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270EC15C-3794-44B1-9703-B4B0534A02AC}"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externalReferences>
    <externalReference r:id="rId9"/>
  </externalReference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EUR">[1]Propu!$L$2</definedName>
    <definedName name="FEURD">[1]Propu!$H$2</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D176" i="6" l="1"/>
  <c r="E176" i="6" s="1"/>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Y4" i="4"/>
  <c r="Q3"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E4" i="4"/>
  <c r="S3" i="4"/>
  <c r="G4" i="4"/>
  <c r="Q4" i="4"/>
  <c r="P2" i="4"/>
  <c r="V4" i="4"/>
  <c r="M3" i="4"/>
  <c r="U4" i="4"/>
  <c r="I3" i="4"/>
  <c r="I4" i="4"/>
  <c r="F4" i="4"/>
  <c r="T4" i="4"/>
  <c r="H3" i="4"/>
  <c r="Z2" i="4"/>
  <c r="V3" i="4"/>
  <c r="O4" i="4"/>
  <c r="H2" i="4"/>
  <c r="X2" i="4"/>
  <c r="J3" i="4"/>
  <c r="L2" i="4"/>
  <c r="Y3" i="4"/>
  <c r="C3" i="4"/>
  <c r="N4" i="4"/>
  <c r="W4" i="4"/>
  <c r="M4" i="4"/>
  <c r="K3" i="4"/>
  <c r="O3" i="4"/>
  <c r="U3" i="4"/>
  <c r="J4" i="4"/>
  <c r="S4" i="4"/>
  <c r="K4" i="4"/>
  <c r="R2" i="4"/>
  <c r="G3" i="4"/>
  <c r="E3" i="4"/>
  <c r="D3" i="4"/>
  <c r="B3" i="4"/>
  <c r="B4" i="4"/>
  <c r="P4" i="4"/>
  <c r="L4" i="4"/>
  <c r="N3" i="4"/>
  <c r="R4" i="4"/>
  <c r="L3" i="4"/>
  <c r="D4" i="4"/>
  <c r="W3" i="4"/>
  <c r="X3" i="4"/>
  <c r="R3" i="4"/>
  <c r="C4" i="4"/>
  <c r="F3" i="4"/>
  <c r="H4" i="4"/>
  <c r="V2" i="4"/>
  <c r="P3" i="4"/>
  <c r="T2" i="4"/>
  <c r="X4" i="4"/>
  <c r="N2" i="4"/>
  <c r="J2" i="4"/>
  <c r="P14" i="6" l="1"/>
  <c r="N14" i="6" s="1"/>
  <c r="I41" i="7" s="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D62" i="8" l="1"/>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E110" i="7"/>
  <c r="C25" i="1"/>
  <c r="C32" i="1" s="1"/>
  <c r="K49" i="1" s="1"/>
  <c r="AA5" i="3"/>
  <c r="AD5" i="3"/>
  <c r="C204" i="6"/>
  <c r="Q194" i="4"/>
  <c r="O196" i="4"/>
  <c r="V111" i="4"/>
  <c r="X110" i="4"/>
  <c r="E128" i="6"/>
  <c r="D129" i="6"/>
  <c r="X200" i="4"/>
  <c r="V201" i="4"/>
  <c r="W226" i="4"/>
  <c r="X226" i="4"/>
  <c r="X191" i="4"/>
  <c r="W191" i="4"/>
  <c r="W216" i="4"/>
  <c r="X216" i="4"/>
  <c r="V236" i="4"/>
  <c r="X235" i="4"/>
  <c r="C153" i="6"/>
  <c r="F63" i="8" l="1"/>
  <c r="I63" i="8" s="1"/>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P29" i="1"/>
  <c r="A7" i="3"/>
  <c r="B7" i="3" s="1"/>
  <c r="P7" i="3" s="1"/>
  <c r="Q7" i="3" s="1"/>
  <c r="AD6" i="3"/>
  <c r="P6" i="3"/>
  <c r="Q6" i="3" s="1"/>
  <c r="H71" i="7"/>
  <c r="Z6" i="3"/>
  <c r="H68" i="7"/>
  <c r="H16" i="7"/>
  <c r="P28" i="1"/>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C149" i="6" l="1"/>
  <c r="F108" i="7"/>
  <c r="H29" i="6"/>
  <c r="H47" i="7" s="1"/>
  <c r="B191" i="6"/>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P174" i="3" l="1"/>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AD174" i="3" s="1"/>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P194" i="3" l="1"/>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AD194" i="3" s="1"/>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<sst xmlns="http://schemas.openxmlformats.org/spreadsheetml/2006/main" count="1735" uniqueCount="576">
  <si>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</si>
  <si>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</si>
  <si>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</si>
  <si>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</si>
  <si>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</si>
  <si>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</si>
  <si>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</si>
  <si>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</si>
  <si>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</si>
  <si>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</si>
  <si>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</si>
  <si>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</si>
  <si>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</si>
  <si>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</si>
  <si>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</si>
  <si>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</si>
  <si>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</si>
  <si>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</si>
  <si>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</si>
  <si>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</si>
  <si>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</si>
  <si>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</si>
  <si>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</si>
  <si>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</si>
  <si>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</si>
  <si>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</si>
  <si>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</si>
  <si>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</si>
  <si>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</si>
  <si>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</si>
  <si>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</si>
  <si>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</si>
  <si>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</si>
  <si>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</si>
  <si>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</si>
  <si>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</si>
  <si>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</si>
  <si>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</si>
  <si>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</si>
  <si>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</si>
  <si>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</si>
  <si>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</si>
  <si>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</si>
  <si>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</si>
  <si>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</si>
  <si>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</si>
  <si>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</si>
  <si>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</si>
  <si>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</si>
  <si>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</si>
  <si>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</si>
  <si>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</si>
  <si>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</si>
  <si>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</si>
  <si>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</si>
  <si>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</si>
  <si>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</si>
  <si>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</si>
  <si>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</si>
  <si>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</si>
  <si>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</si>
  <si>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</si>
  <si>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</si>
  <si>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</si>
  <si>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</si>
  <si>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</si>
  <si>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</si>
  <si>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</si>
  <si>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</si>
  <si>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</si>
  <si>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</si>
  <si>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</si>
  <si>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</si>
  <si>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</si>
  <si>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</si>
  <si>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</si>
  <si>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</si>
  <si>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</si>
  <si>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</si>
  <si>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</si>
  <si>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</si>
  <si>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</si>
  <si>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</si>
  <si>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</si>
  <si>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</si>
  <si>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</si>
  <si>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</si>
  <si>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</si>
  <si>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</si>
  <si>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</si>
  <si>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</si>
  <si>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</si>
  <si>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</si>
  <si>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</si>
  <si>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</si>
  <si>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</si>
  <si>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</si>
  <si>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</si>
  <si>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</si>
  <si>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</si>
  <si>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</si>
  <si>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</si>
  <si>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</si>
  <si>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</si>
  <si>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</si>
  <si>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</si>
  <si>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</si>
  <si>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</si>
  <si>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</si>
  <si>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</si>
  <si>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</si>
  <si>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</si>
  <si>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</si>
  <si>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</si>
  <si>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</si>
  <si>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</si>
  <si>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</si>
  <si>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</si>
  <si>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</si>
  <si>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</si>
  <si>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</si>
  <si>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</si>
  <si>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</si>
  <si>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</si>
  <si>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</si>
  <si>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</si>
  <si>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</si>
  <si>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</si>
  <si>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</si>
  <si>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</si>
  <si>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</si>
  <si>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</si>
  <si>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</si>
  <si>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</si>
  <si>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</si>
  <si>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</si>
  <si>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</si>
  <si>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</si>
  <si>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</si>
  <si>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</si>
  <si>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</si>
  <si>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</si>
  <si>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</si>
  <si>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</si>
  <si>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</si>
  <si>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</si>
  <si>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</si>
  <si>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</si>
  <si>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</si>
  <si>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</si>
  <si>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</si>
  <si>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</si>
  <si>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</si>
  <si>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</si>
  <si>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</si>
  <si>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</si>
  <si>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</si>
  <si>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</si>
  <si>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</si>
  <si>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</si>
  <si>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</si>
  <si>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</si>
  <si>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</si>
  <si>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</si>
  <si>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</si>
  <si>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</si>
  <si>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</si>
  <si>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</si>
  <si>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</si>
  <si>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</si>
  <si>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</si>
  <si>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</si>
  <si>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</si>
  <si>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</si>
  <si>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</si>
  <si>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</si>
  <si>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</si>
  <si>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</si>
  <si>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</si>
  <si>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</si>
  <si>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</si>
  <si>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</si>
  <si>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</si>
  <si>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</si>
  <si>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</si>
  <si>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</si>
  <si>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</si>
  <si>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</si>
  <si>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</si>
  <si>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</si>
  <si>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</si>
  <si>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</si>
  <si>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</si>
  <si>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</si>
  <si>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</si>
  <si>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</si>
  <si>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</si>
  <si>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</si>
  <si>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</si>
  <si>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</si>
  <si>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</si>
  <si>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</si>
  <si>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</si>
  <si>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</si>
  <si>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</si>
  <si>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</si>
  <si>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</si>
  <si>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</si>
  <si>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</si>
  <si>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</si>
  <si>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</si>
  <si>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</si>
  <si>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</si>
  <si>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</si>
  <si>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</si>
  <si>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</si>
  <si>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</si>
  <si>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</si>
  <si>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</si>
  <si>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</si>
  <si>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</si>
  <si>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</si>
  <si>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</si>
  <si>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</si>
  <si>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</si>
  <si>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</si>
  <si>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</si>
  <si>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</si>
  <si>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</si>
  <si>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</si>
  <si>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</si>
  <si>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</si>
  <si>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</si>
  <si>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</si>
  <si>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</si>
  <si>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</si>
  <si>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</si>
  <si>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</si>
  <si>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</si>
  <si>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</si>
  <si>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</si>
  <si>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</si>
  <si>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</si>
  <si>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</si>
  <si>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</si>
  <si>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</si>
  <si>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</si>
  <si>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</si>
  <si>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</si>
  <si>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</si>
  <si>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</si>
  <si>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</si>
  <si>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</si>
  <si>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</si>
  <si>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</si>
  <si>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</si>
  <si>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</si>
  <si>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</si>
  <si>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</si>
  <si>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</si>
  <si>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</si>
  <si>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</si>
  <si>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</si>
  <si>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</si>
  <si>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</si>
  <si>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</si>
  <si>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</si>
  <si>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</si>
  <si>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</si>
  <si>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</si>
  <si>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</si>
  <si>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</si>
  <si>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</si>
  <si>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</si>
  <si>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</si>
  <si>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</si>
  <si>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</si>
  <si>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</si>
  <si>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</si>
  <si>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</si>
  <si>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</si>
  <si>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</si>
  <si>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</si>
  <si>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</si>
  <si>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</si>
  <si>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</si>
  <si>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</si>
  <si>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</si>
  <si>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</si>
  <si>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</si>
  <si>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</si>
  <si>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</si>
  <si>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</si>
  <si>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</si>
  <si>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</si>
  <si>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</si>
  <si>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</si>
  <si>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</si>
  <si>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</si>
  <si>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</si>
  <si>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</si>
  <si>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</si>
  <si>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</si>
  <si>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</si>
  <si>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</si>
  <si>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</si>
  <si>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</si>
  <si>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</si>
  <si>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</si>
  <si>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</si>
  <si>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</si>
  <si>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</si>
  <si>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</si>
  <si>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</si>
  <si>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</si>
  <si>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</si>
  <si>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</si>
  <si>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</si>
  <si>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</si>
  <si>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</si>
  <si>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</si>
  <si>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</si>
  <si>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</si>
  <si>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</si>
  <si>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</si>
  <si>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</si>
  <si>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</si>
  <si>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</si>
  <si>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</si>
  <si>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</si>
  <si>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</si>
  <si>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</si>
  <si>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</si>
  <si>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</si>
  <si>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</si>
  <si>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</si>
  <si>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</si>
  <si>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</si>
  <si>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</si>
  <si>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</si>
  <si>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</si>
  <si>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</si>
  <si>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</si>
  <si>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</si>
  <si>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</si>
  <si>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</si>
  <si>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</si>
  <si>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</si>
  <si>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</si>
  <si>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</si>
  <si>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</si>
  <si>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</si>
  <si>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</si>
  <si>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</si>
  <si>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</si>
  <si>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</si>
  <si>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</si>
  <si>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</si>
  <si>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</si>
  <si>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</si>
  <si>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</si>
  <si>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</si>
  <si>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</si>
  <si>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</si>
  <si>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</si>
  <si>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</si>
  <si>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</si>
  <si>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</si>
  <si>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</si>
  <si>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</si>
  <si>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</si>
  <si>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</si>
  <si>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</si>
  <si>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</si>
  <si>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</si>
  <si>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</si>
  <si>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</si>
  <si>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</si>
  <si>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</si>
  <si>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</si>
  <si>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</si>
  <si>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</si>
  <si>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</si>
  <si>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</si>
  <si>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</si>
  <si>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</si>
  <si>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</si>
  <si>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</si>
  <si>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</si>
  <si>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</si>
  <si>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</si>
  <si>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</si>
  <si>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</si>
  <si>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</si>
  <si>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</si>
  <si>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</si>
  <si>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</si>
  <si>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</si>
  <si>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</si>
  <si>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</si>
  <si>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</si>
  <si>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</si>
  <si>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</si>
  <si>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</si>
  <si>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</si>
  <si>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</si>
  <si>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</si>
  <si>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</si>
  <si>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</si>
  <si>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</si>
  <si>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</si>
  <si>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</si>
  <si>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</si>
  <si>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</si>
  <si>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</si>
  <si>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</si>
  <si>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</si>
  <si>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</si>
  <si>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</si>
  <si>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</si>
  <si>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</si>
  <si>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</si>
  <si>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</si>
  <si>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</si>
  <si>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</si>
  <si>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</si>
  <si>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</si>
  <si>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</si>
  <si>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</si>
  <si>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</si>
  <si>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</si>
  <si>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</si>
  <si>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</si>
  <si>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</si>
  <si>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</si>
  <si>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</si>
  <si>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</si>
  <si>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</si>
  <si>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</si>
  <si>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</si>
  <si>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</si>
  <si>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</si>
  <si>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</si>
  <si>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</si>
  <si>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</si>
  <si>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</si>
  <si>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</si>
  <si>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</si>
  <si>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</si>
  <si>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</si>
  <si>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</si>
  <si>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</si>
  <si>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</si>
  <si>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</si>
  <si>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</si>
  <si>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</si>
  <si>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</si>
  <si>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</si>
  <si>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</si>
  <si>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</si>
  <si>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</si>
  <si>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</si>
  <si>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</si>
  <si>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</si>
  <si>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</si>
  <si>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</si>
  <si>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</si>
  <si>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</si>
  <si>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</si>
  <si>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</si>
  <si>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</si>
  <si>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</si>
  <si>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</si>
  <si>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</si>
  <si>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</si>
  <si>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</si>
  <si>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</si>
  <si>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</si>
  <si>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</si>
  <si>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</si>
  <si>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</si>
  <si>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</si>
  <si>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</si>
  <si>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</si>
  <si>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</si>
  <si>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</si>
  <si>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</si>
  <si>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</si>
  <si>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</si>
  <si>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</si>
  <si>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</si>
  <si>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</si>
  <si>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</si>
  <si>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</si>
  <si>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</si>
  <si>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</si>
  <si>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</si>
  <si>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</si>
  <si>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</si>
  <si>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</si>
  <si>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</si>
  <si>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</si>
  <si>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</si>
  <si>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</si>
  <si>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</si>
  <si>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</si>
  <si>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</si>
  <si>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</si>
  <si>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</si>
  <si>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</si>
  <si>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</si>
  <si>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</si>
  <si>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</si>
  <si>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</si>
  <si>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</si>
  <si>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</si>
  <si>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</si>
  <si>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</si>
  <si>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</si>
  <si>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</si>
  <si>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</si>
  <si>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</si>
  <si>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</si>
  <si>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</si>
  <si>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</si>
  <si>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</si>
  <si>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</si>
  <si>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</si>
  <si>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</si>
  <si>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</si>
  <si>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</si>
  <si>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</si>
  <si>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</si>
  <si>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</si>
  <si>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</si>
  <si>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</si>
  <si>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</si>
  <si>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</si>
  <si>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</si>
  <si>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</si>
  <si>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</si>
  <si>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</si>
  <si>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</si>
  <si>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</si>
  <si>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</si>
  <si>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</si>
  <si>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</si>
  <si>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</si>
  <si>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</si>
  <si>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</si>
  <si>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</si>
  <si>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</si>
  <si>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</si>
  <si>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</si>
  <si>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</si>
  <si>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</si>
  <si>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</si>
  <si>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</si>
  <si>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</si>
  <si>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</si>
  <si>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</si>
  <si>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</si>
  <si>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</si>
  <si>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</si>
  <si>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</si>
  <si>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</si>
  <si>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</si>
  <si>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</si>
  <si>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</si>
  <si>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</si>
  <si>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</si>
  <si>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</si>
  <si>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</si>
  <si>
    <t>Cnalpha</t>
  </si>
  <si>
    <t>MS</t>
  </si>
  <si>
    <t>OpenRocket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</si>
</sst>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-486.0138264164321</c:v>
                </c:pt>
                <c:pt idx="1">
                  <c:v>-485.99999999999994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103.22737232200913</c:v>
                </c:pt>
                <c:pt idx="2">
                  <c:v>103.22737232200913</c:v>
                </c:pt>
                <c:pt idx="3">
                  <c:v>0</c:v>
                </c:pt>
              </c:numCache>
            </c:numRef>
          </c:xVal>
          <c:yVal>
            <c:numRef>
              <c:f>Stabilito!$C$151:$C$154</c:f>
              <c:numCache>
                <c:formatCode>0</c:formatCode>
                <c:ptCount val="4"/>
                <c:pt idx="0">
                  <c:v>-856.80340581746123</c:v>
                </c:pt>
                <c:pt idx="1">
                  <c:v>-856.80340581746123</c:v>
                </c:pt>
                <c:pt idx="2">
                  <c:v>-856.80340581746123</c:v>
                </c:pt>
                <c:pt idx="3">
                  <c:v>-856.80340581746123</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-1151.4000000000001</c:v>
                </c:pt>
                <c:pt idx="1">
                  <c:v>-1151.4000000000001</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-1110</c:v>
                </c:pt>
                <c:pt idx="1">
                  <c:v>-1110</c:v>
                </c:pt>
                <c:pt idx="2">
                  <c:v>-1110</c:v>
                </c:pt>
                <c:pt idx="3">
                  <c:v>-1110</c:v>
                </c:pt>
                <c:pt idx="4">
                  <c:v>-1110</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-1177.3333333333333</c:v>
                </c:pt>
                <c:pt idx="1">
                  <c:v>-1177.3333333333333</c:v>
                </c:pt>
                <c:pt idx="2">
                  <c:v>-1177.3333333333333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-229.33333333333334</c:v>
                </c:pt>
                <c:pt idx="1">
                  <c:v>-229.33333333333334</c:v>
                </c:pt>
                <c:pt idx="2">
                  <c:v>-229.33333333333334</c:v>
                </c:pt>
              </c:numCache>
            </c:numRef>
          </c:xVal>
          <c:yVal>
            <c:numRef>
              <c:f>Stabilito!$C$143:$C$145</c:f>
              <c:numCache>
                <c:formatCode>0</c:formatCode>
                <c:ptCount val="3"/>
                <c:pt idx="0">
                  <c:v>-880</c:v>
                </c:pt>
                <c:pt idx="1">
                  <c:v>-970</c:v>
                </c:pt>
                <c:pt idx="2">
                  <c:v>-1060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-248</c:v>
                </c:pt>
                <c:pt idx="1">
                  <c:v>-248</c:v>
                </c:pt>
                <c:pt idx="2">
                  <c:v>-248</c:v>
                </c:pt>
              </c:numCache>
            </c:numRef>
          </c:xVal>
          <c:yVal>
            <c:numRef>
              <c:f>Stabilito!$C$146:$C$148</c:f>
              <c:numCache>
                <c:formatCode>0</c:formatCode>
                <c:ptCount val="3"/>
                <c:pt idx="0">
                  <c:v>-1060</c:v>
                </c:pt>
                <c:pt idx="1">
                  <c:v>-1100</c:v>
                </c:pt>
                <c:pt idx="2">
                  <c:v>-1140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248</c:v>
                </c:pt>
                <c:pt idx="1">
                  <c:v>248</c:v>
                </c:pt>
                <c:pt idx="2">
                  <c:v>248</c:v>
                </c:pt>
              </c:numCache>
            </c:numRef>
          </c:xVal>
          <c:yVal>
            <c:numRef>
              <c:f>Stabilito!$C$140:$C$142</c:f>
              <c:numCache>
                <c:formatCode>0</c:formatCode>
                <c:ptCount val="3"/>
                <c:pt idx="0">
                  <c:v>-880</c:v>
                </c:pt>
                <c:pt idx="1">
                  <c:v>-975</c:v>
                </c:pt>
                <c:pt idx="2">
                  <c:v>-1070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-248</c:v>
                </c:pt>
                <c:pt idx="1">
                  <c:v>-248</c:v>
                </c:pt>
                <c:pt idx="2">
                  <c:v>-248</c:v>
                </c:pt>
              </c:numCache>
            </c:numRef>
          </c:xVal>
          <c:yVal>
            <c:numRef>
              <c:f>Stabilito!$C$155:$C$157</c:f>
              <c:numCache>
                <c:formatCode>0</c:formatCode>
                <c:ptCount val="3"/>
                <c:pt idx="0">
                  <c:v>-486.00691320821602</c:v>
                </c:pt>
                <c:pt idx="1">
                  <c:v>-671.40515951283862</c:v>
                </c:pt>
                <c:pt idx="2">
                  <c:v>-856.80340581746123</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Abaco!$K$43:$K$51</c:f>
              <c:numCache>
                <c:formatCode>General" m/s"</c:formatCode>
                <c:ptCount val="9"/>
                <c:pt idx="0">
                  <c:v>0.80796981852254368</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Abaco!$K$52:$K$60</c:f>
              <c:numCache>
                <c:formatCode>General" m/s"</c:formatCode>
                <c:ptCount val="9"/>
                <c:pt idx="0">
                  <c:v>0.40398490927024355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Abaco!$K$61:$K$69</c:f>
              <c:numCache>
                <c:formatCode>General" m/s"</c:formatCode>
                <c:ptCount val="9"/>
                <c:pt idx="0">
                  <c:v>0.26932327284682905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3.5652844173175877</c:v>
                </c:pt>
                <c:pt idx="1">
                  <c:v>3.5652844173175877</c:v>
                </c:pt>
                <c:pt idx="2">
                  <c:v>3.5654173636294355</c:v>
                </c:pt>
                <c:pt idx="3">
                  <c:v>3.5654173636294355</c:v>
                </c:pt>
              </c:numCache>
            </c:numRef>
          </c:xVal>
          <c:yVal>
            <c:numRef>
              <c:f>Stabilito!$C$190:$C$193</c:f>
              <c:numCache>
                <c:formatCode>0.00</c:formatCode>
                <c:ptCount val="4"/>
                <c:pt idx="0">
                  <c:v>14.888563315674395</c:v>
                </c:pt>
                <c:pt idx="1">
                  <c:v>14.888563315674395</c:v>
                </c:pt>
                <c:pt idx="2">
                  <c:v>14.888563315674395</c:v>
                </c:pt>
                <c:pt idx="3">
                  <c:v>14.888563315674395</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3.5654173636294355</c:v>
                </c:pt>
                <c:pt idx="1">
                  <c:v>3.5652844173175877</c:v>
                </c:pt>
              </c:numCache>
            </c:numRef>
          </c:xVal>
          <c:yVal>
            <c:numRef>
              <c:f>Stabilito!$C$193:$C$194</c:f>
              <c:numCache>
                <c:formatCode>0.00</c:formatCode>
                <c:ptCount val="2"/>
                <c:pt idx="0">
                  <c:v>14.888563315674395</c:v>
                </c:pt>
                <c:pt idx="1">
                  <c:v>14.888563315674395</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4.1100000000000003</c:v>
                </c:pt>
                <c:pt idx="1">
                  <c:v>3.76</c:v>
                </c:pt>
              </c:numCache>
            </c:numRef>
          </c:xVal>
          <c:yVal>
            <c:numRef>
              <c:f>Stabilito!$V$31:$V$32</c:f>
              <c:numCache>
                <c:formatCode>General</c:formatCode>
                <c:ptCount val="2"/>
                <c:pt idx="0">
                  <c:v>13.843</c:v>
                </c:pt>
                <c:pt idx="1">
                  <c:v>13.843</c:v>
                </c:pt>
              </c:numCache>
            </c:numRef>
          </c:yVal>
          <c:smooth val="0"/>
          <c:extLst>
            <c:ext xmlns:c16="http://schemas.microsoft.com/office/drawing/2014/chart" uri="{C3380CC4-5D6E-409C-BE32-E72D297353CC}">
              <c16:uniqueId val="{00000002-E137-474A-8196-CBD1A34BCA24}"/>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1242.3868513440566</c:v>
                </c:pt>
              </c:numCache>
            </c:numRef>
          </c:xVal>
          <c:yVal>
            <c:numRef>
              <c:f>Trajecto!$C$121</c:f>
              <c:numCache>
                <c:formatCode>0</c:formatCode>
                <c:ptCount val="1"/>
                <c:pt idx="0">
                  <c:v>1242.3868513440566</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98.964688107976272</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133.69378466976082</c:v>
                </c:pt>
                <c:pt idx="101">
                  <c:v>#N/A</c:v>
                </c:pt>
                <c:pt idx="102">
                  <c:v>#N/A</c:v>
                </c:pt>
                <c:pt idx="103">
                  <c:v>#N/A</c:v>
                </c:pt>
                <c:pt idx="104">
                  <c:v>#N/A</c:v>
                </c:pt>
                <c:pt idx="105">
                  <c:v>#N/A</c:v>
                </c:pt>
                <c:pt idx="106">
                  <c:v>#N/A</c:v>
                </c:pt>
                <c:pt idx="107">
                  <c:v>#N/A</c:v>
                </c:pt>
                <c:pt idx="108">
                  <c:v>#N/A</c:v>
                </c:pt>
                <c:pt idx="109">
                  <c:v>#N/A</c:v>
                </c:pt>
                <c:pt idx="110">
                  <c:v>164.6833236752999</c:v>
                </c:pt>
                <c:pt idx="111">
                  <c:v>#N/A</c:v>
                </c:pt>
                <c:pt idx="112">
                  <c:v>#N/A</c:v>
                </c:pt>
                <c:pt idx="113">
                  <c:v>#N/A</c:v>
                </c:pt>
                <c:pt idx="114">
                  <c:v>#N/A</c:v>
                </c:pt>
                <c:pt idx="115">
                  <c:v>#N/A</c:v>
                </c:pt>
                <c:pt idx="116">
                  <c:v>#N/A</c:v>
                </c:pt>
                <c:pt idx="117">
                  <c:v>#N/A</c:v>
                </c:pt>
                <c:pt idx="118">
                  <c:v>#N/A</c:v>
                </c:pt>
                <c:pt idx="119">
                  <c:v>#N/A</c:v>
                </c:pt>
                <c:pt idx="120">
                  <c:v>192.86930724556834</c:v>
                </c:pt>
                <c:pt idx="121">
                  <c:v>#N/A</c:v>
                </c:pt>
                <c:pt idx="122">
                  <c:v>#N/A</c:v>
                </c:pt>
                <c:pt idx="123">
                  <c:v>#N/A</c:v>
                </c:pt>
                <c:pt idx="124">
                  <c:v>#N/A</c:v>
                </c:pt>
                <c:pt idx="125">
                  <c:v>#N/A</c:v>
                </c:pt>
                <c:pt idx="126">
                  <c:v>#N/A</c:v>
                </c:pt>
                <c:pt idx="127">
                  <c:v>#N/A</c:v>
                </c:pt>
                <c:pt idx="128">
                  <c:v>#N/A</c:v>
                </c:pt>
                <c:pt idx="129">
                  <c:v>#N/A</c:v>
                </c:pt>
                <c:pt idx="130">
                  <c:v>218.91834723399145</c:v>
                </c:pt>
                <c:pt idx="131">
                  <c:v>#N/A</c:v>
                </c:pt>
                <c:pt idx="132">
                  <c:v>#N/A</c:v>
                </c:pt>
                <c:pt idx="133">
                  <c:v>#N/A</c:v>
                </c:pt>
                <c:pt idx="134">
                  <c:v>#N/A</c:v>
                </c:pt>
                <c:pt idx="135">
                  <c:v>#N/A</c:v>
                </c:pt>
                <c:pt idx="136">
                  <c:v>#N/A</c:v>
                </c:pt>
                <c:pt idx="137">
                  <c:v>#N/A</c:v>
                </c:pt>
                <c:pt idx="138">
                  <c:v>#N/A</c:v>
                </c:pt>
                <c:pt idx="139">
                  <c:v>#N/A</c:v>
                </c:pt>
                <c:pt idx="140">
                  <c:v>243.31198719884105</c:v>
                </c:pt>
                <c:pt idx="141">
                  <c:v>#N/A</c:v>
                </c:pt>
                <c:pt idx="142">
                  <c:v>#N/A</c:v>
                </c:pt>
                <c:pt idx="143">
                  <c:v>#N/A</c:v>
                </c:pt>
                <c:pt idx="144">
                  <c:v>#N/A</c:v>
                </c:pt>
                <c:pt idx="145">
                  <c:v>#N/A</c:v>
                </c:pt>
                <c:pt idx="146">
                  <c:v>#N/A</c:v>
                </c:pt>
                <c:pt idx="147">
                  <c:v>#N/A</c:v>
                </c:pt>
                <c:pt idx="148">
                  <c:v>#N/A</c:v>
                </c:pt>
                <c:pt idx="149">
                  <c:v>#N/A</c:v>
                </c:pt>
                <c:pt idx="150">
                  <c:v>266.41253176482036</c:v>
                </c:pt>
                <c:pt idx="151">
                  <c:v>#N/A</c:v>
                </c:pt>
                <c:pt idx="152">
                  <c:v>#N/A</c:v>
                </c:pt>
                <c:pt idx="153">
                  <c:v>#N/A</c:v>
                </c:pt>
                <c:pt idx="154">
                  <c:v>#N/A</c:v>
                </c:pt>
                <c:pt idx="155">
                  <c:v>#N/A</c:v>
                </c:pt>
                <c:pt idx="156">
                  <c:v>#N/A</c:v>
                </c:pt>
                <c:pt idx="157">
                  <c:v>#N/A</c:v>
                </c:pt>
                <c:pt idx="158">
                  <c:v>#N/A</c:v>
                </c:pt>
                <c:pt idx="159">
                  <c:v>#N/A</c:v>
                </c:pt>
                <c:pt idx="160">
                  <c:v>288.50193335732553</c:v>
                </c:pt>
                <c:pt idx="161">
                  <c:v>#N/A</c:v>
                </c:pt>
                <c:pt idx="162">
                  <c:v>#N/A</c:v>
                </c:pt>
                <c:pt idx="163">
                  <c:v>#N/A</c:v>
                </c:pt>
                <c:pt idx="164">
                  <c:v>#N/A</c:v>
                </c:pt>
                <c:pt idx="165">
                  <c:v>#N/A</c:v>
                </c:pt>
                <c:pt idx="166">
                  <c:v>#N/A</c:v>
                </c:pt>
                <c:pt idx="167">
                  <c:v>#N/A</c:v>
                </c:pt>
                <c:pt idx="168">
                  <c:v>#N/A</c:v>
                </c:pt>
                <c:pt idx="169">
                  <c:v>#N/A</c:v>
                </c:pt>
                <c:pt idx="170">
                  <c:v>309.80556623047295</c:v>
                </c:pt>
                <c:pt idx="171">
                  <c:v>#N/A</c:v>
                </c:pt>
                <c:pt idx="172">
                  <c:v>#N/A</c:v>
                </c:pt>
                <c:pt idx="173">
                  <c:v>#N/A</c:v>
                </c:pt>
                <c:pt idx="174">
                  <c:v>#N/A</c:v>
                </c:pt>
                <c:pt idx="175">
                  <c:v>#N/A</c:v>
                </c:pt>
                <c:pt idx="176">
                  <c:v>#N/A</c:v>
                </c:pt>
                <c:pt idx="177">
                  <c:v>#N/A</c:v>
                </c:pt>
                <c:pt idx="178">
                  <c:v>#N/A</c:v>
                </c:pt>
                <c:pt idx="179">
                  <c:v>#N/A</c:v>
                </c:pt>
                <c:pt idx="180">
                  <c:v>330.50640517131671</c:v>
                </c:pt>
                <c:pt idx="181">
                  <c:v>#N/A</c:v>
                </c:pt>
                <c:pt idx="182">
                  <c:v>#N/A</c:v>
                </c:pt>
                <c:pt idx="183">
                  <c:v>#N/A</c:v>
                </c:pt>
                <c:pt idx="184">
                  <c:v>#N/A</c:v>
                </c:pt>
                <c:pt idx="185">
                  <c:v>#N/A</c:v>
                </c:pt>
                <c:pt idx="186">
                  <c:v>#N/A</c:v>
                </c:pt>
                <c:pt idx="187">
                  <c:v>#N/A</c:v>
                </c:pt>
                <c:pt idx="188">
                  <c:v>#N/A</c:v>
                </c:pt>
                <c:pt idx="189">
                  <c:v>#N/A</c:v>
                </c:pt>
                <c:pt idx="190">
                  <c:v>350.7513845009193</c:v>
                </c:pt>
                <c:pt idx="191">
                  <c:v>#N/A</c:v>
                </c:pt>
                <c:pt idx="192">
                  <c:v>#N/A</c:v>
                </c:pt>
                <c:pt idx="193">
                  <c:v>#N/A</c:v>
                </c:pt>
                <c:pt idx="194">
                  <c:v>#N/A</c:v>
                </c:pt>
                <c:pt idx="195">
                  <c:v>#N/A</c:v>
                </c:pt>
                <c:pt idx="196">
                  <c:v>#N/A</c:v>
                </c:pt>
                <c:pt idx="197">
                  <c:v>#N/A</c:v>
                </c:pt>
                <c:pt idx="198">
                  <c:v>#N/A</c:v>
                </c:pt>
                <c:pt idx="199">
                  <c:v>#N/A</c:v>
                </c:pt>
                <c:pt idx="200">
                  <c:v>370.6484259270552</c:v>
                </c:pt>
                <c:pt idx="201">
                  <c:v>#N/A</c:v>
                </c:pt>
                <c:pt idx="202">
                  <c:v>#N/A</c:v>
                </c:pt>
                <c:pt idx="203">
                  <c:v>#N/A</c:v>
                </c:pt>
                <c:pt idx="204">
                  <c:v>#N/A</c:v>
                </c:pt>
                <c:pt idx="205">
                  <c:v>#N/A</c:v>
                </c:pt>
                <c:pt idx="206">
                  <c:v>#N/A</c:v>
                </c:pt>
                <c:pt idx="207">
                  <c:v>#N/A</c:v>
                </c:pt>
                <c:pt idx="208">
                  <c:v>#N/A</c:v>
                </c:pt>
                <c:pt idx="209">
                  <c:v>#N/A</c:v>
                </c:pt>
                <c:pt idx="210">
                  <c:v>390.25239457620194</c:v>
                </c:pt>
                <c:pt idx="211">
                  <c:v>#N/A</c:v>
                </c:pt>
                <c:pt idx="212">
                  <c:v>#N/A</c:v>
                </c:pt>
                <c:pt idx="213">
                  <c:v>#N/A</c:v>
                </c:pt>
                <c:pt idx="214">
                  <c:v>#N/A</c:v>
                </c:pt>
                <c:pt idx="215">
                  <c:v>#N/A</c:v>
                </c:pt>
                <c:pt idx="216">
                  <c:v>#N/A</c:v>
                </c:pt>
                <c:pt idx="217">
                  <c:v>#N/A</c:v>
                </c:pt>
                <c:pt idx="218">
                  <c:v>#N/A</c:v>
                </c:pt>
                <c:pt idx="219">
                  <c:v>#N/A</c:v>
                </c:pt>
                <c:pt idx="220">
                  <c:v>409.55328423866467</c:v>
                </c:pt>
                <c:pt idx="221">
                  <c:v>#N/A</c:v>
                </c:pt>
                <c:pt idx="222">
                  <c:v>#N/A</c:v>
                </c:pt>
                <c:pt idx="223">
                  <c:v>#N/A</c:v>
                </c:pt>
                <c:pt idx="224">
                  <c:v>#N/A</c:v>
                </c:pt>
                <c:pt idx="225">
                  <c:v>#N/A</c:v>
                </c:pt>
                <c:pt idx="226">
                  <c:v>#N/A</c:v>
                </c:pt>
                <c:pt idx="227">
                  <c:v>#N/A</c:v>
                </c:pt>
                <c:pt idx="228">
                  <c:v>#N/A</c:v>
                </c:pt>
                <c:pt idx="229">
                  <c:v>#N/A</c:v>
                </c:pt>
                <c:pt idx="230">
                  <c:v>428.48984239982173</c:v>
                </c:pt>
                <c:pt idx="231">
                  <c:v>#N/A</c:v>
                </c:pt>
                <c:pt idx="232">
                  <c:v>#N/A</c:v>
                </c:pt>
                <c:pt idx="233">
                  <c:v>#N/A</c:v>
                </c:pt>
                <c:pt idx="234">
                  <c:v>#N/A</c:v>
                </c:pt>
                <c:pt idx="235">
                  <c:v>#N/A</c:v>
                </c:pt>
                <c:pt idx="236">
                  <c:v>#N/A</c:v>
                </c:pt>
                <c:pt idx="237">
                  <c:v>#N/A</c:v>
                </c:pt>
                <c:pt idx="238">
                  <c:v>#N/A</c:v>
                </c:pt>
                <c:pt idx="239">
                  <c:v>#N/A</c:v>
                </c:pt>
                <c:pt idx="240">
                  <c:v>446.97705481034853</c:v>
                </c:pt>
                <c:pt idx="241">
                  <c:v>#N/A</c:v>
                </c:pt>
                <c:pt idx="242">
                  <c:v>#N/A</c:v>
                </c:pt>
                <c:pt idx="243">
                  <c:v>#N/A</c:v>
                </c:pt>
                <c:pt idx="244">
                  <c:v>#N/A</c:v>
                </c:pt>
                <c:pt idx="245">
                  <c:v>#N/A</c:v>
                </c:pt>
                <c:pt idx="246">
                  <c:v>#N/A</c:v>
                </c:pt>
                <c:pt idx="247">
                  <c:v>#N/A</c:v>
                </c:pt>
                <c:pt idx="248">
                  <c:v>#N/A</c:v>
                </c:pt>
                <c:pt idx="249">
                  <c:v>#N/A</c:v>
                </c:pt>
                <c:pt idx="250">
                  <c:v>464.92566428784886</c:v>
                </c:pt>
                <c:pt idx="251">
                  <c:v>#N/A</c:v>
                </c:pt>
                <c:pt idx="252">
                  <c:v>#N/A</c:v>
                </c:pt>
                <c:pt idx="253">
                  <c:v>#N/A</c:v>
                </c:pt>
                <c:pt idx="254">
                  <c:v>#N/A</c:v>
                </c:pt>
                <c:pt idx="255">
                  <c:v>#N/A</c:v>
                </c:pt>
                <c:pt idx="256">
                  <c:v>#N/A</c:v>
                </c:pt>
                <c:pt idx="257">
                  <c:v>#N/A</c:v>
                </c:pt>
                <c:pt idx="258">
                  <c:v>#N/A</c:v>
                </c:pt>
                <c:pt idx="259">
                  <c:v>#N/A</c:v>
                </c:pt>
                <c:pt idx="260">
                  <c:v>482.25243079684935</c:v>
                </c:pt>
                <c:pt idx="261">
                  <c:v>#N/A</c:v>
                </c:pt>
                <c:pt idx="262">
                  <c:v>#N/A</c:v>
                </c:pt>
                <c:pt idx="263">
                  <c:v>#N/A</c:v>
                </c:pt>
                <c:pt idx="264">
                  <c:v>#N/A</c:v>
                </c:pt>
                <c:pt idx="265">
                  <c:v>#N/A</c:v>
                </c:pt>
                <c:pt idx="266">
                  <c:v>#N/A</c:v>
                </c:pt>
                <c:pt idx="267">
                  <c:v>#N/A</c:v>
                </c:pt>
                <c:pt idx="268">
                  <c:v>#N/A</c:v>
                </c:pt>
                <c:pt idx="269">
                  <c:v>#N/A</c:v>
                </c:pt>
                <c:pt idx="270">
                  <c:v>498.88539064988316</c:v>
                </c:pt>
                <c:pt idx="271">
                  <c:v>#N/A</c:v>
                </c:pt>
                <c:pt idx="272">
                  <c:v>#N/A</c:v>
                </c:pt>
                <c:pt idx="273">
                  <c:v>#N/A</c:v>
                </c:pt>
                <c:pt idx="274">
                  <c:v>#N/A</c:v>
                </c:pt>
                <c:pt idx="275">
                  <c:v>#N/A</c:v>
                </c:pt>
                <c:pt idx="276">
                  <c:v>#N/A</c:v>
                </c:pt>
                <c:pt idx="277">
                  <c:v>#N/A</c:v>
                </c:pt>
                <c:pt idx="278">
                  <c:v>#N/A</c:v>
                </c:pt>
                <c:pt idx="279">
                  <c:v>#N/A</c:v>
                </c:pt>
                <c:pt idx="280">
                  <c:v>514.76646664992109</c:v>
                </c:pt>
                <c:pt idx="281">
                  <c:v>#N/A</c:v>
                </c:pt>
                <c:pt idx="282">
                  <c:v>#N/A</c:v>
                </c:pt>
                <c:pt idx="283">
                  <c:v>#N/A</c:v>
                </c:pt>
                <c:pt idx="284">
                  <c:v>#N/A</c:v>
                </c:pt>
                <c:pt idx="285">
                  <c:v>#N/A</c:v>
                </c:pt>
                <c:pt idx="286">
                  <c:v>#N/A</c:v>
                </c:pt>
                <c:pt idx="287">
                  <c:v>#N/A</c:v>
                </c:pt>
                <c:pt idx="288">
                  <c:v>#N/A</c:v>
                </c:pt>
                <c:pt idx="289">
                  <c:v>#N/A</c:v>
                </c:pt>
                <c:pt idx="290">
                  <c:v>529.85245909558319</c:v>
                </c:pt>
                <c:pt idx="291">
                  <c:v>#N/A</c:v>
                </c:pt>
                <c:pt idx="292">
                  <c:v>#N/A</c:v>
                </c:pt>
                <c:pt idx="293">
                  <c:v>#N/A</c:v>
                </c:pt>
                <c:pt idx="294">
                  <c:v>#N/A</c:v>
                </c:pt>
                <c:pt idx="295">
                  <c:v>#N/A</c:v>
                </c:pt>
                <c:pt idx="296">
                  <c:v>#N/A</c:v>
                </c:pt>
                <c:pt idx="297">
                  <c:v>#N/A</c:v>
                </c:pt>
                <c:pt idx="298">
                  <c:v>#N/A</c:v>
                </c:pt>
                <c:pt idx="299">
                  <c:v>#N/A</c:v>
                </c:pt>
                <c:pt idx="300">
                  <c:v>544.1149399353958</c:v>
                </c:pt>
                <c:pt idx="301">
                  <c:v>#N/A</c:v>
                </c:pt>
                <c:pt idx="302">
                  <c:v>#N/A</c:v>
                </c:pt>
                <c:pt idx="303">
                  <c:v>#N/A</c:v>
                </c:pt>
                <c:pt idx="304">
                  <c:v>#N/A</c:v>
                </c:pt>
                <c:pt idx="305">
                  <c:v>#N/A</c:v>
                </c:pt>
                <c:pt idx="306">
                  <c:v>#N/A</c:v>
                </c:pt>
                <c:pt idx="307">
                  <c:v>#N/A</c:v>
                </c:pt>
                <c:pt idx="308">
                  <c:v>#N/A</c:v>
                </c:pt>
                <c:pt idx="309">
                  <c:v>#N/A</c:v>
                </c:pt>
                <c:pt idx="310">
                  <c:v>557.53938684709897</c:v>
                </c:pt>
                <c:pt idx="311">
                  <c:v>#N/A</c:v>
                </c:pt>
                <c:pt idx="312">
                  <c:v>#N/A</c:v>
                </c:pt>
                <c:pt idx="313">
                  <c:v>#N/A</c:v>
                </c:pt>
                <c:pt idx="314">
                  <c:v>#N/A</c:v>
                </c:pt>
                <c:pt idx="315">
                  <c:v>#N/A</c:v>
                </c:pt>
                <c:pt idx="316">
                  <c:v>#N/A</c:v>
                </c:pt>
                <c:pt idx="317">
                  <c:v>#N/A</c:v>
                </c:pt>
                <c:pt idx="318">
                  <c:v>#N/A</c:v>
                </c:pt>
                <c:pt idx="319">
                  <c:v>#N/A</c:v>
                </c:pt>
                <c:pt idx="320">
                  <c:v>570.12381467838418</c:v>
                </c:pt>
                <c:pt idx="321">
                  <c:v>#N/A</c:v>
                </c:pt>
                <c:pt idx="322">
                  <c:v>#N/A</c:v>
                </c:pt>
                <c:pt idx="323">
                  <c:v>#N/A</c:v>
                </c:pt>
                <c:pt idx="324">
                  <c:v>#N/A</c:v>
                </c:pt>
                <c:pt idx="325">
                  <c:v>#N/A</c:v>
                </c:pt>
                <c:pt idx="326">
                  <c:v>#N/A</c:v>
                </c:pt>
                <c:pt idx="327">
                  <c:v>#N/A</c:v>
                </c:pt>
                <c:pt idx="328">
                  <c:v>#N/A</c:v>
                </c:pt>
                <c:pt idx="329">
                  <c:v>#N/A</c:v>
                </c:pt>
                <c:pt idx="330">
                  <c:v>581.87711333051789</c:v>
                </c:pt>
                <c:pt idx="331">
                  <c:v>#N/A</c:v>
                </c:pt>
                <c:pt idx="332">
                  <c:v>#N/A</c:v>
                </c:pt>
                <c:pt idx="333">
                  <c:v>#N/A</c:v>
                </c:pt>
                <c:pt idx="334">
                  <c:v>#N/A</c:v>
                </c:pt>
                <c:pt idx="335">
                  <c:v>#N/A</c:v>
                </c:pt>
                <c:pt idx="336">
                  <c:v>#N/A</c:v>
                </c:pt>
                <c:pt idx="337">
                  <c:v>#N/A</c:v>
                </c:pt>
                <c:pt idx="338">
                  <c:v>#N/A</c:v>
                </c:pt>
                <c:pt idx="339">
                  <c:v>#N/A</c:v>
                </c:pt>
                <c:pt idx="340">
                  <c:v>592.81726016602647</c:v>
                </c:pt>
                <c:pt idx="341">
                  <c:v>#N/A</c:v>
                </c:pt>
                <c:pt idx="342">
                  <c:v>#N/A</c:v>
                </c:pt>
                <c:pt idx="343">
                  <c:v>#N/A</c:v>
                </c:pt>
                <c:pt idx="344">
                  <c:v>#N/A</c:v>
                </c:pt>
                <c:pt idx="345">
                  <c:v>#N/A</c:v>
                </c:pt>
                <c:pt idx="346">
                  <c:v>#N/A</c:v>
                </c:pt>
                <c:pt idx="347">
                  <c:v>#N/A</c:v>
                </c:pt>
                <c:pt idx="348">
                  <c:v>#N/A</c:v>
                </c:pt>
                <c:pt idx="349">
                  <c:v>#N/A</c:v>
                </c:pt>
                <c:pt idx="350">
                  <c:v>602.96953593853846</c:v>
                </c:pt>
                <c:pt idx="351">
                  <c:v>#N/A</c:v>
                </c:pt>
                <c:pt idx="352">
                  <c:v>#N/A</c:v>
                </c:pt>
                <c:pt idx="353">
                  <c:v>#N/A</c:v>
                </c:pt>
                <c:pt idx="354">
                  <c:v>#N/A</c:v>
                </c:pt>
                <c:pt idx="355">
                  <c:v>#N/A</c:v>
                </c:pt>
                <c:pt idx="356">
                  <c:v>#N/A</c:v>
                </c:pt>
                <c:pt idx="357">
                  <c:v>#N/A</c:v>
                </c:pt>
                <c:pt idx="358">
                  <c:v>#N/A</c:v>
                </c:pt>
                <c:pt idx="359">
                  <c:v>#N/A</c:v>
                </c:pt>
                <c:pt idx="360">
                  <c:v>612.3648365733593</c:v>
                </c:pt>
                <c:pt idx="361">
                  <c:v>#N/A</c:v>
                </c:pt>
                <c:pt idx="362">
                  <c:v>#N/A</c:v>
                </c:pt>
                <c:pt idx="363">
                  <c:v>#N/A</c:v>
                </c:pt>
                <c:pt idx="364">
                  <c:v>#N/A</c:v>
                </c:pt>
                <c:pt idx="365">
                  <c:v>#N/A</c:v>
                </c:pt>
                <c:pt idx="366">
                  <c:v>#N/A</c:v>
                </c:pt>
                <c:pt idx="367">
                  <c:v>#N/A</c:v>
                </c:pt>
                <c:pt idx="368">
                  <c:v>#N/A</c:v>
                </c:pt>
                <c:pt idx="369">
                  <c:v>#N/A</c:v>
                </c:pt>
                <c:pt idx="370">
                  <c:v>621.03814064249968</c:v>
                </c:pt>
                <c:pt idx="371">
                  <c:v>#N/A</c:v>
                </c:pt>
                <c:pt idx="372">
                  <c:v>#N/A</c:v>
                </c:pt>
                <c:pt idx="373">
                  <c:v>#N/A</c:v>
                </c:pt>
                <c:pt idx="374">
                  <c:v>#N/A</c:v>
                </c:pt>
                <c:pt idx="375">
                  <c:v>#N/A</c:v>
                </c:pt>
                <c:pt idx="376">
                  <c:v>#N/A</c:v>
                </c:pt>
                <c:pt idx="377">
                  <c:v>#N/A</c:v>
                </c:pt>
                <c:pt idx="378">
                  <c:v>#N/A</c:v>
                </c:pt>
                <c:pt idx="379">
                  <c:v>#N/A</c:v>
                </c:pt>
                <c:pt idx="380">
                  <c:v>629.02716543920167</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1242.3868513440566</c:v>
                </c:pt>
                <c:pt idx="202">
                  <c:v>1242.3945233345594</c:v>
                </c:pt>
                <c:pt idx="203">
                  <c:v>1242.3040842036044</c:v>
                </c:pt>
                <c:pt idx="204">
                  <c:v>1242.1156754705412</c:v>
                </c:pt>
                <c:pt idx="205">
                  <c:v>1241.8294390135732</c:v>
                </c:pt>
                <c:pt idx="206">
                  <c:v>1241.4455181074914</c:v>
                </c:pt>
                <c:pt idx="207">
                  <c:v>1240.9640584308568</c:v>
                </c:pt>
                <c:pt idx="208">
                  <c:v>1240.3852090315622</c:v>
                </c:pt>
                <c:pt idx="209">
                  <c:v>1239.7091232412727</c:v>
                </c:pt>
                <c:pt idx="210">
                  <c:v>1238.9359595311564</c:v>
                </c:pt>
                <c:pt idx="211">
                  <c:v>1238.0658823033857</c:v>
                </c:pt>
                <c:pt idx="212">
                  <c:v>1237.0990626149598</c:v>
                </c:pt>
                <c:pt idx="213">
                  <c:v>1236.0356788323472</c:v>
                </c:pt>
                <c:pt idx="214">
                  <c:v>1234.8759172171392</c:v>
                </c:pt>
                <c:pt idx="215">
                  <c:v>1233.6199724443254</c:v>
                </c:pt>
                <c:pt idx="216">
                  <c:v>1232.2680480558886</c:v>
                </c:pt>
                <c:pt idx="217">
                  <c:v>1230.8203568532056</c:v>
                </c:pt>
                <c:pt idx="218">
                  <c:v>1229.2771212322432</c:v>
                </c:pt>
                <c:pt idx="219">
                  <c:v>1227.6385734658109</c:v>
                </c:pt>
                <c:pt idx="220">
                  <c:v>1225.9049559372056</c:v>
                </c:pt>
                <c:pt idx="221">
                  <c:v>1224.0765213295199</c:v>
                </c:pt>
                <c:pt idx="222">
                  <c:v>1222.153532774709</c:v>
                </c:pt>
                <c:pt idx="223">
                  <c:v>1220.1362639662748</c:v>
                </c:pt>
                <c:pt idx="224">
                  <c:v>1218.0249992391425</c:v>
                </c:pt>
                <c:pt idx="225">
                  <c:v>1215.820033620003</c:v>
                </c:pt>
                <c:pt idx="226">
                  <c:v>1213.5216728510966</c:v>
                </c:pt>
                <c:pt idx="227">
                  <c:v>1211.1302333901149</c:v>
                </c:pt>
                <c:pt idx="228">
                  <c:v>1208.6460423886242</c:v>
                </c:pt>
                <c:pt idx="229">
                  <c:v>1206.0694376511535</c:v>
                </c:pt>
                <c:pt idx="230">
                  <c:v>1203.400767576858</c:v>
                </c:pt>
                <c:pt idx="231">
                  <c:v>1200.6403910854551</c:v>
                </c:pt>
                <c:pt idx="232">
                  <c:v>1197.7886775289444</c:v>
                </c:pt>
                <c:pt idx="233">
                  <c:v>1194.8460065904512</c:v>
                </c:pt>
                <c:pt idx="234">
                  <c:v>1191.8127681713909</c:v>
                </c:pt>
                <c:pt idx="235">
                  <c:v>1188.689362268017</c:v>
                </c:pt>
                <c:pt idx="236">
                  <c:v>1185.4761988383079</c:v>
                </c:pt>
                <c:pt idx="237">
                  <c:v>1182.1736976600419</c:v>
                </c:pt>
                <c:pt idx="238">
                  <c:v>1178.7822881808311</c:v>
                </c:pt>
                <c:pt idx="239">
                  <c:v>1175.3024093608076</c:v>
                </c:pt>
                <c:pt idx="240">
                  <c:v>1171.7345095085866</c:v>
                </c:pt>
                <c:pt idx="241">
                  <c:v>1168.079046111081</c:v>
                </c:pt>
                <c:pt idx="242">
                  <c:v>1164.3364856576898</c:v>
                </c:pt>
                <c:pt idx="243">
                  <c:v>1160.5073034593397</c:v>
                </c:pt>
                <c:pt idx="244">
                  <c:v>1156.591983462823</c:v>
                </c:pt>
                <c:pt idx="245">
                  <c:v>1152.5910180608419</c:v>
                </c:pt>
                <c:pt idx="246">
                  <c:v>1148.5049078981426</c:v>
                </c:pt>
                <c:pt idx="247">
                  <c:v>1144.334161674095</c:v>
                </c:pt>
                <c:pt idx="248">
                  <c:v>1140.0792959420532</c:v>
                </c:pt>
                <c:pt idx="249">
                  <c:v>1135.7408349058153</c:v>
                </c:pt>
                <c:pt idx="250">
                  <c:v>1131.319310213476</c:v>
                </c:pt>
                <c:pt idx="251">
                  <c:v>1126.8152607489621</c:v>
                </c:pt>
                <c:pt idx="252">
                  <c:v>1122.2292324215155</c:v>
                </c:pt>
                <c:pt idx="253">
                  <c:v>1117.5617779533823</c:v>
                </c:pt>
                <c:pt idx="254">
                  <c:v>1112.813456665956</c:v>
                </c:pt>
                <c:pt idx="255">
                  <c:v>1107.9848342646087</c:v>
                </c:pt>
                <c:pt idx="256">
                  <c:v>1103.0764826224374</c:v>
                </c:pt>
                <c:pt idx="257">
                  <c:v>1098.0889795631444</c:v>
                </c:pt>
                <c:pt idx="258">
                  <c:v>1093.0229086432603</c:v>
                </c:pt>
                <c:pt idx="259">
                  <c:v>1087.8788589339122</c:v>
                </c:pt>
                <c:pt idx="260">
                  <c:v>1082.6574248023337</c:v>
                </c:pt>
                <c:pt idx="261">
                  <c:v>1077.3592056933037</c:v>
                </c:pt>
                <c:pt idx="262">
                  <c:v>1071.9848059106962</c:v>
                </c:pt>
                <c:pt idx="263">
                  <c:v>1066.5348343993192</c:v>
                </c:pt>
                <c:pt idx="264">
                  <c:v>1061.0099045272088</c:v>
                </c:pt>
                <c:pt idx="265">
                  <c:v>1055.4106338685481</c:v>
                </c:pt>
                <c:pt idx="266">
                  <c:v>1049.7376439873633</c:v>
                </c:pt>
                <c:pt idx="267">
                  <c:v>1043.9915602221567</c:v>
                </c:pt>
                <c:pt idx="268">
                  <c:v>1038.1730114716199</c:v>
                </c:pt>
                <c:pt idx="269">
                  <c:v>1032.2826299815715</c:v>
                </c:pt>
                <c:pt idx="270">
                  <c:v>1026.3210511332579</c:v>
                </c:pt>
                <c:pt idx="271">
                  <c:v>1020.2889132331475</c:v>
                </c:pt>
                <c:pt idx="272">
                  <c:v>1014.1868573043477</c:v>
                </c:pt>
                <c:pt idx="273">
                  <c:v>1008.0155268797662</c:v>
                </c:pt>
                <c:pt idx="274">
                  <c:v>1001.7755677971347</c:v>
                </c:pt>
                <c:pt idx="275">
                  <c:v>995.46762799600685</c:v>
                </c:pt>
                <c:pt idx="276">
                  <c:v>989.09235731683987</c:v>
                </c:pt>
                <c:pt idx="277">
                  <c:v>982.65040730226156</c:v>
                </c:pt>
                <c:pt idx="278">
                  <c:v>976.14243100062242</c:v>
                </c:pt>
                <c:pt idx="279">
                  <c:v>969.56908277192531</c:v>
                </c:pt>
                <c:pt idx="280">
                  <c:v>962.93101809622317</c:v>
                </c:pt>
                <c:pt idx="281">
                  <c:v>956.22889338456832</c:v>
                </c:pt>
                <c:pt idx="282">
                  <c:v>949.463365792594</c:v>
                </c:pt>
                <c:pt idx="283">
                  <c:v>942.63509303680326</c:v>
                </c:pt>
                <c:pt idx="284">
                  <c:v>935.74473321363655</c:v>
                </c:pt>
                <c:pt idx="285">
                  <c:v>928.79294462138466</c:v>
                </c:pt>
                <c:pt idx="286">
                  <c:v>921.7803855850093</c:v>
                </c:pt>
                <c:pt idx="287">
                  <c:v>914.7077142839297</c:v>
                </c:pt>
                <c:pt idx="288">
                  <c:v>907.57558858282869</c:v>
                </c:pt>
                <c:pt idx="289">
                  <c:v>900.3846658655284</c:v>
                </c:pt>
                <c:pt idx="290">
                  <c:v>893.13560287198118</c:v>
                </c:pt>
                <c:pt idx="291">
                  <c:v>885.82905553841738</c:v>
                </c:pt>
                <c:pt idx="292">
                  <c:v>878.46567884068747</c:v>
                </c:pt>
                <c:pt idx="293">
                  <c:v>871.04612664083322</c:v>
                </c:pt>
                <c:pt idx="294">
                  <c:v>863.5710515369168</c:v>
                </c:pt>
                <c:pt idx="295">
                  <c:v>856.04110471613546</c:v>
                </c:pt>
                <c:pt idx="296">
                  <c:v>848.45693581124374</c:v>
                </c:pt>
                <c:pt idx="297">
                  <c:v>840.81919276030271</c:v>
                </c:pt>
                <c:pt idx="298">
                  <c:v>833.128521669772</c:v>
                </c:pt>
                <c:pt idx="299">
                  <c:v>825.38556668095725</c:v>
                </c:pt>
                <c:pt idx="300">
                  <c:v>817.59096983982181</c:v>
                </c:pt>
                <c:pt idx="301">
                  <c:v>809.74537097016901</c:v>
                </c:pt>
                <c:pt idx="302">
                  <c:v>801.84940755019738</c:v>
                </c:pt>
                <c:pt idx="303">
                  <c:v>793.9037145924292</c:v>
                </c:pt>
                <c:pt idx="304">
                  <c:v>785.90892452700916</c:v>
                </c:pt>
                <c:pt idx="305">
                  <c:v>777.86566708836688</c:v>
                </c:pt>
                <c:pt idx="306">
                  <c:v>769.77456920523559</c:v>
                </c:pt>
                <c:pt idx="307">
                  <c:v>761.63625489401477</c:v>
                </c:pt>
                <c:pt idx="308">
                  <c:v>753.45134515546374</c:v>
                </c:pt>
                <c:pt idx="309">
                  <c:v>745.22045787470972</c:v>
                </c:pt>
                <c:pt idx="310">
                  <c:v>736.9442077245518</c:v>
                </c:pt>
                <c:pt idx="311">
                  <c:v>728.62320607204003</c:v>
                </c:pt>
                <c:pt idx="312">
                  <c:v>720.25806088830734</c:v>
                </c:pt>
                <c:pt idx="313">
                  <c:v>711.84937666162818</c:v>
                </c:pt>
                <c:pt idx="314">
                  <c:v>703.39775431367798</c:v>
                </c:pt>
                <c:pt idx="315">
                  <c:v>694.90379111896414</c:v>
                </c:pt>
                <c:pt idx="316">
                  <c:v>686.36808062739783</c:v>
                </c:pt>
                <c:pt idx="317">
                  <c:v>677.79121258997498</c:v>
                </c:pt>
                <c:pt idx="318">
                  <c:v>669.17377288753153</c:v>
                </c:pt>
                <c:pt idx="319">
                  <c:v>660.51634346253888</c:v>
                </c:pt>
                <c:pt idx="320">
                  <c:v>651.81950225390131</c:v>
                </c:pt>
                <c:pt idx="321">
                  <c:v>643.0838231347185</c:v>
                </c:pt>
                <c:pt idx="322">
                  <c:v>634.30987585297294</c:v>
                </c:pt>
                <c:pt idx="323">
                  <c:v>625.49822597510183</c:v>
                </c:pt>
                <c:pt idx="324">
                  <c:v>616.64943483241245</c:v>
                </c:pt>
                <c:pt idx="325">
                  <c:v>607.76405947029684</c:v>
                </c:pt>
                <c:pt idx="326">
                  <c:v>598.84265260020413</c:v>
                </c:pt>
                <c:pt idx="327">
                  <c:v>589.88576255432463</c:v>
                </c:pt>
                <c:pt idx="328">
                  <c:v>580.89393324294122</c:v>
                </c:pt>
                <c:pt idx="329">
                  <c:v>571.86770411440148</c:v>
                </c:pt>
                <c:pt idx="330">
                  <c:v>562.80761011766481</c:v>
                </c:pt>
                <c:pt idx="331">
                  <c:v>553.71418166737658</c:v>
                </c:pt>
                <c:pt idx="332">
                  <c:v>544.5879446114227</c:v>
                </c:pt>
                <c:pt idx="333">
                  <c:v>535.42942020091527</c:v>
                </c:pt>
                <c:pt idx="334">
                  <c:v>526.23912506256204</c:v>
                </c:pt>
                <c:pt idx="335">
                  <c:v>517.0175711733707</c:v>
                </c:pt>
                <c:pt idx="336">
                  <c:v>507.76526583763797</c:v>
                </c:pt>
                <c:pt idx="337">
                  <c:v>498.48271166617627</c:v>
                </c:pt>
                <c:pt idx="338">
                  <c:v>489.17040655772689</c:v>
                </c:pt>
                <c:pt idx="339">
                  <c:v>479.82884368251098</c:v>
                </c:pt>
                <c:pt idx="340">
                  <c:v>470.4585114678693</c:v>
                </c:pt>
                <c:pt idx="341">
                  <c:v>461.05989358594053</c:v>
                </c:pt>
                <c:pt idx="342">
                  <c:v>451.63346894332949</c:v>
                </c:pt>
                <c:pt idx="343">
                  <c:v>442.17971167271565</c:v>
                </c:pt>
                <c:pt idx="344">
                  <c:v>432.69909112635287</c:v>
                </c:pt>
                <c:pt idx="345">
                  <c:v>423.19207187141177</c:v>
                </c:pt>
                <c:pt idx="346">
                  <c:v>413.65911368711568</c:v>
                </c:pt>
                <c:pt idx="347">
                  <c:v>404.10067156362209</c:v>
                </c:pt>
                <c:pt idx="348">
                  <c:v>394.51719570260121</c:v>
                </c:pt>
                <c:pt idx="349">
                  <c:v>384.90913151946455</c:v>
                </c:pt>
                <c:pt idx="350">
                  <c:v>375.27691964719509</c:v>
                </c:pt>
                <c:pt idx="351">
                  <c:v>365.62099594173316</c:v>
                </c:pt>
                <c:pt idx="352">
                  <c:v>355.94179148887071</c:v>
                </c:pt>
                <c:pt idx="353">
                  <c:v>346.23973261260846</c:v>
                </c:pt>
                <c:pt idx="354">
                  <c:v>336.51524088492994</c:v>
                </c:pt>
                <c:pt idx="355">
                  <c:v>326.76873313694722</c:v>
                </c:pt>
                <c:pt idx="356">
                  <c:v>317.00062147137459</c:v>
                </c:pt>
                <c:pt idx="357">
                  <c:v>307.21131327628513</c:v>
                </c:pt>
                <c:pt idx="358">
                  <c:v>297.40121124010727</c:v>
                </c:pt>
                <c:pt idx="359">
                  <c:v>287.57071336781866</c:v>
                </c:pt>
                <c:pt idx="360">
                  <c:v>277.7202129982947</c:v>
                </c:pt>
                <c:pt idx="361">
                  <c:v>267.85009882277018</c:v>
                </c:pt>
                <c:pt idx="362">
                  <c:v>257.96075490437329</c:v>
                </c:pt>
                <c:pt idx="363">
                  <c:v>248.05256069869142</c:v>
                </c:pt>
                <c:pt idx="364">
                  <c:v>238.12589107532895</c:v>
                </c:pt>
                <c:pt idx="365">
                  <c:v>228.18111634041824</c:v>
                </c:pt>
                <c:pt idx="366">
                  <c:v>218.2186022600454</c:v>
                </c:pt>
                <c:pt idx="367">
                  <c:v>208.23871008455296</c:v>
                </c:pt>
                <c:pt idx="368">
                  <c:v>198.24179657368268</c:v>
                </c:pt>
                <c:pt idx="369">
                  <c:v>188.22821402252202</c:v>
                </c:pt>
                <c:pt idx="370">
                  <c:v>178.19831028821886</c:v>
                </c:pt>
                <c:pt idx="371">
                  <c:v>168.15242881742932</c:v>
                </c:pt>
                <c:pt idx="372">
                  <c:v>158.09090867446469</c:v>
                </c:pt>
                <c:pt idx="373">
                  <c:v>148.01408457010385</c:v>
                </c:pt>
                <c:pt idx="374">
                  <c:v>137.92228689103851</c:v>
                </c:pt>
                <c:pt idx="375">
                  <c:v>127.81584172991904</c:v>
                </c:pt>
                <c:pt idx="376">
                  <c:v>117.69507091596958</c:v>
                </c:pt>
                <c:pt idx="377">
                  <c:v>107.56029204614188</c:v>
                </c:pt>
                <c:pt idx="378">
                  <c:v>97.411818516777728</c:v>
                </c:pt>
                <c:pt idx="379">
                  <c:v>87.249959555750806</c:v>
                </c:pt>
                <c:pt idx="380">
                  <c:v>77.075020255059343</c:v>
                </c:pt>
                <c:pt idx="381">
                  <c:v>66.887301603841806</c:v>
                </c:pt>
                <c:pt idx="382">
                  <c:v>56.687100521788324</c:v>
                </c:pt>
                <c:pt idx="383">
                  <c:v>46.474709892921418</c:v>
                </c:pt>
                <c:pt idx="384">
                  <c:v>36.250418599720192</c:v>
                </c:pt>
                <c:pt idx="385">
                  <c:v>26.014511557562876</c:v>
                </c:pt>
                <c:pt idx="386">
                  <c:v>15.767269749463219</c:v>
                </c:pt>
                <c:pt idx="387">
                  <c:v>5.5089702610769162</c:v>
                </c:pt>
                <c:pt idx="388">
                  <c:v>-4.7601136840450753</c:v>
                </c:pt>
                <c:pt idx="389">
                  <c:v>-4.7703880975838864</c:v>
                </c:pt>
                <c:pt idx="390">
                  <c:v>-4.7806625215038796</c:v>
                </c:pt>
                <c:pt idx="391">
                  <c:v>-4.7909369558047912</c:v>
                </c:pt>
                <c:pt idx="392">
                  <c:v>-4.8012114004863582</c:v>
                </c:pt>
                <c:pt idx="393">
                  <c:v>-4.8114858555483169</c:v>
                </c:pt>
                <c:pt idx="394">
                  <c:v>-4.8217603209904043</c:v>
                </c:pt>
                <c:pt idx="395">
                  <c:v>-4.8320347968123567</c:v>
                </c:pt>
                <c:pt idx="396">
                  <c:v>-4.8423092830139112</c:v>
                </c:pt>
                <c:pt idx="397">
                  <c:v>-4.8525837795948039</c:v>
                </c:pt>
                <c:pt idx="398">
                  <c:v>-4.862858286554772</c:v>
                </c:pt>
                <c:pt idx="399">
                  <c:v>-4.8731328038935517</c:v>
                </c:pt>
                <c:pt idx="400">
                  <c:v>-4.8834073316108801</c:v>
                </c:pt>
                <c:pt idx="401">
                  <c:v>-4.8936818697064943</c:v>
                </c:pt>
                <c:pt idx="402">
                  <c:v>-4.9039564181801305</c:v>
                </c:pt>
                <c:pt idx="403">
                  <c:v>-4.9142309770315249</c:v>
                </c:pt>
                <c:pt idx="404">
                  <c:v>-4.9245055462604155</c:v>
                </c:pt>
                <c:pt idx="405">
                  <c:v>-4.9347801258665376</c:v>
                </c:pt>
                <c:pt idx="406">
                  <c:v>-4.9450547158496292</c:v>
                </c:pt>
                <c:pt idx="407">
                  <c:v>-4.9553293162094256</c:v>
                </c:pt>
                <c:pt idx="408">
                  <c:v>-4.9656039269456649</c:v>
                </c:pt>
                <c:pt idx="409">
                  <c:v>-4.9758785480580832</c:v>
                </c:pt>
                <c:pt idx="410">
                  <c:v>-4.9861531795464167</c:v>
                </c:pt>
                <c:pt idx="411">
                  <c:v>-4.9964278214104025</c:v>
                </c:pt>
                <c:pt idx="412">
                  <c:v>-5.0067024736497778</c:v>
                </c:pt>
                <c:pt idx="413">
                  <c:v>-5.0169771362642788</c:v>
                </c:pt>
                <c:pt idx="414">
                  <c:v>-5.0272518092536425</c:v>
                </c:pt>
                <c:pt idx="415">
                  <c:v>-5.037526492617606</c:v>
                </c:pt>
                <c:pt idx="416">
                  <c:v>-5.0478011863559056</c:v>
                </c:pt>
                <c:pt idx="417">
                  <c:v>-5.0580758904682783</c:v>
                </c:pt>
                <c:pt idx="418">
                  <c:v>-5.0683506049544604</c:v>
                </c:pt>
                <c:pt idx="419">
                  <c:v>-5.078625329814189</c:v>
                </c:pt>
                <c:pt idx="420">
                  <c:v>-5.0889000650472012</c:v>
                </c:pt>
                <c:pt idx="421">
                  <c:v>-5.0991748106532331</c:v>
                </c:pt>
                <c:pt idx="422">
                  <c:v>-5.1094495666320219</c:v>
                </c:pt>
                <c:pt idx="423">
                  <c:v>-5.1197243329833038</c:v>
                </c:pt>
                <c:pt idx="424">
                  <c:v>-5.1299991097068158</c:v>
                </c:pt>
                <c:pt idx="425">
                  <c:v>-5.1402738968022952</c:v>
                </c:pt>
                <c:pt idx="426">
                  <c:v>-5.1505486942694789</c:v>
                </c:pt>
                <c:pt idx="427">
                  <c:v>-5.1608235021081033</c:v>
                </c:pt>
                <c:pt idx="428">
                  <c:v>-5.1710983203179044</c:v>
                </c:pt>
                <c:pt idx="429">
                  <c:v>-5.1813731488986203</c:v>
                </c:pt>
                <c:pt idx="430">
                  <c:v>-5.1916479878499873</c:v>
                </c:pt>
                <c:pt idx="431">
                  <c:v>-5.2019228371717423</c:v>
                </c:pt>
                <c:pt idx="432">
                  <c:v>-5.2121976968636217</c:v>
                </c:pt>
                <c:pt idx="433">
                  <c:v>-5.2224725669253624</c:v>
                </c:pt>
                <c:pt idx="434">
                  <c:v>-5.2327474473567017</c:v>
                </c:pt>
                <c:pt idx="435">
                  <c:v>-5.2430223381573757</c:v>
                </c:pt>
                <c:pt idx="436">
                  <c:v>-5.2532972393271216</c:v>
                </c:pt>
                <c:pt idx="437">
                  <c:v>-5.2635721508656763</c:v>
                </c:pt>
                <c:pt idx="438">
                  <c:v>-5.2738470727727771</c:v>
                </c:pt>
                <c:pt idx="439">
                  <c:v>-5.2841220050481601</c:v>
                </c:pt>
                <c:pt idx="440">
                  <c:v>-5.2943969476915624</c:v>
                </c:pt>
                <c:pt idx="441">
                  <c:v>-5.3046719007027212</c:v>
                </c:pt>
                <c:pt idx="442">
                  <c:v>-5.3149468640813726</c:v>
                </c:pt>
                <c:pt idx="443">
                  <c:v>-5.3252218378272538</c:v>
                </c:pt>
                <c:pt idx="444">
                  <c:v>-5.3354968219401018</c:v>
                </c:pt>
                <c:pt idx="445">
                  <c:v>-5.3457718164196528</c:v>
                </c:pt>
                <c:pt idx="446">
                  <c:v>-5.3560468212656449</c:v>
                </c:pt>
                <c:pt idx="447">
                  <c:v>-5.3663218364778142</c:v>
                </c:pt>
                <c:pt idx="448">
                  <c:v>-5.376596862055897</c:v>
                </c:pt>
                <c:pt idx="449">
                  <c:v>-5.3868718979996313</c:v>
                </c:pt>
                <c:pt idx="450">
                  <c:v>-5.3971469443087532</c:v>
                </c:pt>
                <c:pt idx="451">
                  <c:v>-5.4074220009829999</c:v>
                </c:pt>
                <c:pt idx="452">
                  <c:v>-5.4176970680221084</c:v>
                </c:pt>
                <c:pt idx="453">
                  <c:v>-5.427972145425815</c:v>
                </c:pt>
                <c:pt idx="454">
                  <c:v>-5.4382472331938576</c:v>
                </c:pt>
                <c:pt idx="455">
                  <c:v>-5.4485223313259725</c:v>
                </c:pt>
                <c:pt idx="456">
                  <c:v>-5.4587974398218968</c:v>
                </c:pt>
                <c:pt idx="457">
                  <c:v>-5.4690725586813667</c:v>
                </c:pt>
                <c:pt idx="458">
                  <c:v>-5.4793476879041201</c:v>
                </c:pt>
                <c:pt idx="459">
                  <c:v>-5.4896228274898933</c:v>
                </c:pt>
                <c:pt idx="460">
                  <c:v>-5.4998979774384233</c:v>
                </c:pt>
                <c:pt idx="461">
                  <c:v>-5.5101731377494465</c:v>
                </c:pt>
                <c:pt idx="462">
                  <c:v>-5.5204483084227007</c:v>
                </c:pt>
                <c:pt idx="463">
                  <c:v>-5.5307234894579222</c:v>
                </c:pt>
                <c:pt idx="464">
                  <c:v>-5.5409986808548481</c:v>
                </c:pt>
                <c:pt idx="465">
                  <c:v>-5.5512738826132155</c:v>
                </c:pt>
                <c:pt idx="466">
                  <c:v>-5.5615490947327615</c:v>
                </c:pt>
                <c:pt idx="467">
                  <c:v>-5.5718243172132231</c:v>
                </c:pt>
                <c:pt idx="468">
                  <c:v>-5.5820995500543367</c:v>
                </c:pt>
                <c:pt idx="469">
                  <c:v>-5.5923747932558392</c:v>
                </c:pt>
                <c:pt idx="470">
                  <c:v>-5.6026500468174687</c:v>
                </c:pt>
                <c:pt idx="471">
                  <c:v>-5.6129253107389605</c:v>
                </c:pt>
                <c:pt idx="472">
                  <c:v>-5.6232005850200526</c:v>
                </c:pt>
                <c:pt idx="473">
                  <c:v>-5.6334758696604821</c:v>
                </c:pt>
                <c:pt idx="474">
                  <c:v>-5.6437511646599852</c:v>
                </c:pt>
                <c:pt idx="475">
                  <c:v>-5.6540264700182998</c:v>
                </c:pt>
                <c:pt idx="476">
                  <c:v>-5.6643017857351623</c:v>
                </c:pt>
                <c:pt idx="477">
                  <c:v>-5.6745771118103097</c:v>
                </c:pt>
                <c:pt idx="478">
                  <c:v>-5.684852448243479</c:v>
                </c:pt>
                <c:pt idx="479">
                  <c:v>-5.6951277950344066</c:v>
                </c:pt>
                <c:pt idx="480">
                  <c:v>-5.7054031521828303</c:v>
                </c:pt>
                <c:pt idx="481">
                  <c:v>-5.7156785196884874</c:v>
                </c:pt>
                <c:pt idx="482">
                  <c:v>-5.7259538975511139</c:v>
                </c:pt>
                <c:pt idx="483">
                  <c:v>-5.7362292857704471</c:v>
                </c:pt>
                <c:pt idx="484">
                  <c:v>-5.7465046843462249</c:v>
                </c:pt>
                <c:pt idx="485">
                  <c:v>-5.7567800932781834</c:v>
                </c:pt>
                <c:pt idx="486">
                  <c:v>-5.7670555125660599</c:v>
                </c:pt>
                <c:pt idx="487">
                  <c:v>-5.7773309422095904</c:v>
                </c:pt>
                <c:pt idx="488">
                  <c:v>-5.7876063822085131</c:v>
                </c:pt>
                <c:pt idx="489">
                  <c:v>-5.797881832562565</c:v>
                </c:pt>
                <c:pt idx="490">
                  <c:v>-5.8081572932714831</c:v>
                </c:pt>
                <c:pt idx="491">
                  <c:v>-5.8184327643350038</c:v>
                </c:pt>
                <c:pt idx="492">
                  <c:v>-5.8287082457528641</c:v>
                </c:pt>
                <c:pt idx="493">
                  <c:v>-5.8389837375248019</c:v>
                </c:pt>
                <c:pt idx="494">
                  <c:v>-5.8492592396505536</c:v>
                </c:pt>
                <c:pt idx="495">
                  <c:v>-5.8595347521298562</c:v>
                </c:pt>
                <c:pt idx="496">
                  <c:v>-5.8698102749624477</c:v>
                </c:pt>
                <c:pt idx="497">
                  <c:v>-5.8800858081480643</c:v>
                </c:pt>
                <c:pt idx="498">
                  <c:v>-5.890361351686443</c:v>
                </c:pt>
                <c:pt idx="499">
                  <c:v>-5.9006369055773211</c:v>
                </c:pt>
                <c:pt idx="500">
                  <c:v>-5.9109124698204356</c:v>
                </c:pt>
                <c:pt idx="501">
                  <c:v>-5.9211880444155236</c:v>
                </c:pt>
                <c:pt idx="502">
                  <c:v>-5.9314636293623222</c:v>
                </c:pt>
                <c:pt idx="503">
                  <c:v>-5.9417392246605685</c:v>
                </c:pt>
                <c:pt idx="504">
                  <c:v>-5.9520148303099987</c:v>
                </c:pt>
                <c:pt idx="505">
                  <c:v>-5.9622904463103508</c:v>
                </c:pt>
                <c:pt idx="506">
                  <c:v>-5.9725660726613619</c:v>
                </c:pt>
                <c:pt idx="507">
                  <c:v>-5.982841709362769</c:v>
                </c:pt>
                <c:pt idx="508">
                  <c:v>-5.9931173564143094</c:v>
                </c:pt>
                <c:pt idx="509">
                  <c:v>-6.0033930138157201</c:v>
                </c:pt>
                <c:pt idx="510">
                  <c:v>-6.0136686815667373</c:v>
                </c:pt>
                <c:pt idx="511">
                  <c:v>-6.023944359667099</c:v>
                </c:pt>
                <c:pt idx="512">
                  <c:v>-6.0342200481165422</c:v>
                </c:pt>
                <c:pt idx="513">
                  <c:v>-6.0444957469148042</c:v>
                </c:pt>
                <c:pt idx="514">
                  <c:v>-6.0547714560616219</c:v>
                </c:pt>
                <c:pt idx="515">
                  <c:v>-6.0650471755567326</c:v>
                </c:pt>
                <c:pt idx="516">
                  <c:v>-6.0753229053998723</c:v>
                </c:pt>
                <c:pt idx="517">
                  <c:v>-6.0855986455907791</c:v>
                </c:pt>
                <c:pt idx="518">
                  <c:v>-6.0958743961291901</c:v>
                </c:pt>
                <c:pt idx="519">
                  <c:v>-6.1061501570148424</c:v>
                </c:pt>
                <c:pt idx="520">
                  <c:v>-6.1164259282474731</c:v>
                </c:pt>
                <c:pt idx="521">
                  <c:v>-6.1267017098268193</c:v>
                </c:pt>
                <c:pt idx="522">
                  <c:v>-6.136977501752618</c:v>
                </c:pt>
                <c:pt idx="523">
                  <c:v>-6.1472533040246073</c:v>
                </c:pt>
                <c:pt idx="524">
                  <c:v>-6.1575291166425234</c:v>
                </c:pt>
                <c:pt idx="525">
                  <c:v>-6.1678049396061034</c:v>
                </c:pt>
                <c:pt idx="526">
                  <c:v>-6.1780807729150844</c:v>
                </c:pt>
                <c:pt idx="527">
                  <c:v>-6.1883566165692043</c:v>
                </c:pt>
                <c:pt idx="528">
                  <c:v>-6.1986324705681994</c:v>
                </c:pt>
                <c:pt idx="529">
                  <c:v>-6.2089083349118077</c:v>
                </c:pt>
                <c:pt idx="530">
                  <c:v>-6.2191842095997663</c:v>
                </c:pt>
                <c:pt idx="531">
                  <c:v>-6.2294600946318113</c:v>
                </c:pt>
                <c:pt idx="532">
                  <c:v>-6.2397359900076808</c:v>
                </c:pt>
                <c:pt idx="533">
                  <c:v>-6.2500118957271118</c:v>
                </c:pt>
                <c:pt idx="534">
                  <c:v>-6.2602878117898415</c:v>
                </c:pt>
                <c:pt idx="535">
                  <c:v>-6.270563738195607</c:v>
                </c:pt>
                <c:pt idx="536">
                  <c:v>-6.2808396749441462</c:v>
                </c:pt>
                <c:pt idx="537">
                  <c:v>-6.2911156220351954</c:v>
                </c:pt>
                <c:pt idx="538">
                  <c:v>-6.3013915794684916</c:v>
                </c:pt>
                <c:pt idx="539">
                  <c:v>-6.3116675472437729</c:v>
                </c:pt>
                <c:pt idx="540">
                  <c:v>-6.3219435253607763</c:v>
                </c:pt>
                <c:pt idx="541">
                  <c:v>-6.332219513819239</c:v>
                </c:pt>
                <c:pt idx="542">
                  <c:v>-6.342495512618898</c:v>
                </c:pt>
                <c:pt idx="543">
                  <c:v>-6.3527715217594904</c:v>
                </c:pt>
                <c:pt idx="544">
                  <c:v>-6.3630475412407534</c:v>
                </c:pt>
                <c:pt idx="545">
                  <c:v>-6.3733235710624241</c:v>
                </c:pt>
                <c:pt idx="546">
                  <c:v>-6.3835996112242404</c:v>
                </c:pt>
                <c:pt idx="547">
                  <c:v>-6.3938756617259394</c:v>
                </c:pt>
                <c:pt idx="548">
                  <c:v>-6.4041517225672573</c:v>
                </c:pt>
                <c:pt idx="549">
                  <c:v>-6.4144277937479321</c:v>
                </c:pt>
                <c:pt idx="550">
                  <c:v>-6.4247038752677019</c:v>
                </c:pt>
                <c:pt idx="551">
                  <c:v>-6.4349799671263028</c:v>
                </c:pt>
                <c:pt idx="552">
                  <c:v>-6.4452560693234728</c:v>
                </c:pt>
                <c:pt idx="553">
                  <c:v>-6.4555321818589482</c:v>
                </c:pt>
                <c:pt idx="554">
                  <c:v>-6.4658083047324668</c:v>
                </c:pt>
                <c:pt idx="555">
                  <c:v>-6.4760844379437659</c:v>
                </c:pt>
                <c:pt idx="556">
                  <c:v>-6.4863605814925833</c:v>
                </c:pt>
                <c:pt idx="557">
                  <c:v>-6.4966367353786554</c:v>
                </c:pt>
                <c:pt idx="558">
                  <c:v>-6.50691289960172</c:v>
                </c:pt>
                <c:pt idx="559">
                  <c:v>-6.5171890741615144</c:v>
                </c:pt>
                <c:pt idx="560">
                  <c:v>-6.5274652590577755</c:v>
                </c:pt>
                <c:pt idx="561">
                  <c:v>-6.5377414542902406</c:v>
                </c:pt>
                <c:pt idx="562">
                  <c:v>-6.5480176598586466</c:v>
                </c:pt>
                <c:pt idx="563">
                  <c:v>-6.5582938757627316</c:v>
                </c:pt>
                <c:pt idx="564">
                  <c:v>-6.5685701020022327</c:v>
                </c:pt>
                <c:pt idx="565">
                  <c:v>-6.5788463385768869</c:v>
                </c:pt>
                <c:pt idx="566">
                  <c:v>-6.5891225854864324</c:v>
                </c:pt>
                <c:pt idx="567">
                  <c:v>-6.5993988427306052</c:v>
                </c:pt>
                <c:pt idx="568">
                  <c:v>-6.6096751103091433</c:v>
                </c:pt>
                <c:pt idx="569">
                  <c:v>-6.619951388221784</c:v>
                </c:pt>
                <c:pt idx="570">
                  <c:v>-6.6302276764682651</c:v>
                </c:pt>
                <c:pt idx="571">
                  <c:v>-6.6405039750483228</c:v>
                </c:pt>
                <c:pt idx="572">
                  <c:v>-6.6507802839616952</c:v>
                </c:pt>
                <c:pt idx="573">
                  <c:v>-6.6610566032081202</c:v>
                </c:pt>
                <c:pt idx="574">
                  <c:v>-6.6713329327873341</c:v>
                </c:pt>
                <c:pt idx="575">
                  <c:v>-6.6816092726990748</c:v>
                </c:pt>
                <c:pt idx="576">
                  <c:v>-6.6918856229430794</c:v>
                </c:pt>
                <c:pt idx="577">
                  <c:v>-6.7021619835190851</c:v>
                </c:pt>
                <c:pt idx="578">
                  <c:v>-6.7124383544268289</c:v>
                </c:pt>
                <c:pt idx="579">
                  <c:v>-6.7227147356660488</c:v>
                </c:pt>
                <c:pt idx="580">
                  <c:v>-6.732991127236482</c:v>
                </c:pt>
                <c:pt idx="581">
                  <c:v>-6.7432675291378663</c:v>
                </c:pt>
                <c:pt idx="582">
                  <c:v>-6.753543941369939</c:v>
                </c:pt>
                <c:pt idx="583">
                  <c:v>-6.763820363932437</c:v>
                </c:pt>
                <c:pt idx="584">
                  <c:v>-6.7740967968250976</c:v>
                </c:pt>
                <c:pt idx="585">
                  <c:v>-6.7843732400476586</c:v>
                </c:pt>
                <c:pt idx="586">
                  <c:v>-6.7946496935998573</c:v>
                </c:pt>
                <c:pt idx="587">
                  <c:v>-6.8049261574814306</c:v>
                </c:pt>
                <c:pt idx="588">
                  <c:v>-6.8152026316921157</c:v>
                </c:pt>
                <c:pt idx="589">
                  <c:v>-6.8254791162316506</c:v>
                </c:pt>
                <c:pt idx="590">
                  <c:v>-6.8357556110997733</c:v>
                </c:pt>
                <c:pt idx="591">
                  <c:v>-6.8460321162962199</c:v>
                </c:pt>
                <c:pt idx="592">
                  <c:v>-6.8563086318207285</c:v>
                </c:pt>
                <c:pt idx="593">
                  <c:v>-6.8665851576730361</c:v>
                </c:pt>
                <c:pt idx="594">
                  <c:v>-6.8768616938528808</c:v>
                </c:pt>
                <c:pt idx="595">
                  <c:v>-6.8871382403599997</c:v>
                </c:pt>
                <c:pt idx="596">
                  <c:v>-6.8974147971941298</c:v>
                </c:pt>
                <c:pt idx="597">
                  <c:v>-6.9076913643550091</c:v>
                </c:pt>
                <c:pt idx="598">
                  <c:v>-6.9179679418423747</c:v>
                </c:pt>
                <c:pt idx="599">
                  <c:v>-6.9282445296559647</c:v>
                </c:pt>
                <c:pt idx="600">
                  <c:v>-6.9385211277955152</c:v>
                </c:pt>
                <c:pt idx="601">
                  <c:v>-6.9487977362607651</c:v>
                </c:pt>
                <c:pt idx="602">
                  <c:v>-6.9590743550514507</c:v>
                </c:pt>
                <c:pt idx="603">
                  <c:v>-6.9693509841673098</c:v>
                </c:pt>
                <c:pt idx="604">
                  <c:v>-6.9796276236080805</c:v>
                </c:pt>
                <c:pt idx="605">
                  <c:v>-6.9899042733734991</c:v>
                </c:pt>
                <c:pt idx="606">
                  <c:v>-7.0001809334633043</c:v>
                </c:pt>
                <c:pt idx="607">
                  <c:v>-7.0104576038772324</c:v>
                </c:pt>
                <c:pt idx="608">
                  <c:v>-7.0207342846150214</c:v>
                </c:pt>
                <c:pt idx="609">
                  <c:v>-7.0310109756764083</c:v>
                </c:pt>
                <c:pt idx="610">
                  <c:v>-7.0412876770611312</c:v>
                </c:pt>
                <c:pt idx="611">
                  <c:v>-7.0515643887689272</c:v>
                </c:pt>
                <c:pt idx="612">
                  <c:v>-7.0618411107995342</c:v>
                </c:pt>
                <c:pt idx="613">
                  <c:v>-7.0721178431526894</c:v>
                </c:pt>
                <c:pt idx="614">
                  <c:v>-7.0823945858281308</c:v>
                </c:pt>
                <c:pt idx="615">
                  <c:v>-7.0926713388255953</c:v>
                </c:pt>
                <c:pt idx="616">
                  <c:v>-7.1029481021448202</c:v>
                </c:pt>
                <c:pt idx="617">
                  <c:v>-7.1132248757855434</c:v>
                </c:pt>
                <c:pt idx="618">
                  <c:v>-7.123501659747502</c:v>
                </c:pt>
                <c:pt idx="619">
                  <c:v>-7.1337784540304341</c:v>
                </c:pt>
                <c:pt idx="620">
                  <c:v>-7.1440552586340766</c:v>
                </c:pt>
                <c:pt idx="621">
                  <c:v>-7.1543320735581677</c:v>
                </c:pt>
                <c:pt idx="622">
                  <c:v>-7.1646088988024443</c:v>
                </c:pt>
                <c:pt idx="623">
                  <c:v>-7.1748857343666446</c:v>
                </c:pt>
                <c:pt idx="624">
                  <c:v>-7.1851625802505055</c:v>
                </c:pt>
                <c:pt idx="625">
                  <c:v>-7.1954394364537642</c:v>
                </c:pt>
                <c:pt idx="626">
                  <c:v>-7.2057163029761586</c:v>
                </c:pt>
                <c:pt idx="627">
                  <c:v>-7.2159931798174268</c:v>
                </c:pt>
                <c:pt idx="628">
                  <c:v>-7.2262700669773059</c:v>
                </c:pt>
                <c:pt idx="629">
                  <c:v>-7.2365469644555329</c:v>
                </c:pt>
                <c:pt idx="630">
                  <c:v>-7.2468238722518459</c:v>
                </c:pt>
                <c:pt idx="631">
                  <c:v>-7.2571007903659828</c:v>
                </c:pt>
                <c:pt idx="632">
                  <c:v>-7.2673777187976807</c:v>
                </c:pt>
                <c:pt idx="633">
                  <c:v>-7.2776546575466767</c:v>
                </c:pt>
                <c:pt idx="634">
                  <c:v>-7.2879316066127089</c:v>
                </c:pt>
                <c:pt idx="635">
                  <c:v>-7.2982085659955152</c:v>
                </c:pt>
                <c:pt idx="636">
                  <c:v>-7.3084855356948326</c:v>
                </c:pt>
                <c:pt idx="637">
                  <c:v>-7.3187625157103993</c:v>
                </c:pt>
                <c:pt idx="638">
                  <c:v>-7.3290395060419522</c:v>
                </c:pt>
                <c:pt idx="639">
                  <c:v>-7.3393165066892294</c:v>
                </c:pt>
                <c:pt idx="640">
                  <c:v>-7.349593517651968</c:v>
                </c:pt>
                <c:pt idx="641">
                  <c:v>-7.3598705389299059</c:v>
                </c:pt>
                <c:pt idx="642">
                  <c:v>-7.3701475705227804</c:v>
                </c:pt>
                <c:pt idx="643">
                  <c:v>-7.3804246124303292</c:v>
                </c:pt>
                <c:pt idx="644">
                  <c:v>-7.3907016646522896</c:v>
                </c:pt>
                <c:pt idx="645">
                  <c:v>-7.4009787271883996</c:v>
                </c:pt>
                <c:pt idx="646">
                  <c:v>-7.411255800038397</c:v>
                </c:pt>
                <c:pt idx="647">
                  <c:v>-7.4215328832020191</c:v>
                </c:pt>
                <c:pt idx="648">
                  <c:v>-7.4318099766790038</c:v>
                </c:pt>
                <c:pt idx="649">
                  <c:v>-7.4420870804690882</c:v>
                </c:pt>
                <c:pt idx="650">
                  <c:v>-7.4523641945720103</c:v>
                </c:pt>
                <c:pt idx="651">
                  <c:v>-7.4626413189875072</c:v>
                </c:pt>
                <c:pt idx="652">
                  <c:v>-7.4729184537153168</c:v>
                </c:pt>
                <c:pt idx="653">
                  <c:v>-7.4831955987551773</c:v>
                </c:pt>
                <c:pt idx="654">
                  <c:v>-7.4934727541068256</c:v>
                </c:pt>
                <c:pt idx="655">
                  <c:v>-7.5037499197699997</c:v>
                </c:pt>
                <c:pt idx="656">
                  <c:v>-7.5140270957444377</c:v>
                </c:pt>
                <c:pt idx="657">
                  <c:v>-7.5243042820298767</c:v>
                </c:pt>
                <c:pt idx="658">
                  <c:v>-7.5345814786260545</c:v>
                </c:pt>
                <c:pt idx="659">
                  <c:v>-7.5448586855327084</c:v>
                </c:pt>
                <c:pt idx="660">
                  <c:v>-7.5551359027495764</c:v>
                </c:pt>
                <c:pt idx="661">
                  <c:v>-7.5654131302763954</c:v>
                </c:pt>
                <c:pt idx="662">
                  <c:v>-7.5756903681129044</c:v>
                </c:pt>
                <c:pt idx="663">
                  <c:v>-7.5859676162588405</c:v>
                </c:pt>
                <c:pt idx="664">
                  <c:v>-7.5962448747139408</c:v>
                </c:pt>
                <c:pt idx="665">
                  <c:v>-7.6065221434779433</c:v>
                </c:pt>
                <c:pt idx="666">
                  <c:v>-7.616799422550586</c:v>
                </c:pt>
                <c:pt idx="667">
                  <c:v>-7.6270767119316059</c:v>
                </c:pt>
                <c:pt idx="668">
                  <c:v>-7.637354011620741</c:v>
                </c:pt>
                <c:pt idx="669">
                  <c:v>-7.6476313216177294</c:v>
                </c:pt>
                <c:pt idx="670">
                  <c:v>-7.657908641922309</c:v>
                </c:pt>
                <c:pt idx="671">
                  <c:v>-7.668185972534217</c:v>
                </c:pt>
                <c:pt idx="672">
                  <c:v>-7.6784633134531912</c:v>
                </c:pt>
                <c:pt idx="673">
                  <c:v>-7.6887406646789689</c:v>
                </c:pt>
                <c:pt idx="674">
                  <c:v>-7.6990180262112879</c:v>
                </c:pt>
                <c:pt idx="675">
                  <c:v>-7.7092953980498864</c:v>
                </c:pt>
                <c:pt idx="676">
                  <c:v>-7.7195727801945022</c:v>
                </c:pt>
                <c:pt idx="677">
                  <c:v>-7.7298501726448725</c:v>
                </c:pt>
                <c:pt idx="678">
                  <c:v>-7.7401275754007353</c:v>
                </c:pt>
                <c:pt idx="679">
                  <c:v>-7.7504049884618276</c:v>
                </c:pt>
                <c:pt idx="680">
                  <c:v>-7.7606824118278883</c:v>
                </c:pt>
                <c:pt idx="681">
                  <c:v>-7.7709598454986546</c:v>
                </c:pt>
                <c:pt idx="682">
                  <c:v>-7.7812372894738635</c:v>
                </c:pt>
                <c:pt idx="683">
                  <c:v>-7.7915147437532539</c:v>
                </c:pt>
                <c:pt idx="684">
                  <c:v>-7.801792208336563</c:v>
                </c:pt>
                <c:pt idx="685">
                  <c:v>-7.8120696832235286</c:v>
                </c:pt>
                <c:pt idx="686">
                  <c:v>-7.8223471684138888</c:v>
                </c:pt>
                <c:pt idx="687">
                  <c:v>-7.8326246639073807</c:v>
                </c:pt>
                <c:pt idx="688">
                  <c:v>-7.8429021697037422</c:v>
                </c:pt>
                <c:pt idx="689">
                  <c:v>-7.8531796858027114</c:v>
                </c:pt>
                <c:pt idx="690">
                  <c:v>-7.8634572122040263</c:v>
                </c:pt>
                <c:pt idx="691">
                  <c:v>-7.8737347489074239</c:v>
                </c:pt>
                <c:pt idx="692">
                  <c:v>-7.8840122959126422</c:v>
                </c:pt>
                <c:pt idx="693">
                  <c:v>-7.8942898532194192</c:v>
                </c:pt>
                <c:pt idx="694">
                  <c:v>-7.904567420827493</c:v>
                </c:pt>
                <c:pt idx="695">
                  <c:v>-7.9148449987366014</c:v>
                </c:pt>
                <c:pt idx="696">
                  <c:v>-7.9251225869464816</c:v>
                </c:pt>
                <c:pt idx="697">
                  <c:v>-7.9354001854568716</c:v>
                </c:pt>
                <c:pt idx="698">
                  <c:v>-7.9456777942675094</c:v>
                </c:pt>
                <c:pt idx="699">
                  <c:v>-7.9559554133781321</c:v>
                </c:pt>
                <c:pt idx="700">
                  <c:v>-7.9662330427884784</c:v>
                </c:pt>
                <c:pt idx="701">
                  <c:v>-7.9765106824982857</c:v>
                </c:pt>
                <c:pt idx="702">
                  <c:v>-7.9867883325072917</c:v>
                </c:pt>
                <c:pt idx="703">
                  <c:v>-7.9970659928152337</c:v>
                </c:pt>
                <c:pt idx="704">
                  <c:v>-8.0073436634218513</c:v>
                </c:pt>
                <c:pt idx="705">
                  <c:v>-8.01762134432688</c:v>
                </c:pt>
                <c:pt idx="706">
                  <c:v>-8.0278990355300586</c:v>
                </c:pt>
                <c:pt idx="707">
                  <c:v>-8.0381767370311259</c:v>
                </c:pt>
                <c:pt idx="708">
                  <c:v>-8.0484544488298191</c:v>
                </c:pt>
                <c:pt idx="709">
                  <c:v>-8.0587321709258752</c:v>
                </c:pt>
                <c:pt idx="710">
                  <c:v>-8.0690099033190332</c:v>
                </c:pt>
                <c:pt idx="711">
                  <c:v>-8.0792876460090302</c:v>
                </c:pt>
                <c:pt idx="712">
                  <c:v>-8.0895653989956049</c:v>
                </c:pt>
                <c:pt idx="713">
                  <c:v>-8.0998431622784945</c:v>
                </c:pt>
                <c:pt idx="714">
                  <c:v>-8.1101209358574362</c:v>
                </c:pt>
                <c:pt idx="715">
                  <c:v>-8.1203987197321688</c:v>
                </c:pt>
                <c:pt idx="716">
                  <c:v>-8.1306765139024293</c:v>
                </c:pt>
                <c:pt idx="717">
                  <c:v>-8.1409543183679567</c:v>
                </c:pt>
                <c:pt idx="718">
                  <c:v>-8.151232133128488</c:v>
                </c:pt>
                <c:pt idx="719">
                  <c:v>-8.1615099581837622</c:v>
                </c:pt>
                <c:pt idx="720">
                  <c:v>-8.1717877935335164</c:v>
                </c:pt>
                <c:pt idx="721">
                  <c:v>-8.1820656391774875</c:v>
                </c:pt>
                <c:pt idx="722">
                  <c:v>-8.1923434951154146</c:v>
                </c:pt>
                <c:pt idx="723">
                  <c:v>-8.2026213613470365</c:v>
                </c:pt>
                <c:pt idx="724">
                  <c:v>-8.2128992378720902</c:v>
                </c:pt>
                <c:pt idx="725">
                  <c:v>-8.2231771246903129</c:v>
                </c:pt>
                <c:pt idx="726">
                  <c:v>-8.2334550218014435</c:v>
                </c:pt>
                <c:pt idx="727">
                  <c:v>-8.2437329292052191</c:v>
                </c:pt>
                <c:pt idx="728">
                  <c:v>-8.2540108469013767</c:v>
                </c:pt>
                <c:pt idx="729">
                  <c:v>-8.2642887748896552</c:v>
                </c:pt>
                <c:pt idx="730">
                  <c:v>-8.2745667131697935</c:v>
                </c:pt>
                <c:pt idx="731">
                  <c:v>-8.2848446617415288</c:v>
                </c:pt>
                <c:pt idx="732">
                  <c:v>-8.295122620604598</c:v>
                </c:pt>
                <c:pt idx="733">
                  <c:v>-8.3054005897587402</c:v>
                </c:pt>
                <c:pt idx="734">
                  <c:v>-8.3156785692036941</c:v>
                </c:pt>
                <c:pt idx="735">
                  <c:v>-8.3259565589391968</c:v>
                </c:pt>
                <c:pt idx="736">
                  <c:v>-8.3362345589649856</c:v>
                </c:pt>
                <c:pt idx="737">
                  <c:v>-8.3465125692807991</c:v>
                </c:pt>
                <c:pt idx="738">
                  <c:v>-8.3567905898863746</c:v>
                </c:pt>
                <c:pt idx="739">
                  <c:v>-8.3670686207814509</c:v>
                </c:pt>
                <c:pt idx="740">
                  <c:v>-8.3773466619657651</c:v>
                </c:pt>
                <c:pt idx="741">
                  <c:v>-8.387624713439056</c:v>
                </c:pt>
                <c:pt idx="742">
                  <c:v>-8.3979027752010609</c:v>
                </c:pt>
                <c:pt idx="743">
                  <c:v>-8.4081808472515185</c:v>
                </c:pt>
                <c:pt idx="744">
                  <c:v>-8.418458929590166</c:v>
                </c:pt>
                <c:pt idx="745">
                  <c:v>-8.4287370222167404</c:v>
                </c:pt>
                <c:pt idx="746">
                  <c:v>-8.4390151251309824</c:v>
                </c:pt>
                <c:pt idx="747">
                  <c:v>-8.4492932383326274</c:v>
                </c:pt>
                <c:pt idx="748">
                  <c:v>-8.4595713618214141</c:v>
                </c:pt>
                <c:pt idx="749">
                  <c:v>-8.4698494955970816</c:v>
                </c:pt>
                <c:pt idx="750">
                  <c:v>-8.4801276396593668</c:v>
                </c:pt>
                <c:pt idx="751">
                  <c:v>-8.4904057940080087</c:v>
                </c:pt>
                <c:pt idx="752">
                  <c:v>-8.5006839586427443</c:v>
                </c:pt>
                <c:pt idx="753">
                  <c:v>-8.5109621335633125</c:v>
                </c:pt>
                <c:pt idx="754">
                  <c:v>-8.5212403187694505</c:v>
                </c:pt>
                <c:pt idx="755">
                  <c:v>-8.5315185142608971</c:v>
                </c:pt>
                <c:pt idx="756">
                  <c:v>-8.5417967200373894</c:v>
                </c:pt>
                <c:pt idx="757">
                  <c:v>-8.5520749360986645</c:v>
                </c:pt>
                <c:pt idx="758">
                  <c:v>-8.5623531624444631</c:v>
                </c:pt>
                <c:pt idx="759">
                  <c:v>-8.5726313990745204</c:v>
                </c:pt>
                <c:pt idx="760">
                  <c:v>-8.5829096459885772</c:v>
                </c:pt>
                <c:pt idx="761">
                  <c:v>-8.5931879031863687</c:v>
                </c:pt>
                <c:pt idx="762">
                  <c:v>-8.6034661706676356</c:v>
                </c:pt>
                <c:pt idx="763">
                  <c:v>-8.6137444484321151</c:v>
                </c:pt>
                <c:pt idx="764">
                  <c:v>-8.6240227364795441</c:v>
                </c:pt>
                <c:pt idx="765">
                  <c:v>-8.6343010348096616</c:v>
                </c:pt>
                <c:pt idx="766">
                  <c:v>-8.6445793434222047</c:v>
                </c:pt>
                <c:pt idx="767">
                  <c:v>-8.6548576623169122</c:v>
                </c:pt>
                <c:pt idx="768">
                  <c:v>-8.6651359914935231</c:v>
                </c:pt>
                <c:pt idx="769">
                  <c:v>-8.6754143309517744</c:v>
                </c:pt>
                <c:pt idx="770">
                  <c:v>-8.6856926806914032</c:v>
                </c:pt>
                <c:pt idx="771">
                  <c:v>-8.6959710407121484</c:v>
                </c:pt>
                <c:pt idx="772">
                  <c:v>-8.7062494110137489</c:v>
                </c:pt>
                <c:pt idx="773">
                  <c:v>-8.7165277915959418</c:v>
                </c:pt>
                <c:pt idx="774">
                  <c:v>-8.726806182458466</c:v>
                </c:pt>
                <c:pt idx="775">
                  <c:v>-8.7370845836010584</c:v>
                </c:pt>
                <c:pt idx="776">
                  <c:v>-8.7473629950234582</c:v>
                </c:pt>
                <c:pt idx="777">
                  <c:v>-8.757641416725404</c:v>
                </c:pt>
                <c:pt idx="778">
                  <c:v>-8.767919848706633</c:v>
                </c:pt>
                <c:pt idx="779">
                  <c:v>-8.7781982909668823</c:v>
                </c:pt>
                <c:pt idx="780">
                  <c:v>-8.7884767435058908</c:v>
                </c:pt>
                <c:pt idx="781">
                  <c:v>-8.7987552063233974</c:v>
                </c:pt>
                <c:pt idx="782">
                  <c:v>-8.8090336794191391</c:v>
                </c:pt>
                <c:pt idx="783">
                  <c:v>-8.8193121627928548</c:v>
                </c:pt>
                <c:pt idx="784">
                  <c:v>-8.8295906564442834</c:v>
                </c:pt>
                <c:pt idx="785">
                  <c:v>-8.8398691603731621</c:v>
                </c:pt>
                <c:pt idx="786">
                  <c:v>-8.8501476745792278</c:v>
                </c:pt>
                <c:pt idx="787">
                  <c:v>-8.8604261990622195</c:v>
                </c:pt>
                <c:pt idx="788">
                  <c:v>-8.8707047338218761</c:v>
                </c:pt>
                <c:pt idx="789">
                  <c:v>-8.8809832788579346</c:v>
                </c:pt>
                <c:pt idx="790">
                  <c:v>-8.8912618341701339</c:v>
                </c:pt>
                <c:pt idx="791">
                  <c:v>-8.901540399758213</c:v>
                </c:pt>
                <c:pt idx="792">
                  <c:v>-8.9118189756219088</c:v>
                </c:pt>
                <c:pt idx="793">
                  <c:v>-8.9220975617609586</c:v>
                </c:pt>
                <c:pt idx="794">
                  <c:v>-8.9323761581751011</c:v>
                </c:pt>
                <c:pt idx="795">
                  <c:v>-8.9426547648640753</c:v>
                </c:pt>
                <c:pt idx="796">
                  <c:v>-8.95293338182762</c:v>
                </c:pt>
                <c:pt idx="797">
                  <c:v>-8.9632120090654723</c:v>
                </c:pt>
                <c:pt idx="798">
                  <c:v>-8.9734906465773694</c:v>
                </c:pt>
                <c:pt idx="799">
                  <c:v>-8.9837692943630501</c:v>
                </c:pt>
                <c:pt idx="800">
                  <c:v>-8.9940479524222532</c:v>
                </c:pt>
                <c:pt idx="801">
                  <c:v>-9.0043266207547177</c:v>
                </c:pt>
                <c:pt idx="802">
                  <c:v>-9.0146052993601806</c:v>
                </c:pt>
                <c:pt idx="803">
                  <c:v>-9.0248839882383791</c:v>
                </c:pt>
                <c:pt idx="804">
                  <c:v>-9.0351626873890538</c:v>
                </c:pt>
                <c:pt idx="805">
                  <c:v>-9.04544139681194</c:v>
                </c:pt>
                <c:pt idx="806">
                  <c:v>-9.0557201165067784</c:v>
                </c:pt>
                <c:pt idx="807">
                  <c:v>-9.0659988464733061</c:v>
                </c:pt>
                <c:pt idx="808">
                  <c:v>-9.0762775867112619</c:v>
                </c:pt>
                <c:pt idx="809">
                  <c:v>-9.086556337220383</c:v>
                </c:pt>
                <c:pt idx="810">
                  <c:v>-9.0968350980004082</c:v>
                </c:pt>
                <c:pt idx="811">
                  <c:v>-9.1071138690510764</c:v>
                </c:pt>
                <c:pt idx="812">
                  <c:v>-9.1173926503721248</c:v>
                </c:pt>
                <c:pt idx="813">
                  <c:v>-9.1276714419632921</c:v>
                </c:pt>
                <c:pt idx="814">
                  <c:v>-9.1379502438243154</c:v>
                </c:pt>
                <c:pt idx="815">
                  <c:v>-9.1482290559549337</c:v>
                </c:pt>
                <c:pt idx="816">
                  <c:v>-9.1585078783548859</c:v>
                </c:pt>
                <c:pt idx="817">
                  <c:v>-9.168786711023909</c:v>
                </c:pt>
                <c:pt idx="818">
                  <c:v>-9.1790655539617436</c:v>
                </c:pt>
                <c:pt idx="819">
                  <c:v>-9.1893444071681252</c:v>
                </c:pt>
                <c:pt idx="820">
                  <c:v>-9.1996232706427943</c:v>
                </c:pt>
                <c:pt idx="821">
                  <c:v>-9.209902144385488</c:v>
                </c:pt>
                <c:pt idx="822">
                  <c:v>-9.2201810283959436</c:v>
                </c:pt>
                <c:pt idx="823">
                  <c:v>-9.2304599226738997</c:v>
                </c:pt>
                <c:pt idx="824">
                  <c:v>-9.2407388272190953</c:v>
                </c:pt>
                <c:pt idx="825">
                  <c:v>-9.2510177420312694</c:v>
                </c:pt>
                <c:pt idx="826">
                  <c:v>-9.2612966671101589</c:v>
                </c:pt>
                <c:pt idx="827">
                  <c:v>-9.2715756024555027</c:v>
                </c:pt>
                <c:pt idx="828">
                  <c:v>-9.2818545480670398</c:v>
                </c:pt>
                <c:pt idx="829">
                  <c:v>-9.2921335039445072</c:v>
                </c:pt>
                <c:pt idx="830">
                  <c:v>-9.3024124700876438</c:v>
                </c:pt>
                <c:pt idx="831">
                  <c:v>-9.3126914464961867</c:v>
                </c:pt>
                <c:pt idx="832">
                  <c:v>-9.3229704331698766</c:v>
                </c:pt>
                <c:pt idx="833">
                  <c:v>-9.3332494301084505</c:v>
                </c:pt>
                <c:pt idx="834">
                  <c:v>-9.3435284373116456</c:v>
                </c:pt>
                <c:pt idx="835">
                  <c:v>-9.3538074547792007</c:v>
                </c:pt>
                <c:pt idx="836">
                  <c:v>-9.3640864825108547</c:v>
                </c:pt>
                <c:pt idx="837">
                  <c:v>-9.3743655205063465</c:v>
                </c:pt>
                <c:pt idx="838">
                  <c:v>-9.3846445687654132</c:v>
                </c:pt>
                <c:pt idx="839">
                  <c:v>-9.3949236272877936</c:v>
                </c:pt>
                <c:pt idx="840">
                  <c:v>-9.4052026960732267</c:v>
                </c:pt>
                <c:pt idx="841">
                  <c:v>-9.4154817751214495</c:v>
                </c:pt>
                <c:pt idx="842">
                  <c:v>-9.4257608644322008</c:v>
                </c:pt>
                <c:pt idx="843">
                  <c:v>-9.4360399640052197</c:v>
                </c:pt>
                <c:pt idx="844">
                  <c:v>-9.4463190738402449</c:v>
                </c:pt>
                <c:pt idx="845">
                  <c:v>-9.4565981939370136</c:v>
                </c:pt>
                <c:pt idx="846">
                  <c:v>-9.4668773242952646</c:v>
                </c:pt>
                <c:pt idx="847">
                  <c:v>-9.4771564649147351</c:v>
                </c:pt>
                <c:pt idx="848">
                  <c:v>-9.4874356157951656</c:v>
                </c:pt>
                <c:pt idx="849">
                  <c:v>-9.4977147769362933</c:v>
                </c:pt>
                <c:pt idx="850">
                  <c:v>-9.5079939483378553</c:v>
                </c:pt>
                <c:pt idx="851">
                  <c:v>-9.5182731299995922</c:v>
                </c:pt>
                <c:pt idx="852">
                  <c:v>-9.5285523219212411</c:v>
                </c:pt>
                <c:pt idx="853">
                  <c:v>-9.538831524102541</c:v>
                </c:pt>
                <c:pt idx="854">
                  <c:v>-9.5491107365432288</c:v>
                </c:pt>
                <c:pt idx="855">
                  <c:v>-9.5593899592430436</c:v>
                </c:pt>
                <c:pt idx="856">
                  <c:v>-9.5696691922017241</c:v>
                </c:pt>
                <c:pt idx="857">
                  <c:v>-9.5799484354190092</c:v>
                </c:pt>
                <c:pt idx="858">
                  <c:v>-9.5902276888946361</c:v>
                </c:pt>
                <c:pt idx="859">
                  <c:v>-9.6005069526283453</c:v>
                </c:pt>
                <c:pt idx="860">
                  <c:v>-9.6107862266198723</c:v>
                </c:pt>
                <c:pt idx="861">
                  <c:v>-9.6210655108689576</c:v>
                </c:pt>
                <c:pt idx="862">
                  <c:v>-9.6313448053753383</c:v>
                </c:pt>
                <c:pt idx="863">
                  <c:v>-9.6416241101387534</c:v>
                </c:pt>
                <c:pt idx="864">
                  <c:v>-9.6519034251589417</c:v>
                </c:pt>
                <c:pt idx="865">
                  <c:v>-9.6621827504356421</c:v>
                </c:pt>
                <c:pt idx="866">
                  <c:v>-9.6724620859685917</c:v>
                </c:pt>
                <c:pt idx="867">
                  <c:v>-9.6827414317575293</c:v>
                </c:pt>
                <c:pt idx="868">
                  <c:v>-9.6930207878021939</c:v>
                </c:pt>
                <c:pt idx="869">
                  <c:v>-9.7033001541023225</c:v>
                </c:pt>
                <c:pt idx="870">
                  <c:v>-9.7135795306576558</c:v>
                </c:pt>
                <c:pt idx="871">
                  <c:v>-9.7238589174679309</c:v>
                </c:pt>
                <c:pt idx="872">
                  <c:v>-9.7341383145328866</c:v>
                </c:pt>
                <c:pt idx="873">
                  <c:v>-9.7444177218522601</c:v>
                </c:pt>
                <c:pt idx="874">
                  <c:v>-9.7546971394257902</c:v>
                </c:pt>
                <c:pt idx="875">
                  <c:v>-9.7649765672532158</c:v>
                </c:pt>
                <c:pt idx="876">
                  <c:v>-9.7752560053342759</c:v>
                </c:pt>
                <c:pt idx="877">
                  <c:v>-9.7855354536687091</c:v>
                </c:pt>
                <c:pt idx="878">
                  <c:v>-9.7958149122562528</c:v>
                </c:pt>
                <c:pt idx="879">
                  <c:v>-9.8060943810966457</c:v>
                </c:pt>
                <c:pt idx="880">
                  <c:v>-9.8163738601896267</c:v>
                </c:pt>
                <c:pt idx="881">
                  <c:v>-9.8266533495349346</c:v>
                </c:pt>
                <c:pt idx="882">
                  <c:v>-9.8369328491323067</c:v>
                </c:pt>
                <c:pt idx="883">
                  <c:v>-9.8472123589814835</c:v>
                </c:pt>
                <c:pt idx="884">
                  <c:v>-9.8574918790822021</c:v>
                </c:pt>
                <c:pt idx="885">
                  <c:v>-9.8677714094341997</c:v>
                </c:pt>
                <c:pt idx="886">
                  <c:v>-9.8780509500372169</c:v>
                </c:pt>
                <c:pt idx="887">
                  <c:v>-9.8883305008909907</c:v>
                </c:pt>
                <c:pt idx="888">
                  <c:v>-9.8986100619952602</c:v>
                </c:pt>
                <c:pt idx="889">
                  <c:v>-9.908889633349764</c:v>
                </c:pt>
                <c:pt idx="890">
                  <c:v>-9.9191692149542412</c:v>
                </c:pt>
                <c:pt idx="891">
                  <c:v>-9.9294488068084306</c:v>
                </c:pt>
                <c:pt idx="892">
                  <c:v>-9.9397284089120692</c:v>
                </c:pt>
                <c:pt idx="893">
                  <c:v>-9.950008021264896</c:v>
                </c:pt>
                <c:pt idx="894">
                  <c:v>-9.9602876438666499</c:v>
                </c:pt>
                <c:pt idx="895">
                  <c:v>-9.9705672767170697</c:v>
                </c:pt>
                <c:pt idx="896">
                  <c:v>-9.9808469198158924</c:v>
                </c:pt>
                <c:pt idx="897">
                  <c:v>-9.9911265731628571</c:v>
                </c:pt>
                <c:pt idx="898">
                  <c:v>-10.001406236757704</c:v>
                </c:pt>
                <c:pt idx="899">
                  <c:v>-10.011685910600171</c:v>
                </c:pt>
                <c:pt idx="900">
                  <c:v>-10.021965594689995</c:v>
                </c:pt>
                <c:pt idx="901">
                  <c:v>-10.032245289026916</c:v>
                </c:pt>
                <c:pt idx="902">
                  <c:v>-10.042524993610671</c:v>
                </c:pt>
                <c:pt idx="903">
                  <c:v>-10.052804708441</c:v>
                </c:pt>
                <c:pt idx="904">
                  <c:v>-10.063084433517641</c:v>
                </c:pt>
                <c:pt idx="905">
                  <c:v>-10.073364168840333</c:v>
                </c:pt>
                <c:pt idx="906">
                  <c:v>-10.083643914408816</c:v>
                </c:pt>
                <c:pt idx="907">
                  <c:v>-10.093923670222825</c:v>
                </c:pt>
                <c:pt idx="908">
                  <c:v>-10.104203436282102</c:v>
                </c:pt>
                <c:pt idx="909">
                  <c:v>-10.114483212586384</c:v>
                </c:pt>
                <c:pt idx="910">
                  <c:v>-10.12476299913541</c:v>
                </c:pt>
                <c:pt idx="911">
                  <c:v>-10.135042795928918</c:v>
                </c:pt>
                <c:pt idx="912">
                  <c:v>-10.145322602966646</c:v>
                </c:pt>
                <c:pt idx="913">
                  <c:v>-10.155602420248334</c:v>
                </c:pt>
                <c:pt idx="914">
                  <c:v>-10.16588224777372</c:v>
                </c:pt>
                <c:pt idx="915">
                  <c:v>-10.176162085542542</c:v>
                </c:pt>
                <c:pt idx="916">
                  <c:v>-10.186441933554541</c:v>
                </c:pt>
                <c:pt idx="917">
                  <c:v>-10.196721791809452</c:v>
                </c:pt>
                <c:pt idx="918">
                  <c:v>-10.207001660307016</c:v>
                </c:pt>
                <c:pt idx="919">
                  <c:v>-10.217281539046972</c:v>
                </c:pt>
                <c:pt idx="920">
                  <c:v>-10.227561428029057</c:v>
                </c:pt>
                <c:pt idx="921">
                  <c:v>-10.23784132725301</c:v>
                </c:pt>
                <c:pt idx="922">
                  <c:v>-10.248121236718571</c:v>
                </c:pt>
                <c:pt idx="923">
                  <c:v>-10.258401156425478</c:v>
                </c:pt>
                <c:pt idx="924">
                  <c:v>-10.268681086373467</c:v>
                </c:pt>
                <c:pt idx="925">
                  <c:v>-10.27896102656228</c:v>
                </c:pt>
                <c:pt idx="926">
                  <c:v>-10.289240976991655</c:v>
                </c:pt>
                <c:pt idx="927">
                  <c:v>-10.299520937661329</c:v>
                </c:pt>
                <c:pt idx="928">
                  <c:v>-10.309800908571043</c:v>
                </c:pt>
                <c:pt idx="929">
                  <c:v>-10.320080889720535</c:v>
                </c:pt>
                <c:pt idx="930">
                  <c:v>-10.330360881109542</c:v>
                </c:pt>
                <c:pt idx="931">
                  <c:v>-10.340640882737803</c:v>
                </c:pt>
                <c:pt idx="932">
                  <c:v>-10.350920894605059</c:v>
                </c:pt>
                <c:pt idx="933">
                  <c:v>-10.361200916711045</c:v>
                </c:pt>
                <c:pt idx="934">
                  <c:v>-10.371480949055503</c:v>
                </c:pt>
                <c:pt idx="935">
                  <c:v>-10.381760991638171</c:v>
                </c:pt>
                <c:pt idx="936">
                  <c:v>-10.392041044458786</c:v>
                </c:pt>
                <c:pt idx="937">
                  <c:v>-10.402321107517087</c:v>
                </c:pt>
                <c:pt idx="938">
                  <c:v>-10.412601180812814</c:v>
                </c:pt>
                <c:pt idx="939">
                  <c:v>-10.422881264345705</c:v>
                </c:pt>
                <c:pt idx="940">
                  <c:v>-10.433161358115498</c:v>
                </c:pt>
                <c:pt idx="941">
                  <c:v>-10.443441462121934</c:v>
                </c:pt>
                <c:pt idx="942">
                  <c:v>-10.45372157636475</c:v>
                </c:pt>
                <c:pt idx="943">
                  <c:v>-10.464001700843685</c:v>
                </c:pt>
                <c:pt idx="944">
                  <c:v>-10.474281835558477</c:v>
                </c:pt>
                <c:pt idx="945">
                  <c:v>-10.484561980508866</c:v>
                </c:pt>
                <c:pt idx="946">
                  <c:v>-10.49484213569459</c:v>
                </c:pt>
                <c:pt idx="947">
                  <c:v>-10.505122301115387</c:v>
                </c:pt>
                <c:pt idx="948">
                  <c:v>-10.515402476770998</c:v>
                </c:pt>
                <c:pt idx="949">
                  <c:v>-10.525682662661159</c:v>
                </c:pt>
                <c:pt idx="950">
                  <c:v>-10.535962858785611</c:v>
                </c:pt>
                <c:pt idx="951">
                  <c:v>-10.546243065144091</c:v>
                </c:pt>
                <c:pt idx="952">
                  <c:v>-10.556523281736338</c:v>
                </c:pt>
                <c:pt idx="953">
                  <c:v>-10.56680350856209</c:v>
                </c:pt>
                <c:pt idx="954">
                  <c:v>-10.577083745621088</c:v>
                </c:pt>
                <c:pt idx="955">
                  <c:v>-10.587363992913071</c:v>
                </c:pt>
                <c:pt idx="956">
                  <c:v>-10.597644250437774</c:v>
                </c:pt>
                <c:pt idx="957">
                  <c:v>-10.60792451819494</c:v>
                </c:pt>
                <c:pt idx="958">
                  <c:v>-10.618204796184305</c:v>
                </c:pt>
                <c:pt idx="959">
                  <c:v>-10.628485084405607</c:v>
                </c:pt>
                <c:pt idx="960">
                  <c:v>-10.638765382858589</c:v>
                </c:pt>
                <c:pt idx="961">
                  <c:v>-10.649045691542986</c:v>
                </c:pt>
                <c:pt idx="962">
                  <c:v>-10.659326010458537</c:v>
                </c:pt>
                <c:pt idx="963">
                  <c:v>-10.669606339604982</c:v>
                </c:pt>
                <c:pt idx="964">
                  <c:v>-10.67988667898206</c:v>
                </c:pt>
                <c:pt idx="965">
                  <c:v>-10.690167028589508</c:v>
                </c:pt>
                <c:pt idx="966">
                  <c:v>-10.700447388427067</c:v>
                </c:pt>
                <c:pt idx="967">
                  <c:v>-10.710727758494475</c:v>
                </c:pt>
                <c:pt idx="968">
                  <c:v>-10.72100813879147</c:v>
                </c:pt>
                <c:pt idx="969">
                  <c:v>-10.731288529317792</c:v>
                </c:pt>
                <c:pt idx="970">
                  <c:v>-10.74156893007318</c:v>
                </c:pt>
                <c:pt idx="971">
                  <c:v>-10.751849341057373</c:v>
                </c:pt>
                <c:pt idx="972">
                  <c:v>-10.762129762270106</c:v>
                </c:pt>
                <c:pt idx="973">
                  <c:v>-10.772410193711123</c:v>
                </c:pt>
                <c:pt idx="974">
                  <c:v>-10.78269063538016</c:v>
                </c:pt>
                <c:pt idx="975">
                  <c:v>-10.792971087276955</c:v>
                </c:pt>
                <c:pt idx="976">
                  <c:v>-10.803251549401249</c:v>
                </c:pt>
                <c:pt idx="977">
                  <c:v>-10.813532021752779</c:v>
                </c:pt>
                <c:pt idx="978">
                  <c:v>-10.823812504331286</c:v>
                </c:pt>
                <c:pt idx="979">
                  <c:v>-10.834092997136507</c:v>
                </c:pt>
                <c:pt idx="980">
                  <c:v>-10.844373500168182</c:v>
                </c:pt>
                <c:pt idx="981">
                  <c:v>-10.854654013426048</c:v>
                </c:pt>
                <c:pt idx="982">
                  <c:v>-10.864934536909846</c:v>
                </c:pt>
                <c:pt idx="983">
                  <c:v>-10.875215070619314</c:v>
                </c:pt>
                <c:pt idx="984">
                  <c:v>-10.885495614554191</c:v>
                </c:pt>
                <c:pt idx="985">
                  <c:v>-10.895776168714216</c:v>
                </c:pt>
                <c:pt idx="986">
                  <c:v>-10.906056733099126</c:v>
                </c:pt>
                <c:pt idx="987">
                  <c:v>-10.916337307708663</c:v>
                </c:pt>
                <c:pt idx="988">
                  <c:v>-10.926617892542563</c:v>
                </c:pt>
                <c:pt idx="989">
                  <c:v>-10.936898487600567</c:v>
                </c:pt>
                <c:pt idx="990">
                  <c:v>-10.947179092882413</c:v>
                </c:pt>
                <c:pt idx="991">
                  <c:v>-10.957459708387839</c:v>
                </c:pt>
                <c:pt idx="992">
                  <c:v>-10.967740334116586</c:v>
                </c:pt>
                <c:pt idx="993">
                  <c:v>-10.978020970068391</c:v>
                </c:pt>
                <c:pt idx="994">
                  <c:v>-10.988301616242994</c:v>
                </c:pt>
                <c:pt idx="995">
                  <c:v>-10.998582272640133</c:v>
                </c:pt>
                <c:pt idx="996">
                  <c:v>-11.008862939259547</c:v>
                </c:pt>
                <c:pt idx="997">
                  <c:v>-11.019143616100976</c:v>
                </c:pt>
                <c:pt idx="998">
                  <c:v>-11.029424303164157</c:v>
                </c:pt>
                <c:pt idx="999">
                  <c:v>-11.039705000448832</c:v>
                </c:pt>
                <c:pt idx="1000">
                  <c:v>-11.049985707954736</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98.964688107976272</c:v>
                </c:pt>
                <c:pt idx="1">
                  <c:v>99.334564595444064</c:v>
                </c:pt>
                <c:pt idx="2">
                  <c:v>99.703933455804318</c:v>
                </c:pt>
                <c:pt idx="3">
                  <c:v>100.0727964512798</c:v>
                </c:pt>
                <c:pt idx="4">
                  <c:v>100.44115533535121</c:v>
                </c:pt>
                <c:pt idx="5">
                  <c:v>100.80901185281614</c:v>
                </c:pt>
                <c:pt idx="6">
                  <c:v>101.17636773984751</c:v>
                </c:pt>
                <c:pt idx="7">
                  <c:v>101.54322472405148</c:v>
                </c:pt>
                <c:pt idx="8">
                  <c:v>101.90958452452499</c:v>
                </c:pt>
                <c:pt idx="9">
                  <c:v>102.27544885191264</c:v>
                </c:pt>
                <c:pt idx="10">
                  <c:v>102.64081940846332</c:v>
                </c:pt>
                <c:pt idx="11">
                  <c:v>103.00569788577218</c:v>
                </c:pt>
                <c:pt idx="12">
                  <c:v>103.3700859625783</c:v>
                </c:pt>
                <c:pt idx="13">
                  <c:v>103.73398530724749</c:v>
                </c:pt>
                <c:pt idx="14">
                  <c:v>104.09739758019741</c:v>
                </c:pt>
                <c:pt idx="15">
                  <c:v>104.46032443394873</c:v>
                </c:pt>
                <c:pt idx="16">
                  <c:v>104.82276751317599</c:v>
                </c:pt>
                <c:pt idx="17">
                  <c:v>105.18472845475799</c:v>
                </c:pt>
                <c:pt idx="18">
                  <c:v>105.54620888782779</c:v>
                </c:pt>
                <c:pt idx="19">
                  <c:v>105.90721043382229</c:v>
                </c:pt>
                <c:pt idx="20">
                  <c:v>106.26773470653141</c:v>
                </c:pt>
                <c:pt idx="21">
                  <c:v>106.6277833133116</c:v>
                </c:pt>
                <c:pt idx="22">
                  <c:v>106.98735785627171</c:v>
                </c:pt>
                <c:pt idx="23">
                  <c:v>107.34645993110158</c:v>
                </c:pt>
                <c:pt idx="24">
                  <c:v>107.70509112592754</c:v>
                </c:pt>
                <c:pt idx="25">
                  <c:v>108.06325302136123</c:v>
                </c:pt>
                <c:pt idx="26">
                  <c:v>108.42094719054784</c:v>
                </c:pt>
                <c:pt idx="27">
                  <c:v>108.77817519921395</c:v>
                </c:pt>
                <c:pt idx="28">
                  <c:v>109.13493860571512</c:v>
                </c:pt>
                <c:pt idx="29">
                  <c:v>109.49123896108301</c:v>
                </c:pt>
                <c:pt idx="30">
                  <c:v>109.84707780907209</c:v>
                </c:pt>
                <c:pt idx="31">
                  <c:v>110.20245668620605</c:v>
                </c:pt>
                <c:pt idx="32">
                  <c:v>110.55737712182382</c:v>
                </c:pt>
                <c:pt idx="33">
                  <c:v>110.91184063812521</c:v>
                </c:pt>
                <c:pt idx="34">
                  <c:v>111.26584875021621</c:v>
                </c:pt>
                <c:pt idx="35">
                  <c:v>111.61940296615386</c:v>
                </c:pt>
                <c:pt idx="36">
                  <c:v>111.97250478699087</c:v>
                </c:pt>
                <c:pt idx="37">
                  <c:v>112.32515570681984</c:v>
                </c:pt>
                <c:pt idx="38">
                  <c:v>112.67735721281711</c:v>
                </c:pt>
                <c:pt idx="39">
                  <c:v>113.02911078528625</c:v>
                </c:pt>
                <c:pt idx="40">
                  <c:v>113.38041789770129</c:v>
                </c:pt>
                <c:pt idx="41">
                  <c:v>113.73128001674955</c:v>
                </c:pt>
                <c:pt idx="42">
                  <c:v>114.0816986023741</c:v>
                </c:pt>
                <c:pt idx="43">
                  <c:v>114.43167510781601</c:v>
                </c:pt>
                <c:pt idx="44">
                  <c:v>114.78121097965609</c:v>
                </c:pt>
                <c:pt idx="45">
                  <c:v>115.13030765785653</c:v>
                </c:pt>
                <c:pt idx="46">
                  <c:v>115.47896657580198</c:v>
                </c:pt>
                <c:pt idx="47">
                  <c:v>115.82718916034045</c:v>
                </c:pt>
                <c:pt idx="48">
                  <c:v>116.17497683182391</c:v>
                </c:pt>
                <c:pt idx="49">
                  <c:v>116.52233100414848</c:v>
                </c:pt>
                <c:pt idx="50">
                  <c:v>116.86925308479439</c:v>
                </c:pt>
                <c:pt idx="51">
                  <c:v>117.21574447486556</c:v>
                </c:pt>
                <c:pt idx="52">
                  <c:v>117.56180656912893</c:v>
                </c:pt>
                <c:pt idx="53">
                  <c:v>117.9074407560535</c:v>
                </c:pt>
                <c:pt idx="54">
                  <c:v>118.25264841784899</c:v>
                </c:pt>
                <c:pt idx="55">
                  <c:v>118.59743093050429</c:v>
                </c:pt>
                <c:pt idx="56">
                  <c:v>118.94178966382556</c:v>
                </c:pt>
                <c:pt idx="57">
                  <c:v>119.28572598147406</c:v>
                </c:pt>
                <c:pt idx="58">
                  <c:v>119.62924124100367</c:v>
                </c:pt>
                <c:pt idx="59">
                  <c:v>119.97233679389818</c:v>
                </c:pt>
                <c:pt idx="60">
                  <c:v>120.31501398560822</c:v>
                </c:pt>
                <c:pt idx="61">
                  <c:v>120.65727415558794</c:v>
                </c:pt>
                <c:pt idx="62">
                  <c:v>120.99911863733146</c:v>
                </c:pt>
                <c:pt idx="63">
                  <c:v>121.34054875840896</c:v>
                </c:pt>
                <c:pt idx="64">
                  <c:v>121.68156584050253</c:v>
                </c:pt>
                <c:pt idx="65">
                  <c:v>122.02217119944179</c:v>
                </c:pt>
                <c:pt idx="66">
                  <c:v>122.36236614523916</c:v>
                </c:pt>
                <c:pt idx="67">
                  <c:v>122.70215198212499</c:v>
                </c:pt>
                <c:pt idx="68">
                  <c:v>123.04153000858223</c:v>
                </c:pt>
                <c:pt idx="69">
                  <c:v>123.38050151738105</c:v>
                </c:pt>
                <c:pt idx="70">
                  <c:v>123.71906779561306</c:v>
                </c:pt>
                <c:pt idx="71">
                  <c:v>124.05723012472534</c:v>
                </c:pt>
                <c:pt idx="72">
                  <c:v>124.39498978055416</c:v>
                </c:pt>
                <c:pt idx="73">
                  <c:v>124.73234803335852</c:v>
                </c:pt>
                <c:pt idx="74">
                  <c:v>125.06930614785338</c:v>
                </c:pt>
                <c:pt idx="75">
                  <c:v>125.40586538324268</c:v>
                </c:pt>
                <c:pt idx="76">
                  <c:v>125.74202699325208</c:v>
                </c:pt>
                <c:pt idx="77">
                  <c:v>126.07779222616148</c:v>
                </c:pt>
                <c:pt idx="78">
                  <c:v>126.41316232483729</c:v>
                </c:pt>
                <c:pt idx="79">
                  <c:v>126.74813852676448</c:v>
                </c:pt>
                <c:pt idx="80">
                  <c:v>127.08272206407838</c:v>
                </c:pt>
                <c:pt idx="81">
                  <c:v>127.41691416359622</c:v>
                </c:pt>
                <c:pt idx="82">
                  <c:v>127.75071604684847</c:v>
                </c:pt>
                <c:pt idx="83">
                  <c:v>128.08412893010996</c:v>
                </c:pt>
                <c:pt idx="84">
                  <c:v>128.41715402443069</c:v>
                </c:pt>
                <c:pt idx="85">
                  <c:v>128.74979253566659</c:v>
                </c:pt>
                <c:pt idx="86">
                  <c:v>129.08204566450982</c:v>
                </c:pt>
                <c:pt idx="87">
                  <c:v>129.41391460651906</c:v>
                </c:pt>
                <c:pt idx="88">
                  <c:v>129.74540055214942</c:v>
                </c:pt>
                <c:pt idx="89">
                  <c:v>130.07650468678224</c:v>
                </c:pt>
                <c:pt idx="90">
                  <c:v>130.40722819075461</c:v>
                </c:pt>
                <c:pt idx="91">
                  <c:v>130.73757223938867</c:v>
                </c:pt>
                <c:pt idx="92">
                  <c:v>131.06753800302084</c:v>
                </c:pt>
                <c:pt idx="93">
                  <c:v>131.3971266470306</c:v>
                </c:pt>
                <c:pt idx="94">
                  <c:v>131.72633933186921</c:v>
                </c:pt>
                <c:pt idx="95">
                  <c:v>132.05517721308826</c:v>
                </c:pt>
                <c:pt idx="96">
                  <c:v>132.38364144136784</c:v>
                </c:pt>
                <c:pt idx="97">
                  <c:v>132.71173316254476</c:v>
                </c:pt>
                <c:pt idx="98">
                  <c:v>133.03945351764028</c:v>
                </c:pt>
                <c:pt idx="99">
                  <c:v>133.36680364288793</c:v>
                </c:pt>
                <c:pt idx="100">
                  <c:v>133.69378466976082</c:v>
                </c:pt>
                <c:pt idx="101">
                  <c:v>136.94338179714259</c:v>
                </c:pt>
                <c:pt idx="102">
                  <c:v>140.15679359289862</c:v>
                </c:pt>
                <c:pt idx="103">
                  <c:v>143.33510853118037</c:v>
                </c:pt>
                <c:pt idx="104">
                  <c:v>146.47937084577288</c:v>
                </c:pt>
                <c:pt idx="105">
                  <c:v>149.59058296876452</c:v>
                </c:pt>
                <c:pt idx="106">
                  <c:v>152.66970780316885</c:v>
                </c:pt>
                <c:pt idx="107">
                  <c:v>155.71767084295104</c:v>
                </c:pt>
                <c:pt idx="108">
                  <c:v>158.73536215265182</c:v>
                </c:pt>
                <c:pt idx="109">
                  <c:v>161.72363821767553</c:v>
                </c:pt>
                <c:pt idx="110">
                  <c:v>164.6833236752999</c:v>
                </c:pt>
                <c:pt idx="111">
                  <c:v>167.61521293556066</c:v>
                </c:pt>
                <c:pt idx="112">
                  <c:v>170.52007170035159</c:v>
                </c:pt>
                <c:pt idx="113">
                  <c:v>173.39863838834862</c:v>
                </c:pt>
                <c:pt idx="114">
                  <c:v>176.25162547270918</c:v>
                </c:pt>
                <c:pt idx="115">
                  <c:v>179.07972073790248</c:v>
                </c:pt>
                <c:pt idx="116">
                  <c:v>181.8835884614906</c:v>
                </c:pt>
                <c:pt idx="117">
                  <c:v>184.66387052619424</c:v>
                </c:pt>
                <c:pt idx="118">
                  <c:v>187.42118746713706</c:v>
                </c:pt>
                <c:pt idx="119">
                  <c:v>190.15613945876424</c:v>
                </c:pt>
                <c:pt idx="120">
                  <c:v>192.86930724556834</c:v>
                </c:pt>
                <c:pt idx="121">
                  <c:v>195.56125302042608</c:v>
                </c:pt>
                <c:pt idx="122">
                  <c:v>198.23252125405105</c:v>
                </c:pt>
                <c:pt idx="123">
                  <c:v>200.8836394787929</c:v>
                </c:pt>
                <c:pt idx="124">
                  <c:v>203.51511902976566</c:v>
                </c:pt>
                <c:pt idx="125">
                  <c:v>206.12745574605978</c:v>
                </c:pt>
                <c:pt idx="126">
                  <c:v>208.72113063458437</c:v>
                </c:pt>
                <c:pt idx="127">
                  <c:v>211.29661049889629</c:v>
                </c:pt>
                <c:pt idx="128">
                  <c:v>213.85434853519743</c:v>
                </c:pt>
                <c:pt idx="129">
                  <c:v>216.39478489752247</c:v>
                </c:pt>
                <c:pt idx="130">
                  <c:v>218.91834723399145</c:v>
                </c:pt>
                <c:pt idx="131">
                  <c:v>221.42545119586723</c:v>
                </c:pt>
                <c:pt idx="132">
                  <c:v>223.91650092103265</c:v>
                </c:pt>
                <c:pt idx="133">
                  <c:v>226.39188949338885</c:v>
                </c:pt>
                <c:pt idx="134">
                  <c:v>228.85199937956904</c:v>
                </c:pt>
                <c:pt idx="135">
                  <c:v>231.29720284426577</c:v>
                </c:pt>
                <c:pt idx="136">
                  <c:v>233.72786234537861</c:v>
                </c:pt>
                <c:pt idx="137">
                  <c:v>236.14433091010613</c:v>
                </c:pt>
                <c:pt idx="138">
                  <c:v>238.54695249302833</c:v>
                </c:pt>
                <c:pt idx="139">
                  <c:v>240.93606231715404</c:v>
                </c:pt>
                <c:pt idx="140">
                  <c:v>243.31198719884105</c:v>
                </c:pt>
                <c:pt idx="141">
                  <c:v>245.67504585743424</c:v>
                </c:pt>
                <c:pt idx="142">
                  <c:v>248.02554921040934</c:v>
                </c:pt>
                <c:pt idx="143">
                  <c:v>250.36380065475592</c:v>
                </c:pt>
                <c:pt idx="144">
                  <c:v>252.69009633528208</c:v>
                </c:pt>
                <c:pt idx="145">
                  <c:v>255.00472540047613</c:v>
                </c:pt>
                <c:pt idx="146">
                  <c:v>257.30797024651616</c:v>
                </c:pt>
                <c:pt idx="147">
                  <c:v>259.60010674997545</c:v>
                </c:pt>
                <c:pt idx="148">
                  <c:v>261.88140448973314</c:v>
                </c:pt>
                <c:pt idx="149">
                  <c:v>264.15212695856081</c:v>
                </c:pt>
                <c:pt idx="150">
                  <c:v>266.41253176482036</c:v>
                </c:pt>
                <c:pt idx="151">
                  <c:v>268.66287082467414</c:v>
                </c:pt>
                <c:pt idx="152">
                  <c:v>270.90339054517585</c:v>
                </c:pt>
                <c:pt idx="153">
                  <c:v>273.1343319985786</c:v>
                </c:pt>
                <c:pt idx="154">
                  <c:v>275.35593108816624</c:v>
                </c:pt>
                <c:pt idx="155">
                  <c:v>277.56841870588488</c:v>
                </c:pt>
                <c:pt idx="156">
                  <c:v>279.7720208820212</c:v>
                </c:pt>
                <c:pt idx="157">
                  <c:v>281.96695892714683</c:v>
                </c:pt>
                <c:pt idx="158">
                  <c:v>284.15344956651887</c:v>
                </c:pt>
                <c:pt idx="159">
                  <c:v>286.33170506709916</c:v>
                </c:pt>
                <c:pt idx="160">
                  <c:v>288.50193335732553</c:v>
                </c:pt>
                <c:pt idx="161">
                  <c:v>290.66433813974083</c:v>
                </c:pt>
                <c:pt idx="162">
                  <c:v>292.81911899655574</c:v>
                </c:pt>
                <c:pt idx="163">
                  <c:v>294.96647148819159</c:v>
                </c:pt>
                <c:pt idx="164">
                  <c:v>297.10658724481937</c:v>
                </c:pt>
                <c:pt idx="165">
                  <c:v>299.23965405087927</c:v>
                </c:pt>
                <c:pt idx="166">
                  <c:v>301.36585592253181</c:v>
                </c:pt>
                <c:pt idx="167">
                  <c:v>303.48537317795808</c:v>
                </c:pt>
                <c:pt idx="168">
                  <c:v>305.5983825003907</c:v>
                </c:pt>
                <c:pt idx="169">
                  <c:v>307.70505699371887</c:v>
                </c:pt>
                <c:pt idx="170">
                  <c:v>309.80556623047295</c:v>
                </c:pt>
                <c:pt idx="171">
                  <c:v>311.90007629195145</c:v>
                </c:pt>
                <c:pt idx="172">
                  <c:v>313.98874980021174</c:v>
                </c:pt>
                <c:pt idx="173">
                  <c:v>316.0717459416</c:v>
                </c:pt>
                <c:pt idx="174">
                  <c:v>318.14922048145104</c:v>
                </c:pt>
                <c:pt idx="175">
                  <c:v>320.22132576954095</c:v>
                </c:pt>
                <c:pt idx="176">
                  <c:v>322.28821073582913</c:v>
                </c:pt>
                <c:pt idx="177">
                  <c:v>324.35002087597962</c:v>
                </c:pt>
                <c:pt idx="178">
                  <c:v>326.40689822610858</c:v>
                </c:pt>
                <c:pt idx="179">
                  <c:v>328.45898132616452</c:v>
                </c:pt>
                <c:pt idx="180">
                  <c:v>330.50640517131671</c:v>
                </c:pt>
                <c:pt idx="181">
                  <c:v>332.54930115070499</c:v>
                </c:pt>
                <c:pt idx="182">
                  <c:v>334.58779697289799</c:v>
                </c:pt>
                <c:pt idx="183">
                  <c:v>336.62201657742094</c:v>
                </c:pt>
                <c:pt idx="184">
                  <c:v>338.6520800317561</c:v>
                </c:pt>
                <c:pt idx="185">
                  <c:v>340.67810341329704</c:v>
                </c:pt>
                <c:pt idx="186">
                  <c:v>342.70019867586029</c:v>
                </c:pt>
                <c:pt idx="187">
                  <c:v>344.71847350053838</c:v>
                </c:pt>
                <c:pt idx="188">
                  <c:v>346.73303113092442</c:v>
                </c:pt>
                <c:pt idx="189">
                  <c:v>348.74397019306576</c:v>
                </c:pt>
                <c:pt idx="190">
                  <c:v>350.7513845009193</c:v>
                </c:pt>
                <c:pt idx="191">
                  <c:v>352.7553628485947</c:v>
                </c:pt>
                <c:pt idx="192">
                  <c:v>354.75598879128347</c:v>
                </c:pt>
                <c:pt idx="193">
                  <c:v>356.75334041747703</c:v>
                </c:pt>
                <c:pt idx="194">
                  <c:v>358.74749011585732</c:v>
                </c:pt>
                <c:pt idx="195">
                  <c:v>360.73850434106879</c:v>
                </c:pt>
                <c:pt idx="196">
                  <c:v>362.72644338340149</c:v>
                </c:pt>
                <c:pt idx="197">
                  <c:v>364.71136114816898</c:v>
                </c:pt>
                <c:pt idx="198">
                  <c:v>366.69330495117077</c:v>
                </c:pt>
                <c:pt idx="199">
                  <c:v>368.67231533700499</c:v>
                </c:pt>
                <c:pt idx="200">
                  <c:v>370.6484259270552</c:v>
                </c:pt>
                <c:pt idx="201">
                  <c:v>372.62166330365392</c:v>
                </c:pt>
                <c:pt idx="202">
                  <c:v>374.59204693618108</c:v>
                </c:pt>
                <c:pt idx="203">
                  <c:v>376.55958915370087</c:v>
                </c:pt>
                <c:pt idx="204">
                  <c:v>378.52429516722583</c:v>
                </c:pt>
                <c:pt idx="205">
                  <c:v>380.48616314292781</c:v>
                </c:pt>
                <c:pt idx="206">
                  <c:v>382.44518432573108</c:v>
                </c:pt>
                <c:pt idx="207">
                  <c:v>384.40134321087982</c:v>
                </c:pt>
                <c:pt idx="208">
                  <c:v>386.35461775942315</c:v>
                </c:pt>
                <c:pt idx="209">
                  <c:v>388.30497965222878</c:v>
                </c:pt>
                <c:pt idx="210">
                  <c:v>390.25239457620194</c:v>
                </c:pt>
                <c:pt idx="211">
                  <c:v>392.19682253588087</c:v>
                </c:pt>
                <c:pt idx="212">
                  <c:v>394.13821818348509</c:v>
                </c:pt>
                <c:pt idx="213">
                  <c:v>396.07653116075363</c:v>
                </c:pt>
                <c:pt idx="214">
                  <c:v>398.01170644644742</c:v>
                </c:pt>
                <c:pt idx="215">
                  <c:v>399.94368470411808</c:v>
                </c:pt>
                <c:pt idx="216">
                  <c:v>401.87240262557339</c:v>
                </c:pt>
                <c:pt idx="217">
                  <c:v>403.7977932663307</c:v>
                </c:pt>
                <c:pt idx="218">
                  <c:v>405.71978637018191</c:v>
                </c:pt>
                <c:pt idx="219">
                  <c:v>407.63830868075928</c:v>
                </c:pt>
                <c:pt idx="220">
                  <c:v>409.55328423866467</c:v>
                </c:pt>
                <c:pt idx="221">
                  <c:v>411.46463466329794</c:v>
                </c:pt>
                <c:pt idx="222">
                  <c:v>413.3722794189876</c:v>
                </c:pt>
                <c:pt idx="223">
                  <c:v>415.27613606540035</c:v>
                </c:pt>
                <c:pt idx="224">
                  <c:v>417.17612049248868</c:v>
                </c:pt>
                <c:pt idx="225">
                  <c:v>419.07214714044676</c:v>
                </c:pt>
                <c:pt idx="226">
                  <c:v>420.96412920528979</c:v>
                </c:pt>
                <c:pt idx="227">
                  <c:v>422.85197883076773</c:v>
                </c:pt>
                <c:pt idx="228">
                  <c:v>424.73560728737874</c:v>
                </c:pt>
                <c:pt idx="229">
                  <c:v>426.61492513927101</c:v>
                </c:pt>
                <c:pt idx="230">
                  <c:v>428.48984239982173</c:v>
                </c:pt>
                <c:pt idx="231">
                  <c:v>430.36026867666487</c:v>
                </c:pt>
                <c:pt idx="232">
                  <c:v>432.22611330691075</c:v>
                </c:pt>
                <c:pt idx="233">
                  <c:v>434.08728548326326</c:v>
                </c:pt>
                <c:pt idx="234">
                  <c:v>435.94369437169962</c:v>
                </c:pt>
                <c:pt idx="235">
                  <c:v>437.79524922133356</c:v>
                </c:pt>
                <c:pt idx="236">
                  <c:v>439.64185946703833</c:v>
                </c:pt>
                <c:pt idx="237">
                  <c:v>441.48343482536211</c:v>
                </c:pt>
                <c:pt idx="238">
                  <c:v>443.31988538422598</c:v>
                </c:pt>
                <c:pt idx="239">
                  <c:v>445.1511216868542</c:v>
                </c:pt>
                <c:pt idx="240">
                  <c:v>446.97705481034853</c:v>
                </c:pt>
                <c:pt idx="241">
                  <c:v>448.79759643928315</c:v>
                </c:pt>
                <c:pt idx="242">
                  <c:v>450.61265893466282</c:v>
                </c:pt>
                <c:pt idx="243">
                  <c:v>452.42215539855835</c:v>
                </c:pt>
                <c:pt idx="244">
                  <c:v>454.22599973470409</c:v>
                </c:pt>
                <c:pt idx="245">
                  <c:v>456.02410670531816</c:v>
                </c:pt>
                <c:pt idx="246">
                  <c:v>457.81639198438194</c:v>
                </c:pt>
                <c:pt idx="247">
                  <c:v>459.60277220759548</c:v>
                </c:pt>
                <c:pt idx="248">
                  <c:v>461.38316501920599</c:v>
                </c:pt>
                <c:pt idx="249">
                  <c:v>463.15748911588923</c:v>
                </c:pt>
                <c:pt idx="250">
                  <c:v>464.92566428784886</c:v>
                </c:pt>
                <c:pt idx="251">
                  <c:v>466.68761145728439</c:v>
                </c:pt>
                <c:pt idx="252">
                  <c:v>468.44325271436577</c:v>
                </c:pt>
                <c:pt idx="253">
                  <c:v>470.1925113508413</c:v>
                </c:pt>
                <c:pt idx="254">
                  <c:v>471.93531189139611</c:v>
                </c:pt>
                <c:pt idx="255">
                  <c:v>473.67158012286791</c:v>
                </c:pt>
                <c:pt idx="256">
                  <c:v>475.40124312141978</c:v>
                </c:pt>
                <c:pt idx="257">
                  <c:v>477.12422927776151</c:v>
                </c:pt>
                <c:pt idx="258">
                  <c:v>478.84046832050495</c:v>
                </c:pt>
                <c:pt idx="259">
                  <c:v>480.54989133773194</c:v>
                </c:pt>
                <c:pt idx="260">
                  <c:v>482.25243079684935</c:v>
                </c:pt>
                <c:pt idx="261">
                  <c:v>483.94802056279946</c:v>
                </c:pt>
                <c:pt idx="262">
                  <c:v>485.63659591469053</c:v>
                </c:pt>
                <c:pt idx="263">
                  <c:v>487.3180935609081</c:v>
                </c:pt>
                <c:pt idx="264">
                  <c:v>488.99245165276415</c:v>
                </c:pt>
                <c:pt idx="265">
                  <c:v>490.65960979673798</c:v>
                </c:pt>
                <c:pt idx="266">
                  <c:v>492.31950906535968</c:v>
                </c:pt>
                <c:pt idx="267">
                  <c:v>493.97209200678492</c:v>
                </c:pt>
                <c:pt idx="268">
                  <c:v>495.61730265310683</c:v>
                </c:pt>
                <c:pt idx="269">
                  <c:v>497.25508652744929</c:v>
                </c:pt>
                <c:pt idx="270">
                  <c:v>498.88539064988316</c:v>
                </c:pt>
                <c:pt idx="271">
                  <c:v>500.50816354220655</c:v>
                </c:pt>
                <c:pt idx="272">
                  <c:v>502.12335523162716</c:v>
                </c:pt>
                <c:pt idx="273">
                  <c:v>503.73091725338429</c:v>
                </c:pt>
                <c:pt idx="274">
                  <c:v>505.33080265234685</c:v>
                </c:pt>
                <c:pt idx="275">
                  <c:v>506.92296598362162</c:v>
                </c:pt>
                <c:pt idx="276">
                  <c:v>508.507363312206</c:v>
                </c:pt>
                <c:pt idx="277">
                  <c:v>510.08395221171776</c:v>
                </c:pt>
                <c:pt idx="278">
                  <c:v>511.6526917622337</c:v>
                </c:pt>
                <c:pt idx="279">
                  <c:v>513.21354254726805</c:v>
                </c:pt>
                <c:pt idx="280">
                  <c:v>514.76646664992109</c:v>
                </c:pt>
                <c:pt idx="281">
                  <c:v>516.31142764822721</c:v>
                </c:pt>
                <c:pt idx="282">
                  <c:v>517.84839060973115</c:v>
                </c:pt>
                <c:pt idx="283">
                  <c:v>519.37732208532077</c:v>
                </c:pt>
                <c:pt idx="284">
                  <c:v>520.89819010234339</c:v>
                </c:pt>
                <c:pt idx="285">
                  <c:v>522.41096415703385</c:v>
                </c:pt>
                <c:pt idx="286">
                  <c:v>523.91561520627852</c:v>
                </c:pt>
                <c:pt idx="287">
                  <c:v>525.4121156587438</c:v>
                </c:pt>
                <c:pt idx="288">
                  <c:v>526.900439365392</c:v>
                </c:pt>
                <c:pt idx="289">
                  <c:v>528.3805616094113</c:v>
                </c:pt>
                <c:pt idx="290">
                  <c:v>529.85245909558319</c:v>
                </c:pt>
                <c:pt idx="291">
                  <c:v>531.31610993911181</c:v>
                </c:pt>
                <c:pt idx="292">
                  <c:v>532.77149365393859</c:v>
                </c:pt>
                <c:pt idx="293">
                  <c:v>534.21859114056508</c:v>
                </c:pt>
                <c:pt idx="294">
                  <c:v>535.65738467340702</c:v>
                </c:pt>
                <c:pt idx="295">
                  <c:v>537.08785788770172</c:v>
                </c:pt>
                <c:pt idx="296">
                  <c:v>538.50999576598997</c:v>
                </c:pt>
                <c:pt idx="297">
                  <c:v>539.92378462419526</c:v>
                </c:pt>
                <c:pt idx="298">
                  <c:v>541.32921209732001</c:v>
                </c:pt>
                <c:pt idx="299">
                  <c:v>542.72626712477972</c:v>
                </c:pt>
                <c:pt idx="300">
                  <c:v>544.1149399353958</c:v>
                </c:pt>
                <c:pt idx="301">
                  <c:v>545.49522203206618</c:v>
                </c:pt>
                <c:pt idx="302">
                  <c:v>546.86710617613357</c:v>
                </c:pt>
                <c:pt idx="303">
                  <c:v>548.23058637146971</c:v>
                </c:pt>
                <c:pt idx="304">
                  <c:v>549.58565784829523</c:v>
                </c:pt>
                <c:pt idx="305">
                  <c:v>550.9323170467519</c:v>
                </c:pt>
                <c:pt idx="306">
                  <c:v>552.27056160024677</c:v>
                </c:pt>
                <c:pt idx="307">
                  <c:v>553.60039031858389</c:v>
                </c:pt>
                <c:pt idx="308">
                  <c:v>554.92180317090174</c:v>
                </c:pt>
                <c:pt idx="309">
                  <c:v>556.23480126843242</c:v>
                </c:pt>
                <c:pt idx="310">
                  <c:v>557.53938684709897</c:v>
                </c:pt>
                <c:pt idx="311">
                  <c:v>558.83556324996653</c:v>
                </c:pt>
                <c:pt idx="312">
                  <c:v>560.12333490956314</c:v>
                </c:pt>
                <c:pt idx="313">
                  <c:v>561.40270733008413</c:v>
                </c:pt>
                <c:pt idx="314">
                  <c:v>562.67368706949583</c:v>
                </c:pt>
                <c:pt idx="315">
                  <c:v>563.93628172155229</c:v>
                </c:pt>
                <c:pt idx="316">
                  <c:v>565.19049989773907</c:v>
                </c:pt>
                <c:pt idx="317">
                  <c:v>566.43635120915678</c:v>
                </c:pt>
                <c:pt idx="318">
                  <c:v>567.67384624835836</c:v>
                </c:pt>
                <c:pt idx="319">
                  <c:v>568.90299657115236</c:v>
                </c:pt>
                <c:pt idx="320">
                  <c:v>570.12381467838418</c:v>
                </c:pt>
                <c:pt idx="321">
                  <c:v>571.33631399770775</c:v>
                </c:pt>
                <c:pt idx="322">
                  <c:v>572.54050886535833</c:v>
                </c:pt>
                <c:pt idx="323">
                  <c:v>573.73641450793866</c:v>
                </c:pt>
                <c:pt idx="324">
                  <c:v>574.92404702422778</c:v>
                </c:pt>
                <c:pt idx="325">
                  <c:v>576.10342336702445</c:v>
                </c:pt>
                <c:pt idx="326">
                  <c:v>577.27456132503391</c:v>
                </c:pt>
                <c:pt idx="327">
                  <c:v>578.43747950480815</c:v>
                </c:pt>
                <c:pt idx="328">
                  <c:v>579.59219731274914</c:v>
                </c:pt>
                <c:pt idx="329">
                  <c:v>580.73873493718349</c:v>
                </c:pt>
                <c:pt idx="330">
                  <c:v>581.87711333051789</c:v>
                </c:pt>
                <c:pt idx="331">
                  <c:v>583.00735419148225</c:v>
                </c:pt>
                <c:pt idx="332">
                  <c:v>584.12947994746992</c:v>
                </c:pt>
                <c:pt idx="333">
                  <c:v>585.24351373698175</c:v>
                </c:pt>
                <c:pt idx="334">
                  <c:v>586.34947939218102</c:v>
                </c:pt>
                <c:pt idx="335">
                  <c:v>587.44740142156684</c:v>
                </c:pt>
                <c:pt idx="336">
                  <c:v>588.53730499277208</c:v>
                </c:pt>
                <c:pt idx="337">
                  <c:v>589.6192159154923</c:v>
                </c:pt>
                <c:pt idx="338">
                  <c:v>590.69316062455175</c:v>
                </c:pt>
                <c:pt idx="339">
                  <c:v>591.75916616311156</c:v>
                </c:pt>
                <c:pt idx="340">
                  <c:v>592.81726016602647</c:v>
                </c:pt>
                <c:pt idx="341">
                  <c:v>593.86747084335445</c:v>
                </c:pt>
                <c:pt idx="342">
                  <c:v>594.90982696402386</c:v>
                </c:pt>
                <c:pt idx="343">
                  <c:v>595.94435783966333</c:v>
                </c:pt>
                <c:pt idx="344">
                  <c:v>596.97109330859814</c:v>
                </c:pt>
                <c:pt idx="345">
                  <c:v>597.99006372001759</c:v>
                </c:pt>
                <c:pt idx="346">
                  <c:v>599.00129991831591</c:v>
                </c:pt>
                <c:pt idx="347">
                  <c:v>600.00483322761204</c:v>
                </c:pt>
                <c:pt idx="348">
                  <c:v>601.0006954364494</c:v>
                </c:pt>
                <c:pt idx="349">
                  <c:v>601.98891878268057</c:v>
                </c:pt>
                <c:pt idx="350">
                  <c:v>602.96953593853846</c:v>
                </c:pt>
                <c:pt idx="351">
                  <c:v>603.94257999589672</c:v>
                </c:pt>
                <c:pt idx="352">
                  <c:v>604.90808445172195</c:v>
                </c:pt>
                <c:pt idx="353">
                  <c:v>605.86608319371953</c:v>
                </c:pt>
                <c:pt idx="354">
                  <c:v>606.81661048617536</c:v>
                </c:pt>
                <c:pt idx="355">
                  <c:v>607.75970095599428</c:v>
                </c:pt>
                <c:pt idx="356">
                  <c:v>608.69538957893838</c:v>
                </c:pt>
                <c:pt idx="357">
                  <c:v>609.62371166606442</c:v>
                </c:pt>
                <c:pt idx="358">
                  <c:v>610.54470285036291</c:v>
                </c:pt>
                <c:pt idx="359">
                  <c:v>611.45839907359959</c:v>
                </c:pt>
                <c:pt idx="360">
                  <c:v>612.3648365733593</c:v>
                </c:pt>
                <c:pt idx="361">
                  <c:v>613.26405187029411</c:v>
                </c:pt>
                <c:pt idx="362">
                  <c:v>614.15608175557486</c:v>
                </c:pt>
                <c:pt idx="363">
                  <c:v>615.04096327854734</c:v>
                </c:pt>
                <c:pt idx="364">
                  <c:v>615.91873373459305</c:v>
                </c:pt>
                <c:pt idx="365">
                  <c:v>616.78943065319379</c:v>
                </c:pt>
                <c:pt idx="366">
                  <c:v>617.65309178620146</c:v>
                </c:pt>
                <c:pt idx="367">
                  <c:v>618.50975509631144</c:v>
                </c:pt>
                <c:pt idx="368">
                  <c:v>619.3594587457394</c:v>
                </c:pt>
                <c:pt idx="369">
                  <c:v>620.20224108510206</c:v>
                </c:pt>
                <c:pt idx="370">
                  <c:v>621.03814064249968</c:v>
                </c:pt>
                <c:pt idx="371">
                  <c:v>621.8671961128008</c:v>
                </c:pt>
                <c:pt idx="372">
                  <c:v>622.68944634712807</c:v>
                </c:pt>
                <c:pt idx="373">
                  <c:v>623.50493034254373</c:v>
                </c:pt>
                <c:pt idx="374">
                  <c:v>624.3136872319343</c:v>
                </c:pt>
                <c:pt idx="375">
                  <c:v>625.1157562740932</c:v>
                </c:pt>
                <c:pt idx="376">
                  <c:v>625.9111768439999</c:v>
                </c:pt>
                <c:pt idx="377">
                  <c:v>626.69998842329449</c:v>
                </c:pt>
                <c:pt idx="378">
                  <c:v>627.4822305909463</c:v>
                </c:pt>
                <c:pt idx="379">
                  <c:v>628.25794301411474</c:v>
                </c:pt>
                <c:pt idx="380">
                  <c:v>629.02716543920167</c:v>
                </c:pt>
                <c:pt idx="381">
                  <c:v>629.78993768309249</c:v>
                </c:pt>
                <c:pt idx="382">
                  <c:v>630.5462996245858</c:v>
                </c:pt>
                <c:pt idx="383">
                  <c:v>631.29629119600861</c:v>
                </c:pt>
                <c:pt idx="384">
                  <c:v>632.0399523750159</c:v>
                </c:pt>
                <c:pt idx="385">
                  <c:v>632.77732317657296</c:v>
                </c:pt>
                <c:pt idx="386">
                  <c:v>633.50844364511795</c:v>
                </c:pt>
                <c:pt idx="387">
                  <c:v>634.2333538469037</c:v>
                </c:pt>
                <c:pt idx="388">
                  <c:v>634.95209386251588</c:v>
                </c:pt>
                <c:pt idx="389">
                  <c:v>634.95209386251588</c:v>
                </c:pt>
                <c:pt idx="390">
                  <c:v>634.95209386251588</c:v>
                </c:pt>
                <c:pt idx="391">
                  <c:v>634.95209386251588</c:v>
                </c:pt>
                <c:pt idx="392">
                  <c:v>634.95209386251588</c:v>
                </c:pt>
                <c:pt idx="393">
                  <c:v>634.95209386251588</c:v>
                </c:pt>
                <c:pt idx="394">
                  <c:v>634.95209386251588</c:v>
                </c:pt>
                <c:pt idx="395">
                  <c:v>634.95209386251588</c:v>
                </c:pt>
                <c:pt idx="396">
                  <c:v>634.95209386251588</c:v>
                </c:pt>
                <c:pt idx="397">
                  <c:v>634.95209386251588</c:v>
                </c:pt>
                <c:pt idx="398">
                  <c:v>634.95209386251588</c:v>
                </c:pt>
                <c:pt idx="399">
                  <c:v>634.95209386251588</c:v>
                </c:pt>
                <c:pt idx="400">
                  <c:v>634.95209386251588</c:v>
                </c:pt>
                <c:pt idx="401">
                  <c:v>634.95209386251588</c:v>
                </c:pt>
                <c:pt idx="402">
                  <c:v>634.95209386251588</c:v>
                </c:pt>
                <c:pt idx="403">
                  <c:v>634.95209386251588</c:v>
                </c:pt>
                <c:pt idx="404">
                  <c:v>634.95209386251588</c:v>
                </c:pt>
                <c:pt idx="405">
                  <c:v>634.95209386251588</c:v>
                </c:pt>
                <c:pt idx="406">
                  <c:v>634.95209386251588</c:v>
                </c:pt>
                <c:pt idx="407">
                  <c:v>634.95209386251588</c:v>
                </c:pt>
                <c:pt idx="408">
                  <c:v>634.95209386251588</c:v>
                </c:pt>
                <c:pt idx="409">
                  <c:v>634.95209386251588</c:v>
                </c:pt>
                <c:pt idx="410">
                  <c:v>634.95209386251588</c:v>
                </c:pt>
                <c:pt idx="411">
                  <c:v>634.95209386251588</c:v>
                </c:pt>
                <c:pt idx="412">
                  <c:v>634.95209386251588</c:v>
                </c:pt>
                <c:pt idx="413">
                  <c:v>634.95209386251588</c:v>
                </c:pt>
                <c:pt idx="414">
                  <c:v>634.95209386251588</c:v>
                </c:pt>
                <c:pt idx="415">
                  <c:v>634.95209386251588</c:v>
                </c:pt>
                <c:pt idx="416">
                  <c:v>634.95209386251588</c:v>
                </c:pt>
                <c:pt idx="417">
                  <c:v>634.95209386251588</c:v>
                </c:pt>
                <c:pt idx="418">
                  <c:v>634.95209386251588</c:v>
                </c:pt>
                <c:pt idx="419">
                  <c:v>634.95209386251588</c:v>
                </c:pt>
                <c:pt idx="420">
                  <c:v>634.95209386251588</c:v>
                </c:pt>
                <c:pt idx="421">
                  <c:v>634.95209386251588</c:v>
                </c:pt>
                <c:pt idx="422">
                  <c:v>634.95209386251588</c:v>
                </c:pt>
                <c:pt idx="423">
                  <c:v>634.95209386251588</c:v>
                </c:pt>
                <c:pt idx="424">
                  <c:v>634.95209386251588</c:v>
                </c:pt>
                <c:pt idx="425">
                  <c:v>634.95209386251588</c:v>
                </c:pt>
                <c:pt idx="426">
                  <c:v>634.95209386251588</c:v>
                </c:pt>
                <c:pt idx="427">
                  <c:v>634.95209386251588</c:v>
                </c:pt>
                <c:pt idx="428">
                  <c:v>634.95209386251588</c:v>
                </c:pt>
                <c:pt idx="429">
                  <c:v>634.95209386251588</c:v>
                </c:pt>
                <c:pt idx="430">
                  <c:v>634.95209386251588</c:v>
                </c:pt>
                <c:pt idx="431">
                  <c:v>634.95209386251588</c:v>
                </c:pt>
                <c:pt idx="432">
                  <c:v>634.95209386251588</c:v>
                </c:pt>
                <c:pt idx="433">
                  <c:v>634.95209386251588</c:v>
                </c:pt>
                <c:pt idx="434">
                  <c:v>634.95209386251588</c:v>
                </c:pt>
                <c:pt idx="435">
                  <c:v>634.95209386251588</c:v>
                </c:pt>
                <c:pt idx="436">
                  <c:v>634.95209386251588</c:v>
                </c:pt>
                <c:pt idx="437">
                  <c:v>634.95209386251588</c:v>
                </c:pt>
                <c:pt idx="438">
                  <c:v>634.95209386251588</c:v>
                </c:pt>
                <c:pt idx="439">
                  <c:v>634.95209386251588</c:v>
                </c:pt>
                <c:pt idx="440">
                  <c:v>634.95209386251588</c:v>
                </c:pt>
                <c:pt idx="441">
                  <c:v>634.95209386251588</c:v>
                </c:pt>
                <c:pt idx="442">
                  <c:v>634.95209386251588</c:v>
                </c:pt>
                <c:pt idx="443">
                  <c:v>634.95209386251588</c:v>
                </c:pt>
                <c:pt idx="444">
                  <c:v>634.95209386251588</c:v>
                </c:pt>
                <c:pt idx="445">
                  <c:v>634.95209386251588</c:v>
                </c:pt>
                <c:pt idx="446">
                  <c:v>634.95209386251588</c:v>
                </c:pt>
                <c:pt idx="447">
                  <c:v>634.95209386251588</c:v>
                </c:pt>
                <c:pt idx="448">
                  <c:v>634.95209386251588</c:v>
                </c:pt>
                <c:pt idx="449">
                  <c:v>634.95209386251588</c:v>
                </c:pt>
                <c:pt idx="450">
                  <c:v>634.95209386251588</c:v>
                </c:pt>
                <c:pt idx="451">
                  <c:v>634.95209386251588</c:v>
                </c:pt>
                <c:pt idx="452">
                  <c:v>634.95209386251588</c:v>
                </c:pt>
                <c:pt idx="453">
                  <c:v>634.95209386251588</c:v>
                </c:pt>
                <c:pt idx="454">
                  <c:v>634.95209386251588</c:v>
                </c:pt>
                <c:pt idx="455">
                  <c:v>634.95209386251588</c:v>
                </c:pt>
                <c:pt idx="456">
                  <c:v>634.95209386251588</c:v>
                </c:pt>
                <c:pt idx="457">
                  <c:v>634.95209386251588</c:v>
                </c:pt>
                <c:pt idx="458">
                  <c:v>634.95209386251588</c:v>
                </c:pt>
                <c:pt idx="459">
                  <c:v>634.95209386251588</c:v>
                </c:pt>
                <c:pt idx="460">
                  <c:v>634.95209386251588</c:v>
                </c:pt>
                <c:pt idx="461">
                  <c:v>634.95209386251588</c:v>
                </c:pt>
                <c:pt idx="462">
                  <c:v>634.95209386251588</c:v>
                </c:pt>
                <c:pt idx="463">
                  <c:v>634.95209386251588</c:v>
                </c:pt>
                <c:pt idx="464">
                  <c:v>634.95209386251588</c:v>
                </c:pt>
                <c:pt idx="465">
                  <c:v>634.95209386251588</c:v>
                </c:pt>
                <c:pt idx="466">
                  <c:v>634.95209386251588</c:v>
                </c:pt>
                <c:pt idx="467">
                  <c:v>634.95209386251588</c:v>
                </c:pt>
                <c:pt idx="468">
                  <c:v>634.95209386251588</c:v>
                </c:pt>
                <c:pt idx="469">
                  <c:v>634.95209386251588</c:v>
                </c:pt>
                <c:pt idx="470">
                  <c:v>634.95209386251588</c:v>
                </c:pt>
                <c:pt idx="471">
                  <c:v>634.95209386251588</c:v>
                </c:pt>
                <c:pt idx="472">
                  <c:v>634.95209386251588</c:v>
                </c:pt>
                <c:pt idx="473">
                  <c:v>634.95209386251588</c:v>
                </c:pt>
                <c:pt idx="474">
                  <c:v>634.95209386251588</c:v>
                </c:pt>
                <c:pt idx="475">
                  <c:v>634.95209386251588</c:v>
                </c:pt>
                <c:pt idx="476">
                  <c:v>634.95209386251588</c:v>
                </c:pt>
                <c:pt idx="477">
                  <c:v>634.95209386251588</c:v>
                </c:pt>
                <c:pt idx="478">
                  <c:v>634.95209386251588</c:v>
                </c:pt>
                <c:pt idx="479">
                  <c:v>634.95209386251588</c:v>
                </c:pt>
                <c:pt idx="480">
                  <c:v>634.95209386251588</c:v>
                </c:pt>
                <c:pt idx="481">
                  <c:v>634.95209386251588</c:v>
                </c:pt>
                <c:pt idx="482">
                  <c:v>634.95209386251588</c:v>
                </c:pt>
                <c:pt idx="483">
                  <c:v>634.95209386251588</c:v>
                </c:pt>
                <c:pt idx="484">
                  <c:v>634.95209386251588</c:v>
                </c:pt>
                <c:pt idx="485">
                  <c:v>634.95209386251588</c:v>
                </c:pt>
                <c:pt idx="486">
                  <c:v>634.95209386251588</c:v>
                </c:pt>
                <c:pt idx="487">
                  <c:v>634.95209386251588</c:v>
                </c:pt>
                <c:pt idx="488">
                  <c:v>634.95209386251588</c:v>
                </c:pt>
                <c:pt idx="489">
                  <c:v>634.95209386251588</c:v>
                </c:pt>
                <c:pt idx="490">
                  <c:v>634.95209386251588</c:v>
                </c:pt>
                <c:pt idx="491">
                  <c:v>634.95209386251588</c:v>
                </c:pt>
                <c:pt idx="492">
                  <c:v>634.95209386251588</c:v>
                </c:pt>
                <c:pt idx="493">
                  <c:v>634.95209386251588</c:v>
                </c:pt>
                <c:pt idx="494">
                  <c:v>634.95209386251588</c:v>
                </c:pt>
                <c:pt idx="495">
                  <c:v>634.95209386251588</c:v>
                </c:pt>
                <c:pt idx="496">
                  <c:v>634.95209386251588</c:v>
                </c:pt>
                <c:pt idx="497">
                  <c:v>634.95209386251588</c:v>
                </c:pt>
                <c:pt idx="498">
                  <c:v>634.95209386251588</c:v>
                </c:pt>
                <c:pt idx="499">
                  <c:v>634.95209386251588</c:v>
                </c:pt>
                <c:pt idx="500">
                  <c:v>634.95209386251588</c:v>
                </c:pt>
                <c:pt idx="501">
                  <c:v>634.95209386251588</c:v>
                </c:pt>
                <c:pt idx="502">
                  <c:v>634.95209386251588</c:v>
                </c:pt>
                <c:pt idx="503">
                  <c:v>634.95209386251588</c:v>
                </c:pt>
                <c:pt idx="504">
                  <c:v>634.95209386251588</c:v>
                </c:pt>
                <c:pt idx="505">
                  <c:v>634.95209386251588</c:v>
                </c:pt>
                <c:pt idx="506">
                  <c:v>634.95209386251588</c:v>
                </c:pt>
                <c:pt idx="507">
                  <c:v>634.95209386251588</c:v>
                </c:pt>
                <c:pt idx="508">
                  <c:v>634.95209386251588</c:v>
                </c:pt>
                <c:pt idx="509">
                  <c:v>634.95209386251588</c:v>
                </c:pt>
                <c:pt idx="510">
                  <c:v>634.95209386251588</c:v>
                </c:pt>
                <c:pt idx="511">
                  <c:v>634.95209386251588</c:v>
                </c:pt>
                <c:pt idx="512">
                  <c:v>634.95209386251588</c:v>
                </c:pt>
                <c:pt idx="513">
                  <c:v>634.95209386251588</c:v>
                </c:pt>
                <c:pt idx="514">
                  <c:v>634.95209386251588</c:v>
                </c:pt>
                <c:pt idx="515">
                  <c:v>634.95209386251588</c:v>
                </c:pt>
                <c:pt idx="516">
                  <c:v>634.95209386251588</c:v>
                </c:pt>
                <c:pt idx="517">
                  <c:v>634.95209386251588</c:v>
                </c:pt>
                <c:pt idx="518">
                  <c:v>634.95209386251588</c:v>
                </c:pt>
                <c:pt idx="519">
                  <c:v>634.95209386251588</c:v>
                </c:pt>
                <c:pt idx="520">
                  <c:v>634.95209386251588</c:v>
                </c:pt>
                <c:pt idx="521">
                  <c:v>634.95209386251588</c:v>
                </c:pt>
                <c:pt idx="522">
                  <c:v>634.95209386251588</c:v>
                </c:pt>
                <c:pt idx="523">
                  <c:v>634.95209386251588</c:v>
                </c:pt>
                <c:pt idx="524">
                  <c:v>634.95209386251588</c:v>
                </c:pt>
                <c:pt idx="525">
                  <c:v>634.95209386251588</c:v>
                </c:pt>
                <c:pt idx="526">
                  <c:v>634.95209386251588</c:v>
                </c:pt>
                <c:pt idx="527">
                  <c:v>634.95209386251588</c:v>
                </c:pt>
                <c:pt idx="528">
                  <c:v>634.95209386251588</c:v>
                </c:pt>
                <c:pt idx="529">
                  <c:v>634.95209386251588</c:v>
                </c:pt>
                <c:pt idx="530">
                  <c:v>634.95209386251588</c:v>
                </c:pt>
                <c:pt idx="531">
                  <c:v>634.95209386251588</c:v>
                </c:pt>
                <c:pt idx="532">
                  <c:v>634.95209386251588</c:v>
                </c:pt>
                <c:pt idx="533">
                  <c:v>634.95209386251588</c:v>
                </c:pt>
                <c:pt idx="534">
                  <c:v>634.95209386251588</c:v>
                </c:pt>
                <c:pt idx="535">
                  <c:v>634.95209386251588</c:v>
                </c:pt>
                <c:pt idx="536">
                  <c:v>634.95209386251588</c:v>
                </c:pt>
                <c:pt idx="537">
                  <c:v>634.95209386251588</c:v>
                </c:pt>
                <c:pt idx="538">
                  <c:v>634.95209386251588</c:v>
                </c:pt>
                <c:pt idx="539">
                  <c:v>634.95209386251588</c:v>
                </c:pt>
                <c:pt idx="540">
                  <c:v>634.95209386251588</c:v>
                </c:pt>
                <c:pt idx="541">
                  <c:v>634.95209386251588</c:v>
                </c:pt>
                <c:pt idx="542">
                  <c:v>634.95209386251588</c:v>
                </c:pt>
                <c:pt idx="543">
                  <c:v>634.95209386251588</c:v>
                </c:pt>
                <c:pt idx="544">
                  <c:v>634.95209386251588</c:v>
                </c:pt>
                <c:pt idx="545">
                  <c:v>634.95209386251588</c:v>
                </c:pt>
                <c:pt idx="546">
                  <c:v>634.95209386251588</c:v>
                </c:pt>
                <c:pt idx="547">
                  <c:v>634.95209386251588</c:v>
                </c:pt>
                <c:pt idx="548">
                  <c:v>634.95209386251588</c:v>
                </c:pt>
                <c:pt idx="549">
                  <c:v>634.95209386251588</c:v>
                </c:pt>
                <c:pt idx="550">
                  <c:v>634.95209386251588</c:v>
                </c:pt>
                <c:pt idx="551">
                  <c:v>634.95209386251588</c:v>
                </c:pt>
                <c:pt idx="552">
                  <c:v>634.95209386251588</c:v>
                </c:pt>
                <c:pt idx="553">
                  <c:v>634.95209386251588</c:v>
                </c:pt>
                <c:pt idx="554">
                  <c:v>634.95209386251588</c:v>
                </c:pt>
                <c:pt idx="555">
                  <c:v>634.95209386251588</c:v>
                </c:pt>
                <c:pt idx="556">
                  <c:v>634.95209386251588</c:v>
                </c:pt>
                <c:pt idx="557">
                  <c:v>634.95209386251588</c:v>
                </c:pt>
                <c:pt idx="558">
                  <c:v>634.95209386251588</c:v>
                </c:pt>
                <c:pt idx="559">
                  <c:v>634.95209386251588</c:v>
                </c:pt>
                <c:pt idx="560">
                  <c:v>634.95209386251588</c:v>
                </c:pt>
                <c:pt idx="561">
                  <c:v>634.95209386251588</c:v>
                </c:pt>
                <c:pt idx="562">
                  <c:v>634.95209386251588</c:v>
                </c:pt>
                <c:pt idx="563">
                  <c:v>634.95209386251588</c:v>
                </c:pt>
                <c:pt idx="564">
                  <c:v>634.95209386251588</c:v>
                </c:pt>
                <c:pt idx="565">
                  <c:v>634.95209386251588</c:v>
                </c:pt>
                <c:pt idx="566">
                  <c:v>634.95209386251588</c:v>
                </c:pt>
                <c:pt idx="567">
                  <c:v>634.95209386251588</c:v>
                </c:pt>
                <c:pt idx="568">
                  <c:v>634.95209386251588</c:v>
                </c:pt>
                <c:pt idx="569">
                  <c:v>634.95209386251588</c:v>
                </c:pt>
                <c:pt idx="570">
                  <c:v>634.95209386251588</c:v>
                </c:pt>
                <c:pt idx="571">
                  <c:v>634.95209386251588</c:v>
                </c:pt>
                <c:pt idx="572">
                  <c:v>634.95209386251588</c:v>
                </c:pt>
                <c:pt idx="573">
                  <c:v>634.95209386251588</c:v>
                </c:pt>
                <c:pt idx="574">
                  <c:v>634.95209386251588</c:v>
                </c:pt>
                <c:pt idx="575">
                  <c:v>634.95209386251588</c:v>
                </c:pt>
                <c:pt idx="576">
                  <c:v>634.95209386251588</c:v>
                </c:pt>
                <c:pt idx="577">
                  <c:v>634.95209386251588</c:v>
                </c:pt>
                <c:pt idx="578">
                  <c:v>634.95209386251588</c:v>
                </c:pt>
                <c:pt idx="579">
                  <c:v>634.95209386251588</c:v>
                </c:pt>
                <c:pt idx="580">
                  <c:v>634.95209386251588</c:v>
                </c:pt>
                <c:pt idx="581">
                  <c:v>634.95209386251588</c:v>
                </c:pt>
                <c:pt idx="582">
                  <c:v>634.95209386251588</c:v>
                </c:pt>
                <c:pt idx="583">
                  <c:v>634.95209386251588</c:v>
                </c:pt>
                <c:pt idx="584">
                  <c:v>634.95209386251588</c:v>
                </c:pt>
                <c:pt idx="585">
                  <c:v>634.95209386251588</c:v>
                </c:pt>
                <c:pt idx="586">
                  <c:v>634.95209386251588</c:v>
                </c:pt>
                <c:pt idx="587">
                  <c:v>634.95209386251588</c:v>
                </c:pt>
                <c:pt idx="588">
                  <c:v>634.95209386251588</c:v>
                </c:pt>
                <c:pt idx="589">
                  <c:v>634.95209386251588</c:v>
                </c:pt>
                <c:pt idx="590">
                  <c:v>634.95209386251588</c:v>
                </c:pt>
                <c:pt idx="591">
                  <c:v>634.95209386251588</c:v>
                </c:pt>
                <c:pt idx="592">
                  <c:v>634.95209386251588</c:v>
                </c:pt>
                <c:pt idx="593">
                  <c:v>634.95209386251588</c:v>
                </c:pt>
                <c:pt idx="594">
                  <c:v>634.95209386251588</c:v>
                </c:pt>
                <c:pt idx="595">
                  <c:v>634.95209386251588</c:v>
                </c:pt>
                <c:pt idx="596">
                  <c:v>634.95209386251588</c:v>
                </c:pt>
                <c:pt idx="597">
                  <c:v>634.95209386251588</c:v>
                </c:pt>
                <c:pt idx="598">
                  <c:v>634.95209386251588</c:v>
                </c:pt>
                <c:pt idx="599">
                  <c:v>634.95209386251588</c:v>
                </c:pt>
                <c:pt idx="600">
                  <c:v>634.95209386251588</c:v>
                </c:pt>
                <c:pt idx="601">
                  <c:v>634.95209386251588</c:v>
                </c:pt>
                <c:pt idx="602">
                  <c:v>634.95209386251588</c:v>
                </c:pt>
                <c:pt idx="603">
                  <c:v>634.95209386251588</c:v>
                </c:pt>
                <c:pt idx="604">
                  <c:v>634.95209386251588</c:v>
                </c:pt>
                <c:pt idx="605">
                  <c:v>634.95209386251588</c:v>
                </c:pt>
                <c:pt idx="606">
                  <c:v>634.95209386251588</c:v>
                </c:pt>
                <c:pt idx="607">
                  <c:v>634.95209386251588</c:v>
                </c:pt>
                <c:pt idx="608">
                  <c:v>634.95209386251588</c:v>
                </c:pt>
                <c:pt idx="609">
                  <c:v>634.95209386251588</c:v>
                </c:pt>
                <c:pt idx="610">
                  <c:v>634.95209386251588</c:v>
                </c:pt>
                <c:pt idx="611">
                  <c:v>634.95209386251588</c:v>
                </c:pt>
                <c:pt idx="612">
                  <c:v>634.95209386251588</c:v>
                </c:pt>
                <c:pt idx="613">
                  <c:v>634.95209386251588</c:v>
                </c:pt>
                <c:pt idx="614">
                  <c:v>634.95209386251588</c:v>
                </c:pt>
                <c:pt idx="615">
                  <c:v>634.95209386251588</c:v>
                </c:pt>
                <c:pt idx="616">
                  <c:v>634.95209386251588</c:v>
                </c:pt>
                <c:pt idx="617">
                  <c:v>634.95209386251588</c:v>
                </c:pt>
                <c:pt idx="618">
                  <c:v>634.95209386251588</c:v>
                </c:pt>
                <c:pt idx="619">
                  <c:v>634.95209386251588</c:v>
                </c:pt>
                <c:pt idx="620">
                  <c:v>634.95209386251588</c:v>
                </c:pt>
                <c:pt idx="621">
                  <c:v>634.95209386251588</c:v>
                </c:pt>
                <c:pt idx="622">
                  <c:v>634.95209386251588</c:v>
                </c:pt>
                <c:pt idx="623">
                  <c:v>634.95209386251588</c:v>
                </c:pt>
                <c:pt idx="624">
                  <c:v>634.95209386251588</c:v>
                </c:pt>
                <c:pt idx="625">
                  <c:v>634.95209386251588</c:v>
                </c:pt>
                <c:pt idx="626">
                  <c:v>634.95209386251588</c:v>
                </c:pt>
                <c:pt idx="627">
                  <c:v>634.95209386251588</c:v>
                </c:pt>
                <c:pt idx="628">
                  <c:v>634.95209386251588</c:v>
                </c:pt>
                <c:pt idx="629">
                  <c:v>634.95209386251588</c:v>
                </c:pt>
                <c:pt idx="630">
                  <c:v>634.95209386251588</c:v>
                </c:pt>
                <c:pt idx="631">
                  <c:v>634.95209386251588</c:v>
                </c:pt>
                <c:pt idx="632">
                  <c:v>634.95209386251588</c:v>
                </c:pt>
                <c:pt idx="633">
                  <c:v>634.95209386251588</c:v>
                </c:pt>
                <c:pt idx="634">
                  <c:v>634.95209386251588</c:v>
                </c:pt>
                <c:pt idx="635">
                  <c:v>634.95209386251588</c:v>
                </c:pt>
                <c:pt idx="636">
                  <c:v>634.95209386251588</c:v>
                </c:pt>
                <c:pt idx="637">
                  <c:v>634.95209386251588</c:v>
                </c:pt>
                <c:pt idx="638">
                  <c:v>634.95209386251588</c:v>
                </c:pt>
                <c:pt idx="639">
                  <c:v>634.95209386251588</c:v>
                </c:pt>
                <c:pt idx="640">
                  <c:v>634.95209386251588</c:v>
                </c:pt>
                <c:pt idx="641">
                  <c:v>634.95209386251588</c:v>
                </c:pt>
                <c:pt idx="642">
                  <c:v>634.95209386251588</c:v>
                </c:pt>
                <c:pt idx="643">
                  <c:v>634.95209386251588</c:v>
                </c:pt>
                <c:pt idx="644">
                  <c:v>634.95209386251588</c:v>
                </c:pt>
                <c:pt idx="645">
                  <c:v>634.95209386251588</c:v>
                </c:pt>
                <c:pt idx="646">
                  <c:v>634.95209386251588</c:v>
                </c:pt>
                <c:pt idx="647">
                  <c:v>634.95209386251588</c:v>
                </c:pt>
                <c:pt idx="648">
                  <c:v>634.95209386251588</c:v>
                </c:pt>
                <c:pt idx="649">
                  <c:v>634.95209386251588</c:v>
                </c:pt>
                <c:pt idx="650">
                  <c:v>634.95209386251588</c:v>
                </c:pt>
                <c:pt idx="651">
                  <c:v>634.95209386251588</c:v>
                </c:pt>
                <c:pt idx="652">
                  <c:v>634.95209386251588</c:v>
                </c:pt>
                <c:pt idx="653">
                  <c:v>634.95209386251588</c:v>
                </c:pt>
                <c:pt idx="654">
                  <c:v>634.95209386251588</c:v>
                </c:pt>
                <c:pt idx="655">
                  <c:v>634.95209386251588</c:v>
                </c:pt>
                <c:pt idx="656">
                  <c:v>634.95209386251588</c:v>
                </c:pt>
                <c:pt idx="657">
                  <c:v>634.95209386251588</c:v>
                </c:pt>
                <c:pt idx="658">
                  <c:v>634.95209386251588</c:v>
                </c:pt>
                <c:pt idx="659">
                  <c:v>634.95209386251588</c:v>
                </c:pt>
                <c:pt idx="660">
                  <c:v>634.95209386251588</c:v>
                </c:pt>
                <c:pt idx="661">
                  <c:v>634.95209386251588</c:v>
                </c:pt>
                <c:pt idx="662">
                  <c:v>634.95209386251588</c:v>
                </c:pt>
                <c:pt idx="663">
                  <c:v>634.95209386251588</c:v>
                </c:pt>
                <c:pt idx="664">
                  <c:v>634.95209386251588</c:v>
                </c:pt>
                <c:pt idx="665">
                  <c:v>634.95209386251588</c:v>
                </c:pt>
                <c:pt idx="666">
                  <c:v>634.95209386251588</c:v>
                </c:pt>
                <c:pt idx="667">
                  <c:v>634.95209386251588</c:v>
                </c:pt>
                <c:pt idx="668">
                  <c:v>634.95209386251588</c:v>
                </c:pt>
                <c:pt idx="669">
                  <c:v>634.95209386251588</c:v>
                </c:pt>
                <c:pt idx="670">
                  <c:v>634.95209386251588</c:v>
                </c:pt>
                <c:pt idx="671">
                  <c:v>634.95209386251588</c:v>
                </c:pt>
                <c:pt idx="672">
                  <c:v>634.95209386251588</c:v>
                </c:pt>
                <c:pt idx="673">
                  <c:v>634.95209386251588</c:v>
                </c:pt>
                <c:pt idx="674">
                  <c:v>634.95209386251588</c:v>
                </c:pt>
                <c:pt idx="675">
                  <c:v>634.95209386251588</c:v>
                </c:pt>
                <c:pt idx="676">
                  <c:v>634.95209386251588</c:v>
                </c:pt>
                <c:pt idx="677">
                  <c:v>634.95209386251588</c:v>
                </c:pt>
                <c:pt idx="678">
                  <c:v>634.95209386251588</c:v>
                </c:pt>
                <c:pt idx="679">
                  <c:v>634.95209386251588</c:v>
                </c:pt>
                <c:pt idx="680">
                  <c:v>634.95209386251588</c:v>
                </c:pt>
                <c:pt idx="681">
                  <c:v>634.95209386251588</c:v>
                </c:pt>
                <c:pt idx="682">
                  <c:v>634.95209386251588</c:v>
                </c:pt>
                <c:pt idx="683">
                  <c:v>634.95209386251588</c:v>
                </c:pt>
                <c:pt idx="684">
                  <c:v>634.95209386251588</c:v>
                </c:pt>
                <c:pt idx="685">
                  <c:v>634.95209386251588</c:v>
                </c:pt>
                <c:pt idx="686">
                  <c:v>634.95209386251588</c:v>
                </c:pt>
                <c:pt idx="687">
                  <c:v>634.95209386251588</c:v>
                </c:pt>
                <c:pt idx="688">
                  <c:v>634.95209386251588</c:v>
                </c:pt>
                <c:pt idx="689">
                  <c:v>634.95209386251588</c:v>
                </c:pt>
                <c:pt idx="690">
                  <c:v>634.95209386251588</c:v>
                </c:pt>
                <c:pt idx="691">
                  <c:v>634.95209386251588</c:v>
                </c:pt>
                <c:pt idx="692">
                  <c:v>634.95209386251588</c:v>
                </c:pt>
                <c:pt idx="693">
                  <c:v>634.95209386251588</c:v>
                </c:pt>
                <c:pt idx="694">
                  <c:v>634.95209386251588</c:v>
                </c:pt>
                <c:pt idx="695">
                  <c:v>634.95209386251588</c:v>
                </c:pt>
                <c:pt idx="696">
                  <c:v>634.95209386251588</c:v>
                </c:pt>
                <c:pt idx="697">
                  <c:v>634.95209386251588</c:v>
                </c:pt>
                <c:pt idx="698">
                  <c:v>634.95209386251588</c:v>
                </c:pt>
                <c:pt idx="699">
                  <c:v>634.95209386251588</c:v>
                </c:pt>
                <c:pt idx="700">
                  <c:v>634.95209386251588</c:v>
                </c:pt>
                <c:pt idx="701">
                  <c:v>634.95209386251588</c:v>
                </c:pt>
                <c:pt idx="702">
                  <c:v>634.95209386251588</c:v>
                </c:pt>
                <c:pt idx="703">
                  <c:v>634.95209386251588</c:v>
                </c:pt>
                <c:pt idx="704">
                  <c:v>634.95209386251588</c:v>
                </c:pt>
                <c:pt idx="705">
                  <c:v>634.95209386251588</c:v>
                </c:pt>
                <c:pt idx="706">
                  <c:v>634.95209386251588</c:v>
                </c:pt>
                <c:pt idx="707">
                  <c:v>634.95209386251588</c:v>
                </c:pt>
                <c:pt idx="708">
                  <c:v>634.95209386251588</c:v>
                </c:pt>
                <c:pt idx="709">
                  <c:v>634.95209386251588</c:v>
                </c:pt>
                <c:pt idx="710">
                  <c:v>634.95209386251588</c:v>
                </c:pt>
                <c:pt idx="711">
                  <c:v>634.95209386251588</c:v>
                </c:pt>
                <c:pt idx="712">
                  <c:v>634.95209386251588</c:v>
                </c:pt>
                <c:pt idx="713">
                  <c:v>634.95209386251588</c:v>
                </c:pt>
                <c:pt idx="714">
                  <c:v>634.95209386251588</c:v>
                </c:pt>
                <c:pt idx="715">
                  <c:v>634.95209386251588</c:v>
                </c:pt>
                <c:pt idx="716">
                  <c:v>634.95209386251588</c:v>
                </c:pt>
                <c:pt idx="717">
                  <c:v>634.95209386251588</c:v>
                </c:pt>
                <c:pt idx="718">
                  <c:v>634.95209386251588</c:v>
                </c:pt>
                <c:pt idx="719">
                  <c:v>634.95209386251588</c:v>
                </c:pt>
                <c:pt idx="720">
                  <c:v>634.95209386251588</c:v>
                </c:pt>
                <c:pt idx="721">
                  <c:v>634.95209386251588</c:v>
                </c:pt>
                <c:pt idx="722">
                  <c:v>634.95209386251588</c:v>
                </c:pt>
                <c:pt idx="723">
                  <c:v>634.95209386251588</c:v>
                </c:pt>
                <c:pt idx="724">
                  <c:v>634.95209386251588</c:v>
                </c:pt>
                <c:pt idx="725">
                  <c:v>634.95209386251588</c:v>
                </c:pt>
                <c:pt idx="726">
                  <c:v>634.95209386251588</c:v>
                </c:pt>
                <c:pt idx="727">
                  <c:v>634.95209386251588</c:v>
                </c:pt>
                <c:pt idx="728">
                  <c:v>634.95209386251588</c:v>
                </c:pt>
                <c:pt idx="729">
                  <c:v>634.95209386251588</c:v>
                </c:pt>
                <c:pt idx="730">
                  <c:v>634.95209386251588</c:v>
                </c:pt>
                <c:pt idx="731">
                  <c:v>634.95209386251588</c:v>
                </c:pt>
                <c:pt idx="732">
                  <c:v>634.95209386251588</c:v>
                </c:pt>
                <c:pt idx="733">
                  <c:v>634.95209386251588</c:v>
                </c:pt>
                <c:pt idx="734">
                  <c:v>634.95209386251588</c:v>
                </c:pt>
                <c:pt idx="735">
                  <c:v>634.95209386251588</c:v>
                </c:pt>
                <c:pt idx="736">
                  <c:v>634.95209386251588</c:v>
                </c:pt>
                <c:pt idx="737">
                  <c:v>634.95209386251588</c:v>
                </c:pt>
                <c:pt idx="738">
                  <c:v>634.95209386251588</c:v>
                </c:pt>
                <c:pt idx="739">
                  <c:v>634.95209386251588</c:v>
                </c:pt>
                <c:pt idx="740">
                  <c:v>634.95209386251588</c:v>
                </c:pt>
                <c:pt idx="741">
                  <c:v>634.95209386251588</c:v>
                </c:pt>
                <c:pt idx="742">
                  <c:v>634.95209386251588</c:v>
                </c:pt>
                <c:pt idx="743">
                  <c:v>634.95209386251588</c:v>
                </c:pt>
                <c:pt idx="744">
                  <c:v>634.95209386251588</c:v>
                </c:pt>
                <c:pt idx="745">
                  <c:v>634.95209386251588</c:v>
                </c:pt>
                <c:pt idx="746">
                  <c:v>634.95209386251588</c:v>
                </c:pt>
                <c:pt idx="747">
                  <c:v>634.95209386251588</c:v>
                </c:pt>
                <c:pt idx="748">
                  <c:v>634.95209386251588</c:v>
                </c:pt>
                <c:pt idx="749">
                  <c:v>634.95209386251588</c:v>
                </c:pt>
                <c:pt idx="750">
                  <c:v>634.95209386251588</c:v>
                </c:pt>
                <c:pt idx="751">
                  <c:v>634.95209386251588</c:v>
                </c:pt>
                <c:pt idx="752">
                  <c:v>634.95209386251588</c:v>
                </c:pt>
                <c:pt idx="753">
                  <c:v>634.95209386251588</c:v>
                </c:pt>
                <c:pt idx="754">
                  <c:v>634.95209386251588</c:v>
                </c:pt>
                <c:pt idx="755">
                  <c:v>634.95209386251588</c:v>
                </c:pt>
                <c:pt idx="756">
                  <c:v>634.95209386251588</c:v>
                </c:pt>
                <c:pt idx="757">
                  <c:v>634.95209386251588</c:v>
                </c:pt>
                <c:pt idx="758">
                  <c:v>634.95209386251588</c:v>
                </c:pt>
                <c:pt idx="759">
                  <c:v>634.95209386251588</c:v>
                </c:pt>
                <c:pt idx="760">
                  <c:v>634.95209386251588</c:v>
                </c:pt>
                <c:pt idx="761">
                  <c:v>634.95209386251588</c:v>
                </c:pt>
                <c:pt idx="762">
                  <c:v>634.95209386251588</c:v>
                </c:pt>
                <c:pt idx="763">
                  <c:v>634.95209386251588</c:v>
                </c:pt>
                <c:pt idx="764">
                  <c:v>634.95209386251588</c:v>
                </c:pt>
                <c:pt idx="765">
                  <c:v>634.95209386251588</c:v>
                </c:pt>
                <c:pt idx="766">
                  <c:v>634.95209386251588</c:v>
                </c:pt>
                <c:pt idx="767">
                  <c:v>634.95209386251588</c:v>
                </c:pt>
                <c:pt idx="768">
                  <c:v>634.95209386251588</c:v>
                </c:pt>
                <c:pt idx="769">
                  <c:v>634.95209386251588</c:v>
                </c:pt>
                <c:pt idx="770">
                  <c:v>634.95209386251588</c:v>
                </c:pt>
                <c:pt idx="771">
                  <c:v>634.95209386251588</c:v>
                </c:pt>
                <c:pt idx="772">
                  <c:v>634.95209386251588</c:v>
                </c:pt>
                <c:pt idx="773">
                  <c:v>634.95209386251588</c:v>
                </c:pt>
                <c:pt idx="774">
                  <c:v>634.95209386251588</c:v>
                </c:pt>
                <c:pt idx="775">
                  <c:v>634.95209386251588</c:v>
                </c:pt>
                <c:pt idx="776">
                  <c:v>634.95209386251588</c:v>
                </c:pt>
                <c:pt idx="777">
                  <c:v>634.95209386251588</c:v>
                </c:pt>
                <c:pt idx="778">
                  <c:v>634.95209386251588</c:v>
                </c:pt>
                <c:pt idx="779">
                  <c:v>634.95209386251588</c:v>
                </c:pt>
                <c:pt idx="780">
                  <c:v>634.95209386251588</c:v>
                </c:pt>
                <c:pt idx="781">
                  <c:v>634.95209386251588</c:v>
                </c:pt>
                <c:pt idx="782">
                  <c:v>634.95209386251588</c:v>
                </c:pt>
                <c:pt idx="783">
                  <c:v>634.95209386251588</c:v>
                </c:pt>
                <c:pt idx="784">
                  <c:v>634.95209386251588</c:v>
                </c:pt>
                <c:pt idx="785">
                  <c:v>634.95209386251588</c:v>
                </c:pt>
                <c:pt idx="786">
                  <c:v>634.95209386251588</c:v>
                </c:pt>
                <c:pt idx="787">
                  <c:v>634.95209386251588</c:v>
                </c:pt>
                <c:pt idx="788">
                  <c:v>634.95209386251588</c:v>
                </c:pt>
                <c:pt idx="789">
                  <c:v>634.95209386251588</c:v>
                </c:pt>
                <c:pt idx="790">
                  <c:v>634.95209386251588</c:v>
                </c:pt>
                <c:pt idx="791">
                  <c:v>634.95209386251588</c:v>
                </c:pt>
                <c:pt idx="792">
                  <c:v>634.95209386251588</c:v>
                </c:pt>
                <c:pt idx="793">
                  <c:v>634.95209386251588</c:v>
                </c:pt>
                <c:pt idx="794">
                  <c:v>634.95209386251588</c:v>
                </c:pt>
                <c:pt idx="795">
                  <c:v>634.95209386251588</c:v>
                </c:pt>
                <c:pt idx="796">
                  <c:v>634.95209386251588</c:v>
                </c:pt>
                <c:pt idx="797">
                  <c:v>634.95209386251588</c:v>
                </c:pt>
                <c:pt idx="798">
                  <c:v>634.95209386251588</c:v>
                </c:pt>
                <c:pt idx="799">
                  <c:v>634.95209386251588</c:v>
                </c:pt>
                <c:pt idx="800">
                  <c:v>634.95209386251588</c:v>
                </c:pt>
                <c:pt idx="801">
                  <c:v>634.95209386251588</c:v>
                </c:pt>
                <c:pt idx="802">
                  <c:v>634.95209386251588</c:v>
                </c:pt>
                <c:pt idx="803">
                  <c:v>634.95209386251588</c:v>
                </c:pt>
                <c:pt idx="804">
                  <c:v>634.95209386251588</c:v>
                </c:pt>
                <c:pt idx="805">
                  <c:v>634.95209386251588</c:v>
                </c:pt>
                <c:pt idx="806">
                  <c:v>634.95209386251588</c:v>
                </c:pt>
                <c:pt idx="807">
                  <c:v>634.95209386251588</c:v>
                </c:pt>
                <c:pt idx="808">
                  <c:v>634.95209386251588</c:v>
                </c:pt>
                <c:pt idx="809">
                  <c:v>634.95209386251588</c:v>
                </c:pt>
                <c:pt idx="810">
                  <c:v>634.95209386251588</c:v>
                </c:pt>
                <c:pt idx="811">
                  <c:v>634.95209386251588</c:v>
                </c:pt>
                <c:pt idx="812">
                  <c:v>634.95209386251588</c:v>
                </c:pt>
                <c:pt idx="813">
                  <c:v>634.95209386251588</c:v>
                </c:pt>
                <c:pt idx="814">
                  <c:v>634.95209386251588</c:v>
                </c:pt>
                <c:pt idx="815">
                  <c:v>634.95209386251588</c:v>
                </c:pt>
                <c:pt idx="816">
                  <c:v>634.95209386251588</c:v>
                </c:pt>
                <c:pt idx="817">
                  <c:v>634.95209386251588</c:v>
                </c:pt>
                <c:pt idx="818">
                  <c:v>634.95209386251588</c:v>
                </c:pt>
                <c:pt idx="819">
                  <c:v>634.95209386251588</c:v>
                </c:pt>
                <c:pt idx="820">
                  <c:v>634.95209386251588</c:v>
                </c:pt>
                <c:pt idx="821">
                  <c:v>634.95209386251588</c:v>
                </c:pt>
                <c:pt idx="822">
                  <c:v>634.95209386251588</c:v>
                </c:pt>
                <c:pt idx="823">
                  <c:v>634.95209386251588</c:v>
                </c:pt>
                <c:pt idx="824">
                  <c:v>634.95209386251588</c:v>
                </c:pt>
                <c:pt idx="825">
                  <c:v>634.95209386251588</c:v>
                </c:pt>
                <c:pt idx="826">
                  <c:v>634.95209386251588</c:v>
                </c:pt>
                <c:pt idx="827">
                  <c:v>634.95209386251588</c:v>
                </c:pt>
                <c:pt idx="828">
                  <c:v>634.95209386251588</c:v>
                </c:pt>
                <c:pt idx="829">
                  <c:v>634.95209386251588</c:v>
                </c:pt>
                <c:pt idx="830">
                  <c:v>634.95209386251588</c:v>
                </c:pt>
                <c:pt idx="831">
                  <c:v>634.95209386251588</c:v>
                </c:pt>
                <c:pt idx="832">
                  <c:v>634.95209386251588</c:v>
                </c:pt>
                <c:pt idx="833">
                  <c:v>634.95209386251588</c:v>
                </c:pt>
                <c:pt idx="834">
                  <c:v>634.95209386251588</c:v>
                </c:pt>
                <c:pt idx="835">
                  <c:v>634.95209386251588</c:v>
                </c:pt>
                <c:pt idx="836">
                  <c:v>634.95209386251588</c:v>
                </c:pt>
                <c:pt idx="837">
                  <c:v>634.95209386251588</c:v>
                </c:pt>
                <c:pt idx="838">
                  <c:v>634.95209386251588</c:v>
                </c:pt>
                <c:pt idx="839">
                  <c:v>634.95209386251588</c:v>
                </c:pt>
                <c:pt idx="840">
                  <c:v>634.95209386251588</c:v>
                </c:pt>
                <c:pt idx="841">
                  <c:v>634.95209386251588</c:v>
                </c:pt>
                <c:pt idx="842">
                  <c:v>634.95209386251588</c:v>
                </c:pt>
                <c:pt idx="843">
                  <c:v>634.95209386251588</c:v>
                </c:pt>
                <c:pt idx="844">
                  <c:v>634.95209386251588</c:v>
                </c:pt>
                <c:pt idx="845">
                  <c:v>634.95209386251588</c:v>
                </c:pt>
                <c:pt idx="846">
                  <c:v>634.95209386251588</c:v>
                </c:pt>
                <c:pt idx="847">
                  <c:v>634.95209386251588</c:v>
                </c:pt>
                <c:pt idx="848">
                  <c:v>634.95209386251588</c:v>
                </c:pt>
                <c:pt idx="849">
                  <c:v>634.95209386251588</c:v>
                </c:pt>
                <c:pt idx="850">
                  <c:v>634.95209386251588</c:v>
                </c:pt>
                <c:pt idx="851">
                  <c:v>634.95209386251588</c:v>
                </c:pt>
                <c:pt idx="852">
                  <c:v>634.95209386251588</c:v>
                </c:pt>
                <c:pt idx="853">
                  <c:v>634.95209386251588</c:v>
                </c:pt>
                <c:pt idx="854">
                  <c:v>634.95209386251588</c:v>
                </c:pt>
                <c:pt idx="855">
                  <c:v>634.95209386251588</c:v>
                </c:pt>
                <c:pt idx="856">
                  <c:v>634.95209386251588</c:v>
                </c:pt>
                <c:pt idx="857">
                  <c:v>634.95209386251588</c:v>
                </c:pt>
                <c:pt idx="858">
                  <c:v>634.95209386251588</c:v>
                </c:pt>
                <c:pt idx="859">
                  <c:v>634.95209386251588</c:v>
                </c:pt>
                <c:pt idx="860">
                  <c:v>634.95209386251588</c:v>
                </c:pt>
                <c:pt idx="861">
                  <c:v>634.95209386251588</c:v>
                </c:pt>
                <c:pt idx="862">
                  <c:v>634.95209386251588</c:v>
                </c:pt>
                <c:pt idx="863">
                  <c:v>634.95209386251588</c:v>
                </c:pt>
                <c:pt idx="864">
                  <c:v>634.95209386251588</c:v>
                </c:pt>
                <c:pt idx="865">
                  <c:v>634.95209386251588</c:v>
                </c:pt>
                <c:pt idx="866">
                  <c:v>634.95209386251588</c:v>
                </c:pt>
                <c:pt idx="867">
                  <c:v>634.95209386251588</c:v>
                </c:pt>
                <c:pt idx="868">
                  <c:v>634.95209386251588</c:v>
                </c:pt>
                <c:pt idx="869">
                  <c:v>634.95209386251588</c:v>
                </c:pt>
                <c:pt idx="870">
                  <c:v>634.95209386251588</c:v>
                </c:pt>
                <c:pt idx="871">
                  <c:v>634.95209386251588</c:v>
                </c:pt>
                <c:pt idx="872">
                  <c:v>634.95209386251588</c:v>
                </c:pt>
                <c:pt idx="873">
                  <c:v>634.95209386251588</c:v>
                </c:pt>
                <c:pt idx="874">
                  <c:v>634.95209386251588</c:v>
                </c:pt>
                <c:pt idx="875">
                  <c:v>634.95209386251588</c:v>
                </c:pt>
                <c:pt idx="876">
                  <c:v>634.95209386251588</c:v>
                </c:pt>
                <c:pt idx="877">
                  <c:v>634.95209386251588</c:v>
                </c:pt>
                <c:pt idx="878">
                  <c:v>634.95209386251588</c:v>
                </c:pt>
                <c:pt idx="879">
                  <c:v>634.95209386251588</c:v>
                </c:pt>
                <c:pt idx="880">
                  <c:v>634.95209386251588</c:v>
                </c:pt>
                <c:pt idx="881">
                  <c:v>634.95209386251588</c:v>
                </c:pt>
                <c:pt idx="882">
                  <c:v>634.95209386251588</c:v>
                </c:pt>
                <c:pt idx="883">
                  <c:v>634.95209386251588</c:v>
                </c:pt>
                <c:pt idx="884">
                  <c:v>634.95209386251588</c:v>
                </c:pt>
                <c:pt idx="885">
                  <c:v>634.95209386251588</c:v>
                </c:pt>
                <c:pt idx="886">
                  <c:v>634.95209386251588</c:v>
                </c:pt>
                <c:pt idx="887">
                  <c:v>634.95209386251588</c:v>
                </c:pt>
                <c:pt idx="888">
                  <c:v>634.95209386251588</c:v>
                </c:pt>
                <c:pt idx="889">
                  <c:v>634.95209386251588</c:v>
                </c:pt>
                <c:pt idx="890">
                  <c:v>634.95209386251588</c:v>
                </c:pt>
                <c:pt idx="891">
                  <c:v>634.95209386251588</c:v>
                </c:pt>
                <c:pt idx="892">
                  <c:v>634.95209386251588</c:v>
                </c:pt>
                <c:pt idx="893">
                  <c:v>634.95209386251588</c:v>
                </c:pt>
                <c:pt idx="894">
                  <c:v>634.95209386251588</c:v>
                </c:pt>
                <c:pt idx="895">
                  <c:v>634.95209386251588</c:v>
                </c:pt>
                <c:pt idx="896">
                  <c:v>634.95209386251588</c:v>
                </c:pt>
                <c:pt idx="897">
                  <c:v>634.95209386251588</c:v>
                </c:pt>
                <c:pt idx="898">
                  <c:v>634.95209386251588</c:v>
                </c:pt>
                <c:pt idx="899">
                  <c:v>634.95209386251588</c:v>
                </c:pt>
                <c:pt idx="900">
                  <c:v>634.95209386251588</c:v>
                </c:pt>
                <c:pt idx="901">
                  <c:v>634.95209386251588</c:v>
                </c:pt>
                <c:pt idx="902">
                  <c:v>634.95209386251588</c:v>
                </c:pt>
                <c:pt idx="903">
                  <c:v>634.95209386251588</c:v>
                </c:pt>
                <c:pt idx="904">
                  <c:v>634.95209386251588</c:v>
                </c:pt>
                <c:pt idx="905">
                  <c:v>634.95209386251588</c:v>
                </c:pt>
                <c:pt idx="906">
                  <c:v>634.95209386251588</c:v>
                </c:pt>
                <c:pt idx="907">
                  <c:v>634.95209386251588</c:v>
                </c:pt>
                <c:pt idx="908">
                  <c:v>634.95209386251588</c:v>
                </c:pt>
                <c:pt idx="909">
                  <c:v>634.95209386251588</c:v>
                </c:pt>
                <c:pt idx="910">
                  <c:v>634.95209386251588</c:v>
                </c:pt>
                <c:pt idx="911">
                  <c:v>634.95209386251588</c:v>
                </c:pt>
                <c:pt idx="912">
                  <c:v>634.95209386251588</c:v>
                </c:pt>
                <c:pt idx="913">
                  <c:v>634.95209386251588</c:v>
                </c:pt>
                <c:pt idx="914">
                  <c:v>634.95209386251588</c:v>
                </c:pt>
                <c:pt idx="915">
                  <c:v>634.95209386251588</c:v>
                </c:pt>
                <c:pt idx="916">
                  <c:v>634.95209386251588</c:v>
                </c:pt>
                <c:pt idx="917">
                  <c:v>634.95209386251588</c:v>
                </c:pt>
                <c:pt idx="918">
                  <c:v>634.95209386251588</c:v>
                </c:pt>
                <c:pt idx="919">
                  <c:v>634.95209386251588</c:v>
                </c:pt>
                <c:pt idx="920">
                  <c:v>634.95209386251588</c:v>
                </c:pt>
                <c:pt idx="921">
                  <c:v>634.95209386251588</c:v>
                </c:pt>
                <c:pt idx="922">
                  <c:v>634.95209386251588</c:v>
                </c:pt>
                <c:pt idx="923">
                  <c:v>634.95209386251588</c:v>
                </c:pt>
                <c:pt idx="924">
                  <c:v>634.95209386251588</c:v>
                </c:pt>
                <c:pt idx="925">
                  <c:v>634.95209386251588</c:v>
                </c:pt>
                <c:pt idx="926">
                  <c:v>634.95209386251588</c:v>
                </c:pt>
                <c:pt idx="927">
                  <c:v>634.95209386251588</c:v>
                </c:pt>
                <c:pt idx="928">
                  <c:v>634.95209386251588</c:v>
                </c:pt>
                <c:pt idx="929">
                  <c:v>634.95209386251588</c:v>
                </c:pt>
                <c:pt idx="930">
                  <c:v>634.95209386251588</c:v>
                </c:pt>
                <c:pt idx="931">
                  <c:v>634.95209386251588</c:v>
                </c:pt>
                <c:pt idx="932">
                  <c:v>634.95209386251588</c:v>
                </c:pt>
                <c:pt idx="933">
                  <c:v>634.95209386251588</c:v>
                </c:pt>
                <c:pt idx="934">
                  <c:v>634.95209386251588</c:v>
                </c:pt>
                <c:pt idx="935">
                  <c:v>634.95209386251588</c:v>
                </c:pt>
                <c:pt idx="936">
                  <c:v>634.95209386251588</c:v>
                </c:pt>
                <c:pt idx="937">
                  <c:v>634.95209386251588</c:v>
                </c:pt>
                <c:pt idx="938">
                  <c:v>634.95209386251588</c:v>
                </c:pt>
                <c:pt idx="939">
                  <c:v>634.95209386251588</c:v>
                </c:pt>
                <c:pt idx="940">
                  <c:v>634.95209386251588</c:v>
                </c:pt>
                <c:pt idx="941">
                  <c:v>634.95209386251588</c:v>
                </c:pt>
                <c:pt idx="942">
                  <c:v>634.95209386251588</c:v>
                </c:pt>
                <c:pt idx="943">
                  <c:v>634.95209386251588</c:v>
                </c:pt>
                <c:pt idx="944">
                  <c:v>634.95209386251588</c:v>
                </c:pt>
                <c:pt idx="945">
                  <c:v>634.95209386251588</c:v>
                </c:pt>
                <c:pt idx="946">
                  <c:v>634.95209386251588</c:v>
                </c:pt>
                <c:pt idx="947">
                  <c:v>634.95209386251588</c:v>
                </c:pt>
                <c:pt idx="948">
                  <c:v>634.95209386251588</c:v>
                </c:pt>
                <c:pt idx="949">
                  <c:v>634.95209386251588</c:v>
                </c:pt>
                <c:pt idx="950">
                  <c:v>634.95209386251588</c:v>
                </c:pt>
                <c:pt idx="951">
                  <c:v>634.95209386251588</c:v>
                </c:pt>
                <c:pt idx="952">
                  <c:v>634.95209386251588</c:v>
                </c:pt>
                <c:pt idx="953">
                  <c:v>634.95209386251588</c:v>
                </c:pt>
                <c:pt idx="954">
                  <c:v>634.95209386251588</c:v>
                </c:pt>
                <c:pt idx="955">
                  <c:v>634.95209386251588</c:v>
                </c:pt>
                <c:pt idx="956">
                  <c:v>634.95209386251588</c:v>
                </c:pt>
                <c:pt idx="957">
                  <c:v>634.95209386251588</c:v>
                </c:pt>
                <c:pt idx="958">
                  <c:v>634.95209386251588</c:v>
                </c:pt>
                <c:pt idx="959">
                  <c:v>634.95209386251588</c:v>
                </c:pt>
                <c:pt idx="960">
                  <c:v>634.95209386251588</c:v>
                </c:pt>
                <c:pt idx="961">
                  <c:v>634.95209386251588</c:v>
                </c:pt>
                <c:pt idx="962">
                  <c:v>634.95209386251588</c:v>
                </c:pt>
                <c:pt idx="963">
                  <c:v>634.95209386251588</c:v>
                </c:pt>
                <c:pt idx="964">
                  <c:v>634.95209386251588</c:v>
                </c:pt>
                <c:pt idx="965">
                  <c:v>634.95209386251588</c:v>
                </c:pt>
                <c:pt idx="966">
                  <c:v>634.95209386251588</c:v>
                </c:pt>
                <c:pt idx="967">
                  <c:v>634.95209386251588</c:v>
                </c:pt>
                <c:pt idx="968">
                  <c:v>634.95209386251588</c:v>
                </c:pt>
                <c:pt idx="969">
                  <c:v>634.95209386251588</c:v>
                </c:pt>
                <c:pt idx="970">
                  <c:v>634.95209386251588</c:v>
                </c:pt>
                <c:pt idx="971">
                  <c:v>634.95209386251588</c:v>
                </c:pt>
                <c:pt idx="972">
                  <c:v>634.95209386251588</c:v>
                </c:pt>
                <c:pt idx="973">
                  <c:v>634.95209386251588</c:v>
                </c:pt>
                <c:pt idx="974">
                  <c:v>634.95209386251588</c:v>
                </c:pt>
                <c:pt idx="975">
                  <c:v>634.95209386251588</c:v>
                </c:pt>
                <c:pt idx="976">
                  <c:v>634.95209386251588</c:v>
                </c:pt>
                <c:pt idx="977">
                  <c:v>634.95209386251588</c:v>
                </c:pt>
                <c:pt idx="978">
                  <c:v>634.95209386251588</c:v>
                </c:pt>
                <c:pt idx="979">
                  <c:v>634.95209386251588</c:v>
                </c:pt>
                <c:pt idx="980">
                  <c:v>634.95209386251588</c:v>
                </c:pt>
                <c:pt idx="981">
                  <c:v>634.95209386251588</c:v>
                </c:pt>
                <c:pt idx="982">
                  <c:v>634.95209386251588</c:v>
                </c:pt>
                <c:pt idx="983">
                  <c:v>634.95209386251588</c:v>
                </c:pt>
                <c:pt idx="984">
                  <c:v>634.95209386251588</c:v>
                </c:pt>
                <c:pt idx="985">
                  <c:v>634.95209386251588</c:v>
                </c:pt>
                <c:pt idx="986">
                  <c:v>634.95209386251588</c:v>
                </c:pt>
                <c:pt idx="987">
                  <c:v>634.95209386251588</c:v>
                </c:pt>
                <c:pt idx="988">
                  <c:v>634.95209386251588</c:v>
                </c:pt>
                <c:pt idx="989">
                  <c:v>634.95209386251588</c:v>
                </c:pt>
                <c:pt idx="990">
                  <c:v>634.95209386251588</c:v>
                </c:pt>
                <c:pt idx="991">
                  <c:v>634.95209386251588</c:v>
                </c:pt>
                <c:pt idx="992">
                  <c:v>634.95209386251588</c:v>
                </c:pt>
                <c:pt idx="993">
                  <c:v>634.95209386251588</c:v>
                </c:pt>
                <c:pt idx="994">
                  <c:v>634.95209386251588</c:v>
                </c:pt>
                <c:pt idx="995">
                  <c:v>634.95209386251588</c:v>
                </c:pt>
                <c:pt idx="996">
                  <c:v>634.95209386251588</c:v>
                </c:pt>
                <c:pt idx="997">
                  <c:v>634.95209386251588</c:v>
                </c:pt>
                <c:pt idx="998">
                  <c:v>634.95209386251588</c:v>
                </c:pt>
                <c:pt idx="999">
                  <c:v>634.95209386251588</c:v>
                </c:pt>
                <c:pt idx="1000">
                  <c:v>634.95209386251588</c:v>
                </c:pt>
              </c:numCache>
            </c:numRef>
          </c:xVal>
          <c:yVal>
            <c:numRef>
              <c:f>Calculs!$K$4:$K$1004</c:f>
              <c:numCache>
                <c:formatCode>0.00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1242.3868513440566</c:v>
                </c:pt>
                <c:pt idx="202">
                  <c:v>1242.3945233345594</c:v>
                </c:pt>
                <c:pt idx="203">
                  <c:v>1242.3040842036044</c:v>
                </c:pt>
                <c:pt idx="204">
                  <c:v>1242.1156754705412</c:v>
                </c:pt>
                <c:pt idx="205">
                  <c:v>1241.8294390135732</c:v>
                </c:pt>
                <c:pt idx="206">
                  <c:v>1241.4455181074914</c:v>
                </c:pt>
                <c:pt idx="207">
                  <c:v>1240.9640584308568</c:v>
                </c:pt>
                <c:pt idx="208">
                  <c:v>1240.3852090315622</c:v>
                </c:pt>
                <c:pt idx="209">
                  <c:v>1239.7091232412727</c:v>
                </c:pt>
                <c:pt idx="210">
                  <c:v>1238.9359595311564</c:v>
                </c:pt>
                <c:pt idx="211">
                  <c:v>1238.0658823033857</c:v>
                </c:pt>
                <c:pt idx="212">
                  <c:v>1237.0990626149598</c:v>
                </c:pt>
                <c:pt idx="213">
                  <c:v>1236.0356788323472</c:v>
                </c:pt>
                <c:pt idx="214">
                  <c:v>1234.8759172171392</c:v>
                </c:pt>
                <c:pt idx="215">
                  <c:v>1233.6199724443254</c:v>
                </c:pt>
                <c:pt idx="216">
                  <c:v>1232.2680480558886</c:v>
                </c:pt>
                <c:pt idx="217">
                  <c:v>1230.8203568532056</c:v>
                </c:pt>
                <c:pt idx="218">
                  <c:v>1229.2771212322432</c:v>
                </c:pt>
                <c:pt idx="219">
                  <c:v>1227.6385734658109</c:v>
                </c:pt>
                <c:pt idx="220">
                  <c:v>1225.9049559372056</c:v>
                </c:pt>
                <c:pt idx="221">
                  <c:v>1224.0765213295199</c:v>
                </c:pt>
                <c:pt idx="222">
                  <c:v>1222.153532774709</c:v>
                </c:pt>
                <c:pt idx="223">
                  <c:v>1220.1362639662748</c:v>
                </c:pt>
                <c:pt idx="224">
                  <c:v>1218.0249992391425</c:v>
                </c:pt>
                <c:pt idx="225">
                  <c:v>1215.820033620003</c:v>
                </c:pt>
                <c:pt idx="226">
                  <c:v>1213.5216728510966</c:v>
                </c:pt>
                <c:pt idx="227">
                  <c:v>1211.1302333901149</c:v>
                </c:pt>
                <c:pt idx="228">
                  <c:v>1208.6460423886242</c:v>
                </c:pt>
                <c:pt idx="229">
                  <c:v>1206.0694376511535</c:v>
                </c:pt>
                <c:pt idx="230">
                  <c:v>1203.400767576858</c:v>
                </c:pt>
                <c:pt idx="231">
                  <c:v>1200.6403910854551</c:v>
                </c:pt>
                <c:pt idx="232">
                  <c:v>1197.7886775289444</c:v>
                </c:pt>
                <c:pt idx="233">
                  <c:v>1194.8460065904512</c:v>
                </c:pt>
                <c:pt idx="234">
                  <c:v>1191.8127681713909</c:v>
                </c:pt>
                <c:pt idx="235">
                  <c:v>1188.689362268017</c:v>
                </c:pt>
                <c:pt idx="236">
                  <c:v>1185.4761988383079</c:v>
                </c:pt>
                <c:pt idx="237">
                  <c:v>1182.1736976600419</c:v>
                </c:pt>
                <c:pt idx="238">
                  <c:v>1178.7822881808311</c:v>
                </c:pt>
                <c:pt idx="239">
                  <c:v>1175.3024093608076</c:v>
                </c:pt>
                <c:pt idx="240">
                  <c:v>1171.7345095085866</c:v>
                </c:pt>
                <c:pt idx="241">
                  <c:v>1168.079046111081</c:v>
                </c:pt>
                <c:pt idx="242">
                  <c:v>1164.3364856576898</c:v>
                </c:pt>
                <c:pt idx="243">
                  <c:v>1160.5073034593397</c:v>
                </c:pt>
                <c:pt idx="244">
                  <c:v>1156.591983462823</c:v>
                </c:pt>
                <c:pt idx="245">
                  <c:v>1152.5910180608419</c:v>
                </c:pt>
                <c:pt idx="246">
                  <c:v>1148.5049078981426</c:v>
                </c:pt>
                <c:pt idx="247">
                  <c:v>1144.334161674095</c:v>
                </c:pt>
                <c:pt idx="248">
                  <c:v>1140.0792959420532</c:v>
                </c:pt>
                <c:pt idx="249">
                  <c:v>1135.7408349058153</c:v>
                </c:pt>
                <c:pt idx="250">
                  <c:v>1131.319310213476</c:v>
                </c:pt>
                <c:pt idx="251">
                  <c:v>1126.8152607489621</c:v>
                </c:pt>
                <c:pt idx="252">
                  <c:v>1122.2292324215155</c:v>
                </c:pt>
                <c:pt idx="253">
                  <c:v>1117.5617779533823</c:v>
                </c:pt>
                <c:pt idx="254">
                  <c:v>1112.813456665956</c:v>
                </c:pt>
                <c:pt idx="255">
                  <c:v>1107.9848342646087</c:v>
                </c:pt>
                <c:pt idx="256">
                  <c:v>1103.0764826224374</c:v>
                </c:pt>
                <c:pt idx="257">
                  <c:v>1098.0889795631444</c:v>
                </c:pt>
                <c:pt idx="258">
                  <c:v>1093.0229086432603</c:v>
                </c:pt>
                <c:pt idx="259">
                  <c:v>1087.8788589339122</c:v>
                </c:pt>
                <c:pt idx="260">
                  <c:v>1082.6574248023337</c:v>
                </c:pt>
                <c:pt idx="261">
                  <c:v>1077.3592056933037</c:v>
                </c:pt>
                <c:pt idx="262">
                  <c:v>1071.9848059106962</c:v>
                </c:pt>
                <c:pt idx="263">
                  <c:v>1066.5348343993192</c:v>
                </c:pt>
                <c:pt idx="264">
                  <c:v>1061.0099045272088</c:v>
                </c:pt>
                <c:pt idx="265">
                  <c:v>1055.4106338685481</c:v>
                </c:pt>
                <c:pt idx="266">
                  <c:v>1049.7376439873633</c:v>
                </c:pt>
                <c:pt idx="267">
                  <c:v>1043.9915602221567</c:v>
                </c:pt>
                <c:pt idx="268">
                  <c:v>1038.1730114716199</c:v>
                </c:pt>
                <c:pt idx="269">
                  <c:v>1032.2826299815715</c:v>
                </c:pt>
                <c:pt idx="270">
                  <c:v>1026.3210511332579</c:v>
                </c:pt>
                <c:pt idx="271">
                  <c:v>1020.2889132331475</c:v>
                </c:pt>
                <c:pt idx="272">
                  <c:v>1014.1868573043477</c:v>
                </c:pt>
                <c:pt idx="273">
                  <c:v>1008.0155268797662</c:v>
                </c:pt>
                <c:pt idx="274">
                  <c:v>1001.7755677971347</c:v>
                </c:pt>
                <c:pt idx="275">
                  <c:v>995.46762799600685</c:v>
                </c:pt>
                <c:pt idx="276">
                  <c:v>989.09235731683987</c:v>
                </c:pt>
                <c:pt idx="277">
                  <c:v>982.65040730226156</c:v>
                </c:pt>
                <c:pt idx="278">
                  <c:v>976.14243100062242</c:v>
                </c:pt>
                <c:pt idx="279">
                  <c:v>969.56908277192531</c:v>
                </c:pt>
                <c:pt idx="280">
                  <c:v>962.93101809622317</c:v>
                </c:pt>
                <c:pt idx="281">
                  <c:v>956.22889338456832</c:v>
                </c:pt>
                <c:pt idx="282">
                  <c:v>949.463365792594</c:v>
                </c:pt>
                <c:pt idx="283">
                  <c:v>942.63509303680326</c:v>
                </c:pt>
                <c:pt idx="284">
                  <c:v>935.74473321363655</c:v>
                </c:pt>
                <c:pt idx="285">
                  <c:v>928.79294462138466</c:v>
                </c:pt>
                <c:pt idx="286">
                  <c:v>921.7803855850093</c:v>
                </c:pt>
                <c:pt idx="287">
                  <c:v>914.7077142839297</c:v>
                </c:pt>
                <c:pt idx="288">
                  <c:v>907.57558858282869</c:v>
                </c:pt>
                <c:pt idx="289">
                  <c:v>900.3846658655284</c:v>
                </c:pt>
                <c:pt idx="290">
                  <c:v>893.13560287198118</c:v>
                </c:pt>
                <c:pt idx="291">
                  <c:v>885.82905553841738</c:v>
                </c:pt>
                <c:pt idx="292">
                  <c:v>878.46567884068747</c:v>
                </c:pt>
                <c:pt idx="293">
                  <c:v>871.04612664083322</c:v>
                </c:pt>
                <c:pt idx="294">
                  <c:v>863.5710515369168</c:v>
                </c:pt>
                <c:pt idx="295">
                  <c:v>856.04110471613546</c:v>
                </c:pt>
                <c:pt idx="296">
                  <c:v>848.45693581124374</c:v>
                </c:pt>
                <c:pt idx="297">
                  <c:v>840.81919276030271</c:v>
                </c:pt>
                <c:pt idx="298">
                  <c:v>833.128521669772</c:v>
                </c:pt>
                <c:pt idx="299">
                  <c:v>825.38556668095725</c:v>
                </c:pt>
                <c:pt idx="300">
                  <c:v>817.59096983982181</c:v>
                </c:pt>
                <c:pt idx="301">
                  <c:v>809.74537097016901</c:v>
                </c:pt>
                <c:pt idx="302">
                  <c:v>801.84940755019738</c:v>
                </c:pt>
                <c:pt idx="303">
                  <c:v>793.9037145924292</c:v>
                </c:pt>
                <c:pt idx="304">
                  <c:v>785.90892452700916</c:v>
                </c:pt>
                <c:pt idx="305">
                  <c:v>777.86566708836688</c:v>
                </c:pt>
                <c:pt idx="306">
                  <c:v>769.77456920523559</c:v>
                </c:pt>
                <c:pt idx="307">
                  <c:v>761.63625489401477</c:v>
                </c:pt>
                <c:pt idx="308">
                  <c:v>753.45134515546374</c:v>
                </c:pt>
                <c:pt idx="309">
                  <c:v>745.22045787470972</c:v>
                </c:pt>
                <c:pt idx="310">
                  <c:v>736.9442077245518</c:v>
                </c:pt>
                <c:pt idx="311">
                  <c:v>728.62320607204003</c:v>
                </c:pt>
                <c:pt idx="312">
                  <c:v>720.25806088830734</c:v>
                </c:pt>
                <c:pt idx="313">
                  <c:v>711.84937666162818</c:v>
                </c:pt>
                <c:pt idx="314">
                  <c:v>703.39775431367798</c:v>
                </c:pt>
                <c:pt idx="315">
                  <c:v>694.90379111896414</c:v>
                </c:pt>
                <c:pt idx="316">
                  <c:v>686.36808062739783</c:v>
                </c:pt>
                <c:pt idx="317">
                  <c:v>677.79121258997498</c:v>
                </c:pt>
                <c:pt idx="318">
                  <c:v>669.17377288753153</c:v>
                </c:pt>
                <c:pt idx="319">
                  <c:v>660.51634346253888</c:v>
                </c:pt>
                <c:pt idx="320">
                  <c:v>651.81950225390131</c:v>
                </c:pt>
                <c:pt idx="321">
                  <c:v>643.0838231347185</c:v>
                </c:pt>
                <c:pt idx="322">
                  <c:v>634.30987585297294</c:v>
                </c:pt>
                <c:pt idx="323">
                  <c:v>625.49822597510183</c:v>
                </c:pt>
                <c:pt idx="324">
                  <c:v>616.64943483241245</c:v>
                </c:pt>
                <c:pt idx="325">
                  <c:v>607.76405947029684</c:v>
                </c:pt>
                <c:pt idx="326">
                  <c:v>598.84265260020413</c:v>
                </c:pt>
                <c:pt idx="327">
                  <c:v>589.88576255432463</c:v>
                </c:pt>
                <c:pt idx="328">
                  <c:v>580.89393324294122</c:v>
                </c:pt>
                <c:pt idx="329">
                  <c:v>571.86770411440148</c:v>
                </c:pt>
                <c:pt idx="330">
                  <c:v>562.80761011766481</c:v>
                </c:pt>
                <c:pt idx="331">
                  <c:v>553.71418166737658</c:v>
                </c:pt>
                <c:pt idx="332">
                  <c:v>544.5879446114227</c:v>
                </c:pt>
                <c:pt idx="333">
                  <c:v>535.42942020091527</c:v>
                </c:pt>
                <c:pt idx="334">
                  <c:v>526.23912506256204</c:v>
                </c:pt>
                <c:pt idx="335">
                  <c:v>517.0175711733707</c:v>
                </c:pt>
                <c:pt idx="336">
                  <c:v>507.76526583763797</c:v>
                </c:pt>
                <c:pt idx="337">
                  <c:v>498.48271166617627</c:v>
                </c:pt>
                <c:pt idx="338">
                  <c:v>489.17040655772689</c:v>
                </c:pt>
                <c:pt idx="339">
                  <c:v>479.82884368251098</c:v>
                </c:pt>
                <c:pt idx="340">
                  <c:v>470.4585114678693</c:v>
                </c:pt>
                <c:pt idx="341">
                  <c:v>461.05989358594053</c:v>
                </c:pt>
                <c:pt idx="342">
                  <c:v>451.63346894332949</c:v>
                </c:pt>
                <c:pt idx="343">
                  <c:v>442.17971167271565</c:v>
                </c:pt>
                <c:pt idx="344">
                  <c:v>432.69909112635287</c:v>
                </c:pt>
                <c:pt idx="345">
                  <c:v>423.19207187141177</c:v>
                </c:pt>
                <c:pt idx="346">
                  <c:v>413.65911368711568</c:v>
                </c:pt>
                <c:pt idx="347">
                  <c:v>404.10067156362209</c:v>
                </c:pt>
                <c:pt idx="348">
                  <c:v>394.51719570260121</c:v>
                </c:pt>
                <c:pt idx="349">
                  <c:v>384.90913151946455</c:v>
                </c:pt>
                <c:pt idx="350">
                  <c:v>375.27691964719509</c:v>
                </c:pt>
                <c:pt idx="351">
                  <c:v>365.62099594173316</c:v>
                </c:pt>
                <c:pt idx="352">
                  <c:v>355.94179148887071</c:v>
                </c:pt>
                <c:pt idx="353">
                  <c:v>346.23973261260846</c:v>
                </c:pt>
                <c:pt idx="354">
                  <c:v>336.51524088492994</c:v>
                </c:pt>
                <c:pt idx="355">
                  <c:v>326.76873313694722</c:v>
                </c:pt>
                <c:pt idx="356">
                  <c:v>317.00062147137459</c:v>
                </c:pt>
                <c:pt idx="357">
                  <c:v>307.21131327628513</c:v>
                </c:pt>
                <c:pt idx="358">
                  <c:v>297.40121124010727</c:v>
                </c:pt>
                <c:pt idx="359">
                  <c:v>287.57071336781866</c:v>
                </c:pt>
                <c:pt idx="360">
                  <c:v>277.7202129982947</c:v>
                </c:pt>
                <c:pt idx="361">
                  <c:v>267.85009882277018</c:v>
                </c:pt>
                <c:pt idx="362">
                  <c:v>257.96075490437329</c:v>
                </c:pt>
                <c:pt idx="363">
                  <c:v>248.05256069869142</c:v>
                </c:pt>
                <c:pt idx="364">
                  <c:v>238.12589107532895</c:v>
                </c:pt>
                <c:pt idx="365">
                  <c:v>228.18111634041824</c:v>
                </c:pt>
                <c:pt idx="366">
                  <c:v>218.2186022600454</c:v>
                </c:pt>
                <c:pt idx="367">
                  <c:v>208.23871008455296</c:v>
                </c:pt>
                <c:pt idx="368">
                  <c:v>198.24179657368268</c:v>
                </c:pt>
                <c:pt idx="369">
                  <c:v>188.22821402252202</c:v>
                </c:pt>
                <c:pt idx="370">
                  <c:v>178.19831028821886</c:v>
                </c:pt>
                <c:pt idx="371">
                  <c:v>168.15242881742932</c:v>
                </c:pt>
                <c:pt idx="372">
                  <c:v>158.09090867446469</c:v>
                </c:pt>
                <c:pt idx="373">
                  <c:v>148.01408457010385</c:v>
                </c:pt>
                <c:pt idx="374">
                  <c:v>137.92228689103851</c:v>
                </c:pt>
                <c:pt idx="375">
                  <c:v>127.81584172991904</c:v>
                </c:pt>
                <c:pt idx="376">
                  <c:v>117.69507091596958</c:v>
                </c:pt>
                <c:pt idx="377">
                  <c:v>107.56029204614188</c:v>
                </c:pt>
                <c:pt idx="378">
                  <c:v>97.411818516777728</c:v>
                </c:pt>
                <c:pt idx="379">
                  <c:v>87.249959555750806</c:v>
                </c:pt>
                <c:pt idx="380">
                  <c:v>77.075020255059343</c:v>
                </c:pt>
                <c:pt idx="381">
                  <c:v>66.887301603841806</c:v>
                </c:pt>
                <c:pt idx="382">
                  <c:v>56.687100521788324</c:v>
                </c:pt>
                <c:pt idx="383">
                  <c:v>46.474709892921418</c:v>
                </c:pt>
                <c:pt idx="384">
                  <c:v>36.250418599720192</c:v>
                </c:pt>
                <c:pt idx="385">
                  <c:v>26.014511557562876</c:v>
                </c:pt>
                <c:pt idx="386">
                  <c:v>15.767269749463219</c:v>
                </c:pt>
                <c:pt idx="387">
                  <c:v>5.5089702610769162</c:v>
                </c:pt>
                <c:pt idx="388">
                  <c:v>-4.7601136840450753</c:v>
                </c:pt>
                <c:pt idx="389">
                  <c:v>-4.7703880975838864</c:v>
                </c:pt>
                <c:pt idx="390">
                  <c:v>-4.7806625215038796</c:v>
                </c:pt>
                <c:pt idx="391">
                  <c:v>-4.7909369558047912</c:v>
                </c:pt>
                <c:pt idx="392">
                  <c:v>-4.8012114004863582</c:v>
                </c:pt>
                <c:pt idx="393">
                  <c:v>-4.8114858555483169</c:v>
                </c:pt>
                <c:pt idx="394">
                  <c:v>-4.8217603209904043</c:v>
                </c:pt>
                <c:pt idx="395">
                  <c:v>-4.8320347968123567</c:v>
                </c:pt>
                <c:pt idx="396">
                  <c:v>-4.8423092830139112</c:v>
                </c:pt>
                <c:pt idx="397">
                  <c:v>-4.8525837795948039</c:v>
                </c:pt>
                <c:pt idx="398">
                  <c:v>-4.862858286554772</c:v>
                </c:pt>
                <c:pt idx="399">
                  <c:v>-4.8731328038935517</c:v>
                </c:pt>
                <c:pt idx="400">
                  <c:v>-4.8834073316108801</c:v>
                </c:pt>
                <c:pt idx="401">
                  <c:v>-4.8936818697064943</c:v>
                </c:pt>
                <c:pt idx="402">
                  <c:v>-4.9039564181801305</c:v>
                </c:pt>
                <c:pt idx="403">
                  <c:v>-4.9142309770315249</c:v>
                </c:pt>
                <c:pt idx="404">
                  <c:v>-4.9245055462604155</c:v>
                </c:pt>
                <c:pt idx="405">
                  <c:v>-4.9347801258665376</c:v>
                </c:pt>
                <c:pt idx="406">
                  <c:v>-4.9450547158496292</c:v>
                </c:pt>
                <c:pt idx="407">
                  <c:v>-4.9553293162094256</c:v>
                </c:pt>
                <c:pt idx="408">
                  <c:v>-4.9656039269456649</c:v>
                </c:pt>
                <c:pt idx="409">
                  <c:v>-4.9758785480580832</c:v>
                </c:pt>
                <c:pt idx="410">
                  <c:v>-4.9861531795464167</c:v>
                </c:pt>
                <c:pt idx="411">
                  <c:v>-4.9964278214104025</c:v>
                </c:pt>
                <c:pt idx="412">
                  <c:v>-5.0067024736497778</c:v>
                </c:pt>
                <c:pt idx="413">
                  <c:v>-5.0169771362642788</c:v>
                </c:pt>
                <c:pt idx="414">
                  <c:v>-5.0272518092536425</c:v>
                </c:pt>
                <c:pt idx="415">
                  <c:v>-5.037526492617606</c:v>
                </c:pt>
                <c:pt idx="416">
                  <c:v>-5.0478011863559056</c:v>
                </c:pt>
                <c:pt idx="417">
                  <c:v>-5.0580758904682783</c:v>
                </c:pt>
                <c:pt idx="418">
                  <c:v>-5.0683506049544604</c:v>
                </c:pt>
                <c:pt idx="419">
                  <c:v>-5.078625329814189</c:v>
                </c:pt>
                <c:pt idx="420">
                  <c:v>-5.0889000650472012</c:v>
                </c:pt>
                <c:pt idx="421">
                  <c:v>-5.0991748106532331</c:v>
                </c:pt>
                <c:pt idx="422">
                  <c:v>-5.1094495666320219</c:v>
                </c:pt>
                <c:pt idx="423">
                  <c:v>-5.1197243329833038</c:v>
                </c:pt>
                <c:pt idx="424">
                  <c:v>-5.1299991097068158</c:v>
                </c:pt>
                <c:pt idx="425">
                  <c:v>-5.1402738968022952</c:v>
                </c:pt>
                <c:pt idx="426">
                  <c:v>-5.1505486942694789</c:v>
                </c:pt>
                <c:pt idx="427">
                  <c:v>-5.1608235021081033</c:v>
                </c:pt>
                <c:pt idx="428">
                  <c:v>-5.1710983203179044</c:v>
                </c:pt>
                <c:pt idx="429">
                  <c:v>-5.1813731488986203</c:v>
                </c:pt>
                <c:pt idx="430">
                  <c:v>-5.1916479878499873</c:v>
                </c:pt>
                <c:pt idx="431">
                  <c:v>-5.2019228371717423</c:v>
                </c:pt>
                <c:pt idx="432">
                  <c:v>-5.2121976968636217</c:v>
                </c:pt>
                <c:pt idx="433">
                  <c:v>-5.2224725669253624</c:v>
                </c:pt>
                <c:pt idx="434">
                  <c:v>-5.2327474473567017</c:v>
                </c:pt>
                <c:pt idx="435">
                  <c:v>-5.2430223381573757</c:v>
                </c:pt>
                <c:pt idx="436">
                  <c:v>-5.2532972393271216</c:v>
                </c:pt>
                <c:pt idx="437">
                  <c:v>-5.2635721508656763</c:v>
                </c:pt>
                <c:pt idx="438">
                  <c:v>-5.2738470727727771</c:v>
                </c:pt>
                <c:pt idx="439">
                  <c:v>-5.2841220050481601</c:v>
                </c:pt>
                <c:pt idx="440">
                  <c:v>-5.2943969476915624</c:v>
                </c:pt>
                <c:pt idx="441">
                  <c:v>-5.3046719007027212</c:v>
                </c:pt>
                <c:pt idx="442">
                  <c:v>-5.3149468640813726</c:v>
                </c:pt>
                <c:pt idx="443">
                  <c:v>-5.3252218378272538</c:v>
                </c:pt>
                <c:pt idx="444">
                  <c:v>-5.3354968219401018</c:v>
                </c:pt>
                <c:pt idx="445">
                  <c:v>-5.3457718164196528</c:v>
                </c:pt>
                <c:pt idx="446">
                  <c:v>-5.3560468212656449</c:v>
                </c:pt>
                <c:pt idx="447">
                  <c:v>-5.3663218364778142</c:v>
                </c:pt>
                <c:pt idx="448">
                  <c:v>-5.376596862055897</c:v>
                </c:pt>
                <c:pt idx="449">
                  <c:v>-5.3868718979996313</c:v>
                </c:pt>
                <c:pt idx="450">
                  <c:v>-5.3971469443087532</c:v>
                </c:pt>
                <c:pt idx="451">
                  <c:v>-5.4074220009829999</c:v>
                </c:pt>
                <c:pt idx="452">
                  <c:v>-5.4176970680221084</c:v>
                </c:pt>
                <c:pt idx="453">
                  <c:v>-5.427972145425815</c:v>
                </c:pt>
                <c:pt idx="454">
                  <c:v>-5.4382472331938576</c:v>
                </c:pt>
                <c:pt idx="455">
                  <c:v>-5.4485223313259725</c:v>
                </c:pt>
                <c:pt idx="456">
                  <c:v>-5.4587974398218968</c:v>
                </c:pt>
                <c:pt idx="457">
                  <c:v>-5.4690725586813667</c:v>
                </c:pt>
                <c:pt idx="458">
                  <c:v>-5.4793476879041201</c:v>
                </c:pt>
                <c:pt idx="459">
                  <c:v>-5.4896228274898933</c:v>
                </c:pt>
                <c:pt idx="460">
                  <c:v>-5.4998979774384233</c:v>
                </c:pt>
                <c:pt idx="461">
                  <c:v>-5.5101731377494465</c:v>
                </c:pt>
                <c:pt idx="462">
                  <c:v>-5.5204483084227007</c:v>
                </c:pt>
                <c:pt idx="463">
                  <c:v>-5.5307234894579222</c:v>
                </c:pt>
                <c:pt idx="464">
                  <c:v>-5.5409986808548481</c:v>
                </c:pt>
                <c:pt idx="465">
                  <c:v>-5.5512738826132155</c:v>
                </c:pt>
                <c:pt idx="466">
                  <c:v>-5.5615490947327615</c:v>
                </c:pt>
                <c:pt idx="467">
                  <c:v>-5.5718243172132231</c:v>
                </c:pt>
                <c:pt idx="468">
                  <c:v>-5.5820995500543367</c:v>
                </c:pt>
                <c:pt idx="469">
                  <c:v>-5.5923747932558392</c:v>
                </c:pt>
                <c:pt idx="470">
                  <c:v>-5.6026500468174687</c:v>
                </c:pt>
                <c:pt idx="471">
                  <c:v>-5.6129253107389605</c:v>
                </c:pt>
                <c:pt idx="472">
                  <c:v>-5.6232005850200526</c:v>
                </c:pt>
                <c:pt idx="473">
                  <c:v>-5.6334758696604821</c:v>
                </c:pt>
                <c:pt idx="474">
                  <c:v>-5.6437511646599852</c:v>
                </c:pt>
                <c:pt idx="475">
                  <c:v>-5.6540264700182998</c:v>
                </c:pt>
                <c:pt idx="476">
                  <c:v>-5.6643017857351623</c:v>
                </c:pt>
                <c:pt idx="477">
                  <c:v>-5.6745771118103097</c:v>
                </c:pt>
                <c:pt idx="478">
                  <c:v>-5.684852448243479</c:v>
                </c:pt>
                <c:pt idx="479">
                  <c:v>-5.6951277950344066</c:v>
                </c:pt>
                <c:pt idx="480">
                  <c:v>-5.7054031521828303</c:v>
                </c:pt>
                <c:pt idx="481">
                  <c:v>-5.7156785196884874</c:v>
                </c:pt>
                <c:pt idx="482">
                  <c:v>-5.7259538975511139</c:v>
                </c:pt>
                <c:pt idx="483">
                  <c:v>-5.7362292857704471</c:v>
                </c:pt>
                <c:pt idx="484">
                  <c:v>-5.7465046843462249</c:v>
                </c:pt>
                <c:pt idx="485">
                  <c:v>-5.7567800932781834</c:v>
                </c:pt>
                <c:pt idx="486">
                  <c:v>-5.7670555125660599</c:v>
                </c:pt>
                <c:pt idx="487">
                  <c:v>-5.7773309422095904</c:v>
                </c:pt>
                <c:pt idx="488">
                  <c:v>-5.7876063822085131</c:v>
                </c:pt>
                <c:pt idx="489">
                  <c:v>-5.797881832562565</c:v>
                </c:pt>
                <c:pt idx="490">
                  <c:v>-5.8081572932714831</c:v>
                </c:pt>
                <c:pt idx="491">
                  <c:v>-5.8184327643350038</c:v>
                </c:pt>
                <c:pt idx="492">
                  <c:v>-5.8287082457528641</c:v>
                </c:pt>
                <c:pt idx="493">
                  <c:v>-5.8389837375248019</c:v>
                </c:pt>
                <c:pt idx="494">
                  <c:v>-5.8492592396505536</c:v>
                </c:pt>
                <c:pt idx="495">
                  <c:v>-5.8595347521298562</c:v>
                </c:pt>
                <c:pt idx="496">
                  <c:v>-5.8698102749624477</c:v>
                </c:pt>
                <c:pt idx="497">
                  <c:v>-5.8800858081480643</c:v>
                </c:pt>
                <c:pt idx="498">
                  <c:v>-5.890361351686443</c:v>
                </c:pt>
                <c:pt idx="499">
                  <c:v>-5.9006369055773211</c:v>
                </c:pt>
                <c:pt idx="500">
                  <c:v>-5.9109124698204356</c:v>
                </c:pt>
                <c:pt idx="501">
                  <c:v>-5.9211880444155236</c:v>
                </c:pt>
                <c:pt idx="502">
                  <c:v>-5.9314636293623222</c:v>
                </c:pt>
                <c:pt idx="503">
                  <c:v>-5.9417392246605685</c:v>
                </c:pt>
                <c:pt idx="504">
                  <c:v>-5.9520148303099987</c:v>
                </c:pt>
                <c:pt idx="505">
                  <c:v>-5.9622904463103508</c:v>
                </c:pt>
                <c:pt idx="506">
                  <c:v>-5.9725660726613619</c:v>
                </c:pt>
                <c:pt idx="507">
                  <c:v>-5.982841709362769</c:v>
                </c:pt>
                <c:pt idx="508">
                  <c:v>-5.9931173564143094</c:v>
                </c:pt>
                <c:pt idx="509">
                  <c:v>-6.0033930138157201</c:v>
                </c:pt>
                <c:pt idx="510">
                  <c:v>-6.0136686815667373</c:v>
                </c:pt>
                <c:pt idx="511">
                  <c:v>-6.023944359667099</c:v>
                </c:pt>
                <c:pt idx="512">
                  <c:v>-6.0342200481165422</c:v>
                </c:pt>
                <c:pt idx="513">
                  <c:v>-6.0444957469148042</c:v>
                </c:pt>
                <c:pt idx="514">
                  <c:v>-6.0547714560616219</c:v>
                </c:pt>
                <c:pt idx="515">
                  <c:v>-6.0650471755567326</c:v>
                </c:pt>
                <c:pt idx="516">
                  <c:v>-6.0753229053998723</c:v>
                </c:pt>
                <c:pt idx="517">
                  <c:v>-6.0855986455907791</c:v>
                </c:pt>
                <c:pt idx="518">
                  <c:v>-6.0958743961291901</c:v>
                </c:pt>
                <c:pt idx="519">
                  <c:v>-6.1061501570148424</c:v>
                </c:pt>
                <c:pt idx="520">
                  <c:v>-6.1164259282474731</c:v>
                </c:pt>
                <c:pt idx="521">
                  <c:v>-6.1267017098268193</c:v>
                </c:pt>
                <c:pt idx="522">
                  <c:v>-6.136977501752618</c:v>
                </c:pt>
                <c:pt idx="523">
                  <c:v>-6.1472533040246073</c:v>
                </c:pt>
                <c:pt idx="524">
                  <c:v>-6.1575291166425234</c:v>
                </c:pt>
                <c:pt idx="525">
                  <c:v>-6.1678049396061034</c:v>
                </c:pt>
                <c:pt idx="526">
                  <c:v>-6.1780807729150844</c:v>
                </c:pt>
                <c:pt idx="527">
                  <c:v>-6.1883566165692043</c:v>
                </c:pt>
                <c:pt idx="528">
                  <c:v>-6.1986324705681994</c:v>
                </c:pt>
                <c:pt idx="529">
                  <c:v>-6.2089083349118077</c:v>
                </c:pt>
                <c:pt idx="530">
                  <c:v>-6.2191842095997663</c:v>
                </c:pt>
                <c:pt idx="531">
                  <c:v>-6.2294600946318113</c:v>
                </c:pt>
                <c:pt idx="532">
                  <c:v>-6.2397359900076808</c:v>
                </c:pt>
                <c:pt idx="533">
                  <c:v>-6.2500118957271118</c:v>
                </c:pt>
                <c:pt idx="534">
                  <c:v>-6.2602878117898415</c:v>
                </c:pt>
                <c:pt idx="535">
                  <c:v>-6.270563738195607</c:v>
                </c:pt>
                <c:pt idx="536">
                  <c:v>-6.2808396749441462</c:v>
                </c:pt>
                <c:pt idx="537">
                  <c:v>-6.2911156220351954</c:v>
                </c:pt>
                <c:pt idx="538">
                  <c:v>-6.3013915794684916</c:v>
                </c:pt>
                <c:pt idx="539">
                  <c:v>-6.3116675472437729</c:v>
                </c:pt>
                <c:pt idx="540">
                  <c:v>-6.3219435253607763</c:v>
                </c:pt>
                <c:pt idx="541">
                  <c:v>-6.332219513819239</c:v>
                </c:pt>
                <c:pt idx="542">
                  <c:v>-6.342495512618898</c:v>
                </c:pt>
                <c:pt idx="543">
                  <c:v>-6.3527715217594904</c:v>
                </c:pt>
                <c:pt idx="544">
                  <c:v>-6.3630475412407534</c:v>
                </c:pt>
                <c:pt idx="545">
                  <c:v>-6.3733235710624241</c:v>
                </c:pt>
                <c:pt idx="546">
                  <c:v>-6.3835996112242404</c:v>
                </c:pt>
                <c:pt idx="547">
                  <c:v>-6.3938756617259394</c:v>
                </c:pt>
                <c:pt idx="548">
                  <c:v>-6.4041517225672573</c:v>
                </c:pt>
                <c:pt idx="549">
                  <c:v>-6.4144277937479321</c:v>
                </c:pt>
                <c:pt idx="550">
                  <c:v>-6.4247038752677019</c:v>
                </c:pt>
                <c:pt idx="551">
                  <c:v>-6.4349799671263028</c:v>
                </c:pt>
                <c:pt idx="552">
                  <c:v>-6.4452560693234728</c:v>
                </c:pt>
                <c:pt idx="553">
                  <c:v>-6.4555321818589482</c:v>
                </c:pt>
                <c:pt idx="554">
                  <c:v>-6.4658083047324668</c:v>
                </c:pt>
                <c:pt idx="555">
                  <c:v>-6.4760844379437659</c:v>
                </c:pt>
                <c:pt idx="556">
                  <c:v>-6.4863605814925833</c:v>
                </c:pt>
                <c:pt idx="557">
                  <c:v>-6.4966367353786554</c:v>
                </c:pt>
                <c:pt idx="558">
                  <c:v>-6.50691289960172</c:v>
                </c:pt>
                <c:pt idx="559">
                  <c:v>-6.5171890741615144</c:v>
                </c:pt>
                <c:pt idx="560">
                  <c:v>-6.5274652590577755</c:v>
                </c:pt>
                <c:pt idx="561">
                  <c:v>-6.5377414542902406</c:v>
                </c:pt>
                <c:pt idx="562">
                  <c:v>-6.5480176598586466</c:v>
                </c:pt>
                <c:pt idx="563">
                  <c:v>-6.5582938757627316</c:v>
                </c:pt>
                <c:pt idx="564">
                  <c:v>-6.5685701020022327</c:v>
                </c:pt>
                <c:pt idx="565">
                  <c:v>-6.5788463385768869</c:v>
                </c:pt>
                <c:pt idx="566">
                  <c:v>-6.5891225854864324</c:v>
                </c:pt>
                <c:pt idx="567">
                  <c:v>-6.5993988427306052</c:v>
                </c:pt>
                <c:pt idx="568">
                  <c:v>-6.6096751103091433</c:v>
                </c:pt>
                <c:pt idx="569">
                  <c:v>-6.619951388221784</c:v>
                </c:pt>
                <c:pt idx="570">
                  <c:v>-6.6302276764682651</c:v>
                </c:pt>
                <c:pt idx="571">
                  <c:v>-6.6405039750483228</c:v>
                </c:pt>
                <c:pt idx="572">
                  <c:v>-6.6507802839616952</c:v>
                </c:pt>
                <c:pt idx="573">
                  <c:v>-6.6610566032081202</c:v>
                </c:pt>
                <c:pt idx="574">
                  <c:v>-6.6713329327873341</c:v>
                </c:pt>
                <c:pt idx="575">
                  <c:v>-6.6816092726990748</c:v>
                </c:pt>
                <c:pt idx="576">
                  <c:v>-6.6918856229430794</c:v>
                </c:pt>
                <c:pt idx="577">
                  <c:v>-6.7021619835190851</c:v>
                </c:pt>
                <c:pt idx="578">
                  <c:v>-6.7124383544268289</c:v>
                </c:pt>
                <c:pt idx="579">
                  <c:v>-6.7227147356660488</c:v>
                </c:pt>
                <c:pt idx="580">
                  <c:v>-6.732991127236482</c:v>
                </c:pt>
                <c:pt idx="581">
                  <c:v>-6.7432675291378663</c:v>
                </c:pt>
                <c:pt idx="582">
                  <c:v>-6.753543941369939</c:v>
                </c:pt>
                <c:pt idx="583">
                  <c:v>-6.763820363932437</c:v>
                </c:pt>
                <c:pt idx="584">
                  <c:v>-6.7740967968250976</c:v>
                </c:pt>
                <c:pt idx="585">
                  <c:v>-6.7843732400476586</c:v>
                </c:pt>
                <c:pt idx="586">
                  <c:v>-6.7946496935998573</c:v>
                </c:pt>
                <c:pt idx="587">
                  <c:v>-6.8049261574814306</c:v>
                </c:pt>
                <c:pt idx="588">
                  <c:v>-6.8152026316921157</c:v>
                </c:pt>
                <c:pt idx="589">
                  <c:v>-6.8254791162316506</c:v>
                </c:pt>
                <c:pt idx="590">
                  <c:v>-6.8357556110997733</c:v>
                </c:pt>
                <c:pt idx="591">
                  <c:v>-6.8460321162962199</c:v>
                </c:pt>
                <c:pt idx="592">
                  <c:v>-6.8563086318207285</c:v>
                </c:pt>
                <c:pt idx="593">
                  <c:v>-6.8665851576730361</c:v>
                </c:pt>
                <c:pt idx="594">
                  <c:v>-6.8768616938528808</c:v>
                </c:pt>
                <c:pt idx="595">
                  <c:v>-6.8871382403599997</c:v>
                </c:pt>
                <c:pt idx="596">
                  <c:v>-6.8974147971941298</c:v>
                </c:pt>
                <c:pt idx="597">
                  <c:v>-6.9076913643550091</c:v>
                </c:pt>
                <c:pt idx="598">
                  <c:v>-6.9179679418423747</c:v>
                </c:pt>
                <c:pt idx="599">
                  <c:v>-6.9282445296559647</c:v>
                </c:pt>
                <c:pt idx="600">
                  <c:v>-6.9385211277955152</c:v>
                </c:pt>
                <c:pt idx="601">
                  <c:v>-6.9487977362607651</c:v>
                </c:pt>
                <c:pt idx="602">
                  <c:v>-6.9590743550514507</c:v>
                </c:pt>
                <c:pt idx="603">
                  <c:v>-6.9693509841673098</c:v>
                </c:pt>
                <c:pt idx="604">
                  <c:v>-6.9796276236080805</c:v>
                </c:pt>
                <c:pt idx="605">
                  <c:v>-6.9899042733734991</c:v>
                </c:pt>
                <c:pt idx="606">
                  <c:v>-7.0001809334633043</c:v>
                </c:pt>
                <c:pt idx="607">
                  <c:v>-7.0104576038772324</c:v>
                </c:pt>
                <c:pt idx="608">
                  <c:v>-7.0207342846150214</c:v>
                </c:pt>
                <c:pt idx="609">
                  <c:v>-7.0310109756764083</c:v>
                </c:pt>
                <c:pt idx="610">
                  <c:v>-7.0412876770611312</c:v>
                </c:pt>
                <c:pt idx="611">
                  <c:v>-7.0515643887689272</c:v>
                </c:pt>
                <c:pt idx="612">
                  <c:v>-7.0618411107995342</c:v>
                </c:pt>
                <c:pt idx="613">
                  <c:v>-7.0721178431526894</c:v>
                </c:pt>
                <c:pt idx="614">
                  <c:v>-7.0823945858281308</c:v>
                </c:pt>
                <c:pt idx="615">
                  <c:v>-7.0926713388255953</c:v>
                </c:pt>
                <c:pt idx="616">
                  <c:v>-7.1029481021448202</c:v>
                </c:pt>
                <c:pt idx="617">
                  <c:v>-7.1132248757855434</c:v>
                </c:pt>
                <c:pt idx="618">
                  <c:v>-7.123501659747502</c:v>
                </c:pt>
                <c:pt idx="619">
                  <c:v>-7.1337784540304341</c:v>
                </c:pt>
                <c:pt idx="620">
                  <c:v>-7.1440552586340766</c:v>
                </c:pt>
                <c:pt idx="621">
                  <c:v>-7.1543320735581677</c:v>
                </c:pt>
                <c:pt idx="622">
                  <c:v>-7.1646088988024443</c:v>
                </c:pt>
                <c:pt idx="623">
                  <c:v>-7.1748857343666446</c:v>
                </c:pt>
                <c:pt idx="624">
                  <c:v>-7.1851625802505055</c:v>
                </c:pt>
                <c:pt idx="625">
                  <c:v>-7.1954394364537642</c:v>
                </c:pt>
                <c:pt idx="626">
                  <c:v>-7.2057163029761586</c:v>
                </c:pt>
                <c:pt idx="627">
                  <c:v>-7.2159931798174268</c:v>
                </c:pt>
                <c:pt idx="628">
                  <c:v>-7.2262700669773059</c:v>
                </c:pt>
                <c:pt idx="629">
                  <c:v>-7.2365469644555329</c:v>
                </c:pt>
                <c:pt idx="630">
                  <c:v>-7.2468238722518459</c:v>
                </c:pt>
                <c:pt idx="631">
                  <c:v>-7.2571007903659828</c:v>
                </c:pt>
                <c:pt idx="632">
                  <c:v>-7.2673777187976807</c:v>
                </c:pt>
                <c:pt idx="633">
                  <c:v>-7.2776546575466767</c:v>
                </c:pt>
                <c:pt idx="634">
                  <c:v>-7.2879316066127089</c:v>
                </c:pt>
                <c:pt idx="635">
                  <c:v>-7.2982085659955152</c:v>
                </c:pt>
                <c:pt idx="636">
                  <c:v>-7.3084855356948326</c:v>
                </c:pt>
                <c:pt idx="637">
                  <c:v>-7.3187625157103993</c:v>
                </c:pt>
                <c:pt idx="638">
                  <c:v>-7.3290395060419522</c:v>
                </c:pt>
                <c:pt idx="639">
                  <c:v>-7.3393165066892294</c:v>
                </c:pt>
                <c:pt idx="640">
                  <c:v>-7.349593517651968</c:v>
                </c:pt>
                <c:pt idx="641">
                  <c:v>-7.3598705389299059</c:v>
                </c:pt>
                <c:pt idx="642">
                  <c:v>-7.3701475705227804</c:v>
                </c:pt>
                <c:pt idx="643">
                  <c:v>-7.3804246124303292</c:v>
                </c:pt>
                <c:pt idx="644">
                  <c:v>-7.3907016646522896</c:v>
                </c:pt>
                <c:pt idx="645">
                  <c:v>-7.4009787271883996</c:v>
                </c:pt>
                <c:pt idx="646">
                  <c:v>-7.411255800038397</c:v>
                </c:pt>
                <c:pt idx="647">
                  <c:v>-7.4215328832020191</c:v>
                </c:pt>
                <c:pt idx="648">
                  <c:v>-7.4318099766790038</c:v>
                </c:pt>
                <c:pt idx="649">
                  <c:v>-7.4420870804690882</c:v>
                </c:pt>
                <c:pt idx="650">
                  <c:v>-7.4523641945720103</c:v>
                </c:pt>
                <c:pt idx="651">
                  <c:v>-7.4626413189875072</c:v>
                </c:pt>
                <c:pt idx="652">
                  <c:v>-7.4729184537153168</c:v>
                </c:pt>
                <c:pt idx="653">
                  <c:v>-7.4831955987551773</c:v>
                </c:pt>
                <c:pt idx="654">
                  <c:v>-7.4934727541068256</c:v>
                </c:pt>
                <c:pt idx="655">
                  <c:v>-7.5037499197699997</c:v>
                </c:pt>
                <c:pt idx="656">
                  <c:v>-7.5140270957444377</c:v>
                </c:pt>
                <c:pt idx="657">
                  <c:v>-7.5243042820298767</c:v>
                </c:pt>
                <c:pt idx="658">
                  <c:v>-7.5345814786260545</c:v>
                </c:pt>
                <c:pt idx="659">
                  <c:v>-7.5448586855327084</c:v>
                </c:pt>
                <c:pt idx="660">
                  <c:v>-7.5551359027495764</c:v>
                </c:pt>
                <c:pt idx="661">
                  <c:v>-7.5654131302763954</c:v>
                </c:pt>
                <c:pt idx="662">
                  <c:v>-7.5756903681129044</c:v>
                </c:pt>
                <c:pt idx="663">
                  <c:v>-7.5859676162588405</c:v>
                </c:pt>
                <c:pt idx="664">
                  <c:v>-7.5962448747139408</c:v>
                </c:pt>
                <c:pt idx="665">
                  <c:v>-7.6065221434779433</c:v>
                </c:pt>
                <c:pt idx="666">
                  <c:v>-7.616799422550586</c:v>
                </c:pt>
                <c:pt idx="667">
                  <c:v>-7.6270767119316059</c:v>
                </c:pt>
                <c:pt idx="668">
                  <c:v>-7.637354011620741</c:v>
                </c:pt>
                <c:pt idx="669">
                  <c:v>-7.6476313216177294</c:v>
                </c:pt>
                <c:pt idx="670">
                  <c:v>-7.657908641922309</c:v>
                </c:pt>
                <c:pt idx="671">
                  <c:v>-7.668185972534217</c:v>
                </c:pt>
                <c:pt idx="672">
                  <c:v>-7.6784633134531912</c:v>
                </c:pt>
                <c:pt idx="673">
                  <c:v>-7.6887406646789689</c:v>
                </c:pt>
                <c:pt idx="674">
                  <c:v>-7.6990180262112879</c:v>
                </c:pt>
                <c:pt idx="675">
                  <c:v>-7.7092953980498864</c:v>
                </c:pt>
                <c:pt idx="676">
                  <c:v>-7.7195727801945022</c:v>
                </c:pt>
                <c:pt idx="677">
                  <c:v>-7.7298501726448725</c:v>
                </c:pt>
                <c:pt idx="678">
                  <c:v>-7.7401275754007353</c:v>
                </c:pt>
                <c:pt idx="679">
                  <c:v>-7.7504049884618276</c:v>
                </c:pt>
                <c:pt idx="680">
                  <c:v>-7.7606824118278883</c:v>
                </c:pt>
                <c:pt idx="681">
                  <c:v>-7.7709598454986546</c:v>
                </c:pt>
                <c:pt idx="682">
                  <c:v>-7.7812372894738635</c:v>
                </c:pt>
                <c:pt idx="683">
                  <c:v>-7.7915147437532539</c:v>
                </c:pt>
                <c:pt idx="684">
                  <c:v>-7.801792208336563</c:v>
                </c:pt>
                <c:pt idx="685">
                  <c:v>-7.8120696832235286</c:v>
                </c:pt>
                <c:pt idx="686">
                  <c:v>-7.8223471684138888</c:v>
                </c:pt>
                <c:pt idx="687">
                  <c:v>-7.8326246639073807</c:v>
                </c:pt>
                <c:pt idx="688">
                  <c:v>-7.8429021697037422</c:v>
                </c:pt>
                <c:pt idx="689">
                  <c:v>-7.8531796858027114</c:v>
                </c:pt>
                <c:pt idx="690">
                  <c:v>-7.8634572122040263</c:v>
                </c:pt>
                <c:pt idx="691">
                  <c:v>-7.8737347489074239</c:v>
                </c:pt>
                <c:pt idx="692">
                  <c:v>-7.8840122959126422</c:v>
                </c:pt>
                <c:pt idx="693">
                  <c:v>-7.8942898532194192</c:v>
                </c:pt>
                <c:pt idx="694">
                  <c:v>-7.904567420827493</c:v>
                </c:pt>
                <c:pt idx="695">
                  <c:v>-7.9148449987366014</c:v>
                </c:pt>
                <c:pt idx="696">
                  <c:v>-7.9251225869464816</c:v>
                </c:pt>
                <c:pt idx="697">
                  <c:v>-7.9354001854568716</c:v>
                </c:pt>
                <c:pt idx="698">
                  <c:v>-7.9456777942675094</c:v>
                </c:pt>
                <c:pt idx="699">
                  <c:v>-7.9559554133781321</c:v>
                </c:pt>
                <c:pt idx="700">
                  <c:v>-7.9662330427884784</c:v>
                </c:pt>
                <c:pt idx="701">
                  <c:v>-7.9765106824982857</c:v>
                </c:pt>
                <c:pt idx="702">
                  <c:v>-7.9867883325072917</c:v>
                </c:pt>
                <c:pt idx="703">
                  <c:v>-7.9970659928152337</c:v>
                </c:pt>
                <c:pt idx="704">
                  <c:v>-8.0073436634218513</c:v>
                </c:pt>
                <c:pt idx="705">
                  <c:v>-8.01762134432688</c:v>
                </c:pt>
                <c:pt idx="706">
                  <c:v>-8.0278990355300586</c:v>
                </c:pt>
                <c:pt idx="707">
                  <c:v>-8.0381767370311259</c:v>
                </c:pt>
                <c:pt idx="708">
                  <c:v>-8.0484544488298191</c:v>
                </c:pt>
                <c:pt idx="709">
                  <c:v>-8.0587321709258752</c:v>
                </c:pt>
                <c:pt idx="710">
                  <c:v>-8.0690099033190332</c:v>
                </c:pt>
                <c:pt idx="711">
                  <c:v>-8.0792876460090302</c:v>
                </c:pt>
                <c:pt idx="712">
                  <c:v>-8.0895653989956049</c:v>
                </c:pt>
                <c:pt idx="713">
                  <c:v>-8.0998431622784945</c:v>
                </c:pt>
                <c:pt idx="714">
                  <c:v>-8.1101209358574362</c:v>
                </c:pt>
                <c:pt idx="715">
                  <c:v>-8.1203987197321688</c:v>
                </c:pt>
                <c:pt idx="716">
                  <c:v>-8.1306765139024293</c:v>
                </c:pt>
                <c:pt idx="717">
                  <c:v>-8.1409543183679567</c:v>
                </c:pt>
                <c:pt idx="718">
                  <c:v>-8.151232133128488</c:v>
                </c:pt>
                <c:pt idx="719">
                  <c:v>-8.1615099581837622</c:v>
                </c:pt>
                <c:pt idx="720">
                  <c:v>-8.1717877935335164</c:v>
                </c:pt>
                <c:pt idx="721">
                  <c:v>-8.1820656391774875</c:v>
                </c:pt>
                <c:pt idx="722">
                  <c:v>-8.1923434951154146</c:v>
                </c:pt>
                <c:pt idx="723">
                  <c:v>-8.2026213613470365</c:v>
                </c:pt>
                <c:pt idx="724">
                  <c:v>-8.2128992378720902</c:v>
                </c:pt>
                <c:pt idx="725">
                  <c:v>-8.2231771246903129</c:v>
                </c:pt>
                <c:pt idx="726">
                  <c:v>-8.2334550218014435</c:v>
                </c:pt>
                <c:pt idx="727">
                  <c:v>-8.2437329292052191</c:v>
                </c:pt>
                <c:pt idx="728">
                  <c:v>-8.2540108469013767</c:v>
                </c:pt>
                <c:pt idx="729">
                  <c:v>-8.2642887748896552</c:v>
                </c:pt>
                <c:pt idx="730">
                  <c:v>-8.2745667131697935</c:v>
                </c:pt>
                <c:pt idx="731">
                  <c:v>-8.2848446617415288</c:v>
                </c:pt>
                <c:pt idx="732">
                  <c:v>-8.295122620604598</c:v>
                </c:pt>
                <c:pt idx="733">
                  <c:v>-8.3054005897587402</c:v>
                </c:pt>
                <c:pt idx="734">
                  <c:v>-8.3156785692036941</c:v>
                </c:pt>
                <c:pt idx="735">
                  <c:v>-8.3259565589391968</c:v>
                </c:pt>
                <c:pt idx="736">
                  <c:v>-8.3362345589649856</c:v>
                </c:pt>
                <c:pt idx="737">
                  <c:v>-8.3465125692807991</c:v>
                </c:pt>
                <c:pt idx="738">
                  <c:v>-8.3567905898863746</c:v>
                </c:pt>
                <c:pt idx="739">
                  <c:v>-8.3670686207814509</c:v>
                </c:pt>
                <c:pt idx="740">
                  <c:v>-8.3773466619657651</c:v>
                </c:pt>
                <c:pt idx="741">
                  <c:v>-8.387624713439056</c:v>
                </c:pt>
                <c:pt idx="742">
                  <c:v>-8.3979027752010609</c:v>
                </c:pt>
                <c:pt idx="743">
                  <c:v>-8.4081808472515185</c:v>
                </c:pt>
                <c:pt idx="744">
                  <c:v>-8.418458929590166</c:v>
                </c:pt>
                <c:pt idx="745">
                  <c:v>-8.4287370222167404</c:v>
                </c:pt>
                <c:pt idx="746">
                  <c:v>-8.4390151251309824</c:v>
                </c:pt>
                <c:pt idx="747">
                  <c:v>-8.4492932383326274</c:v>
                </c:pt>
                <c:pt idx="748">
                  <c:v>-8.4595713618214141</c:v>
                </c:pt>
                <c:pt idx="749">
                  <c:v>-8.4698494955970816</c:v>
                </c:pt>
                <c:pt idx="750">
                  <c:v>-8.4801276396593668</c:v>
                </c:pt>
                <c:pt idx="751">
                  <c:v>-8.4904057940080087</c:v>
                </c:pt>
                <c:pt idx="752">
                  <c:v>-8.5006839586427443</c:v>
                </c:pt>
                <c:pt idx="753">
                  <c:v>-8.5109621335633125</c:v>
                </c:pt>
                <c:pt idx="754">
                  <c:v>-8.5212403187694505</c:v>
                </c:pt>
                <c:pt idx="755">
                  <c:v>-8.5315185142608971</c:v>
                </c:pt>
                <c:pt idx="756">
                  <c:v>-8.5417967200373894</c:v>
                </c:pt>
                <c:pt idx="757">
                  <c:v>-8.5520749360986645</c:v>
                </c:pt>
                <c:pt idx="758">
                  <c:v>-8.5623531624444631</c:v>
                </c:pt>
                <c:pt idx="759">
                  <c:v>-8.5726313990745204</c:v>
                </c:pt>
                <c:pt idx="760">
                  <c:v>-8.5829096459885772</c:v>
                </c:pt>
                <c:pt idx="761">
                  <c:v>-8.5931879031863687</c:v>
                </c:pt>
                <c:pt idx="762">
                  <c:v>-8.6034661706676356</c:v>
                </c:pt>
                <c:pt idx="763">
                  <c:v>-8.6137444484321151</c:v>
                </c:pt>
                <c:pt idx="764">
                  <c:v>-8.6240227364795441</c:v>
                </c:pt>
                <c:pt idx="765">
                  <c:v>-8.6343010348096616</c:v>
                </c:pt>
                <c:pt idx="766">
                  <c:v>-8.6445793434222047</c:v>
                </c:pt>
                <c:pt idx="767">
                  <c:v>-8.6548576623169122</c:v>
                </c:pt>
                <c:pt idx="768">
                  <c:v>-8.6651359914935231</c:v>
                </c:pt>
                <c:pt idx="769">
                  <c:v>-8.6754143309517744</c:v>
                </c:pt>
                <c:pt idx="770">
                  <c:v>-8.6856926806914032</c:v>
                </c:pt>
                <c:pt idx="771">
                  <c:v>-8.6959710407121484</c:v>
                </c:pt>
                <c:pt idx="772">
                  <c:v>-8.7062494110137489</c:v>
                </c:pt>
                <c:pt idx="773">
                  <c:v>-8.7165277915959418</c:v>
                </c:pt>
                <c:pt idx="774">
                  <c:v>-8.726806182458466</c:v>
                </c:pt>
                <c:pt idx="775">
                  <c:v>-8.7370845836010584</c:v>
                </c:pt>
                <c:pt idx="776">
                  <c:v>-8.7473629950234582</c:v>
                </c:pt>
                <c:pt idx="777">
                  <c:v>-8.757641416725404</c:v>
                </c:pt>
                <c:pt idx="778">
                  <c:v>-8.767919848706633</c:v>
                </c:pt>
                <c:pt idx="779">
                  <c:v>-8.7781982909668823</c:v>
                </c:pt>
                <c:pt idx="780">
                  <c:v>-8.7884767435058908</c:v>
                </c:pt>
                <c:pt idx="781">
                  <c:v>-8.7987552063233974</c:v>
                </c:pt>
                <c:pt idx="782">
                  <c:v>-8.8090336794191391</c:v>
                </c:pt>
                <c:pt idx="783">
                  <c:v>-8.8193121627928548</c:v>
                </c:pt>
                <c:pt idx="784">
                  <c:v>-8.8295906564442834</c:v>
                </c:pt>
                <c:pt idx="785">
                  <c:v>-8.8398691603731621</c:v>
                </c:pt>
                <c:pt idx="786">
                  <c:v>-8.8501476745792278</c:v>
                </c:pt>
                <c:pt idx="787">
                  <c:v>-8.8604261990622195</c:v>
                </c:pt>
                <c:pt idx="788">
                  <c:v>-8.8707047338218761</c:v>
                </c:pt>
                <c:pt idx="789">
                  <c:v>-8.8809832788579346</c:v>
                </c:pt>
                <c:pt idx="790">
                  <c:v>-8.8912618341701339</c:v>
                </c:pt>
                <c:pt idx="791">
                  <c:v>-8.901540399758213</c:v>
                </c:pt>
                <c:pt idx="792">
                  <c:v>-8.9118189756219088</c:v>
                </c:pt>
                <c:pt idx="793">
                  <c:v>-8.9220975617609586</c:v>
                </c:pt>
                <c:pt idx="794">
                  <c:v>-8.9323761581751011</c:v>
                </c:pt>
                <c:pt idx="795">
                  <c:v>-8.9426547648640753</c:v>
                </c:pt>
                <c:pt idx="796">
                  <c:v>-8.95293338182762</c:v>
                </c:pt>
                <c:pt idx="797">
                  <c:v>-8.9632120090654723</c:v>
                </c:pt>
                <c:pt idx="798">
                  <c:v>-8.9734906465773694</c:v>
                </c:pt>
                <c:pt idx="799">
                  <c:v>-8.9837692943630501</c:v>
                </c:pt>
                <c:pt idx="800">
                  <c:v>-8.9940479524222532</c:v>
                </c:pt>
                <c:pt idx="801">
                  <c:v>-9.0043266207547177</c:v>
                </c:pt>
                <c:pt idx="802">
                  <c:v>-9.0146052993601806</c:v>
                </c:pt>
                <c:pt idx="803">
                  <c:v>-9.0248839882383791</c:v>
                </c:pt>
                <c:pt idx="804">
                  <c:v>-9.0351626873890538</c:v>
                </c:pt>
                <c:pt idx="805">
                  <c:v>-9.04544139681194</c:v>
                </c:pt>
                <c:pt idx="806">
                  <c:v>-9.0557201165067784</c:v>
                </c:pt>
                <c:pt idx="807">
                  <c:v>-9.0659988464733061</c:v>
                </c:pt>
                <c:pt idx="808">
                  <c:v>-9.0762775867112619</c:v>
                </c:pt>
                <c:pt idx="809">
                  <c:v>-9.086556337220383</c:v>
                </c:pt>
                <c:pt idx="810">
                  <c:v>-9.0968350980004082</c:v>
                </c:pt>
                <c:pt idx="811">
                  <c:v>-9.1071138690510764</c:v>
                </c:pt>
                <c:pt idx="812">
                  <c:v>-9.1173926503721248</c:v>
                </c:pt>
                <c:pt idx="813">
                  <c:v>-9.1276714419632921</c:v>
                </c:pt>
                <c:pt idx="814">
                  <c:v>-9.1379502438243154</c:v>
                </c:pt>
                <c:pt idx="815">
                  <c:v>-9.1482290559549337</c:v>
                </c:pt>
                <c:pt idx="816">
                  <c:v>-9.1585078783548859</c:v>
                </c:pt>
                <c:pt idx="817">
                  <c:v>-9.168786711023909</c:v>
                </c:pt>
                <c:pt idx="818">
                  <c:v>-9.1790655539617436</c:v>
                </c:pt>
                <c:pt idx="819">
                  <c:v>-9.1893444071681252</c:v>
                </c:pt>
                <c:pt idx="820">
                  <c:v>-9.1996232706427943</c:v>
                </c:pt>
                <c:pt idx="821">
                  <c:v>-9.209902144385488</c:v>
                </c:pt>
                <c:pt idx="822">
                  <c:v>-9.2201810283959436</c:v>
                </c:pt>
                <c:pt idx="823">
                  <c:v>-9.2304599226738997</c:v>
                </c:pt>
                <c:pt idx="824">
                  <c:v>-9.2407388272190953</c:v>
                </c:pt>
                <c:pt idx="825">
                  <c:v>-9.2510177420312694</c:v>
                </c:pt>
                <c:pt idx="826">
                  <c:v>-9.2612966671101589</c:v>
                </c:pt>
                <c:pt idx="827">
                  <c:v>-9.2715756024555027</c:v>
                </c:pt>
                <c:pt idx="828">
                  <c:v>-9.2818545480670398</c:v>
                </c:pt>
                <c:pt idx="829">
                  <c:v>-9.2921335039445072</c:v>
                </c:pt>
                <c:pt idx="830">
                  <c:v>-9.3024124700876438</c:v>
                </c:pt>
                <c:pt idx="831">
                  <c:v>-9.3126914464961867</c:v>
                </c:pt>
                <c:pt idx="832">
                  <c:v>-9.3229704331698766</c:v>
                </c:pt>
                <c:pt idx="833">
                  <c:v>-9.3332494301084505</c:v>
                </c:pt>
                <c:pt idx="834">
                  <c:v>-9.3435284373116456</c:v>
                </c:pt>
                <c:pt idx="835">
                  <c:v>-9.3538074547792007</c:v>
                </c:pt>
                <c:pt idx="836">
                  <c:v>-9.3640864825108547</c:v>
                </c:pt>
                <c:pt idx="837">
                  <c:v>-9.3743655205063465</c:v>
                </c:pt>
                <c:pt idx="838">
                  <c:v>-9.3846445687654132</c:v>
                </c:pt>
                <c:pt idx="839">
                  <c:v>-9.3949236272877936</c:v>
                </c:pt>
                <c:pt idx="840">
                  <c:v>-9.4052026960732267</c:v>
                </c:pt>
                <c:pt idx="841">
                  <c:v>-9.4154817751214495</c:v>
                </c:pt>
                <c:pt idx="842">
                  <c:v>-9.4257608644322008</c:v>
                </c:pt>
                <c:pt idx="843">
                  <c:v>-9.4360399640052197</c:v>
                </c:pt>
                <c:pt idx="844">
                  <c:v>-9.4463190738402449</c:v>
                </c:pt>
                <c:pt idx="845">
                  <c:v>-9.4565981939370136</c:v>
                </c:pt>
                <c:pt idx="846">
                  <c:v>-9.4668773242952646</c:v>
                </c:pt>
                <c:pt idx="847">
                  <c:v>-9.4771564649147351</c:v>
                </c:pt>
                <c:pt idx="848">
                  <c:v>-9.4874356157951656</c:v>
                </c:pt>
                <c:pt idx="849">
                  <c:v>-9.4977147769362933</c:v>
                </c:pt>
                <c:pt idx="850">
                  <c:v>-9.5079939483378553</c:v>
                </c:pt>
                <c:pt idx="851">
                  <c:v>-9.5182731299995922</c:v>
                </c:pt>
                <c:pt idx="852">
                  <c:v>-9.5285523219212411</c:v>
                </c:pt>
                <c:pt idx="853">
                  <c:v>-9.538831524102541</c:v>
                </c:pt>
                <c:pt idx="854">
                  <c:v>-9.5491107365432288</c:v>
                </c:pt>
                <c:pt idx="855">
                  <c:v>-9.5593899592430436</c:v>
                </c:pt>
                <c:pt idx="856">
                  <c:v>-9.5696691922017241</c:v>
                </c:pt>
                <c:pt idx="857">
                  <c:v>-9.5799484354190092</c:v>
                </c:pt>
                <c:pt idx="858">
                  <c:v>-9.5902276888946361</c:v>
                </c:pt>
                <c:pt idx="859">
                  <c:v>-9.6005069526283453</c:v>
                </c:pt>
                <c:pt idx="860">
                  <c:v>-9.6107862266198723</c:v>
                </c:pt>
                <c:pt idx="861">
                  <c:v>-9.6210655108689576</c:v>
                </c:pt>
                <c:pt idx="862">
                  <c:v>-9.6313448053753383</c:v>
                </c:pt>
                <c:pt idx="863">
                  <c:v>-9.6416241101387534</c:v>
                </c:pt>
                <c:pt idx="864">
                  <c:v>-9.6519034251589417</c:v>
                </c:pt>
                <c:pt idx="865">
                  <c:v>-9.6621827504356421</c:v>
                </c:pt>
                <c:pt idx="866">
                  <c:v>-9.6724620859685917</c:v>
                </c:pt>
                <c:pt idx="867">
                  <c:v>-9.6827414317575293</c:v>
                </c:pt>
                <c:pt idx="868">
                  <c:v>-9.6930207878021939</c:v>
                </c:pt>
                <c:pt idx="869">
                  <c:v>-9.7033001541023225</c:v>
                </c:pt>
                <c:pt idx="870">
                  <c:v>-9.7135795306576558</c:v>
                </c:pt>
                <c:pt idx="871">
                  <c:v>-9.7238589174679309</c:v>
                </c:pt>
                <c:pt idx="872">
                  <c:v>-9.7341383145328866</c:v>
                </c:pt>
                <c:pt idx="873">
                  <c:v>-9.7444177218522601</c:v>
                </c:pt>
                <c:pt idx="874">
                  <c:v>-9.7546971394257902</c:v>
                </c:pt>
                <c:pt idx="875">
                  <c:v>-9.7649765672532158</c:v>
                </c:pt>
                <c:pt idx="876">
                  <c:v>-9.7752560053342759</c:v>
                </c:pt>
                <c:pt idx="877">
                  <c:v>-9.7855354536687091</c:v>
                </c:pt>
                <c:pt idx="878">
                  <c:v>-9.7958149122562528</c:v>
                </c:pt>
                <c:pt idx="879">
                  <c:v>-9.8060943810966457</c:v>
                </c:pt>
                <c:pt idx="880">
                  <c:v>-9.8163738601896267</c:v>
                </c:pt>
                <c:pt idx="881">
                  <c:v>-9.8266533495349346</c:v>
                </c:pt>
                <c:pt idx="882">
                  <c:v>-9.8369328491323067</c:v>
                </c:pt>
                <c:pt idx="883">
                  <c:v>-9.8472123589814835</c:v>
                </c:pt>
                <c:pt idx="884">
                  <c:v>-9.8574918790822021</c:v>
                </c:pt>
                <c:pt idx="885">
                  <c:v>-9.8677714094341997</c:v>
                </c:pt>
                <c:pt idx="886">
                  <c:v>-9.8780509500372169</c:v>
                </c:pt>
                <c:pt idx="887">
                  <c:v>-9.8883305008909907</c:v>
                </c:pt>
                <c:pt idx="888">
                  <c:v>-9.8986100619952602</c:v>
                </c:pt>
                <c:pt idx="889">
                  <c:v>-9.908889633349764</c:v>
                </c:pt>
                <c:pt idx="890">
                  <c:v>-9.9191692149542412</c:v>
                </c:pt>
                <c:pt idx="891">
                  <c:v>-9.9294488068084306</c:v>
                </c:pt>
                <c:pt idx="892">
                  <c:v>-9.9397284089120692</c:v>
                </c:pt>
                <c:pt idx="893">
                  <c:v>-9.950008021264896</c:v>
                </c:pt>
                <c:pt idx="894">
                  <c:v>-9.9602876438666499</c:v>
                </c:pt>
                <c:pt idx="895">
                  <c:v>-9.9705672767170697</c:v>
                </c:pt>
                <c:pt idx="896">
                  <c:v>-9.9808469198158924</c:v>
                </c:pt>
                <c:pt idx="897">
                  <c:v>-9.9911265731628571</c:v>
                </c:pt>
                <c:pt idx="898">
                  <c:v>-10.001406236757704</c:v>
                </c:pt>
                <c:pt idx="899">
                  <c:v>-10.011685910600171</c:v>
                </c:pt>
                <c:pt idx="900">
                  <c:v>-10.021965594689995</c:v>
                </c:pt>
                <c:pt idx="901">
                  <c:v>-10.032245289026916</c:v>
                </c:pt>
                <c:pt idx="902">
                  <c:v>-10.042524993610671</c:v>
                </c:pt>
                <c:pt idx="903">
                  <c:v>-10.052804708441</c:v>
                </c:pt>
                <c:pt idx="904">
                  <c:v>-10.063084433517641</c:v>
                </c:pt>
                <c:pt idx="905">
                  <c:v>-10.073364168840333</c:v>
                </c:pt>
                <c:pt idx="906">
                  <c:v>-10.083643914408816</c:v>
                </c:pt>
                <c:pt idx="907">
                  <c:v>-10.093923670222825</c:v>
                </c:pt>
                <c:pt idx="908">
                  <c:v>-10.104203436282102</c:v>
                </c:pt>
                <c:pt idx="909">
                  <c:v>-10.114483212586384</c:v>
                </c:pt>
                <c:pt idx="910">
                  <c:v>-10.12476299913541</c:v>
                </c:pt>
                <c:pt idx="911">
                  <c:v>-10.135042795928918</c:v>
                </c:pt>
                <c:pt idx="912">
                  <c:v>-10.145322602966646</c:v>
                </c:pt>
                <c:pt idx="913">
                  <c:v>-10.155602420248334</c:v>
                </c:pt>
                <c:pt idx="914">
                  <c:v>-10.16588224777372</c:v>
                </c:pt>
                <c:pt idx="915">
                  <c:v>-10.176162085542542</c:v>
                </c:pt>
                <c:pt idx="916">
                  <c:v>-10.186441933554541</c:v>
                </c:pt>
                <c:pt idx="917">
                  <c:v>-10.196721791809452</c:v>
                </c:pt>
                <c:pt idx="918">
                  <c:v>-10.207001660307016</c:v>
                </c:pt>
                <c:pt idx="919">
                  <c:v>-10.217281539046972</c:v>
                </c:pt>
                <c:pt idx="920">
                  <c:v>-10.227561428029057</c:v>
                </c:pt>
                <c:pt idx="921">
                  <c:v>-10.23784132725301</c:v>
                </c:pt>
                <c:pt idx="922">
                  <c:v>-10.248121236718571</c:v>
                </c:pt>
                <c:pt idx="923">
                  <c:v>-10.258401156425478</c:v>
                </c:pt>
                <c:pt idx="924">
                  <c:v>-10.268681086373467</c:v>
                </c:pt>
                <c:pt idx="925">
                  <c:v>-10.27896102656228</c:v>
                </c:pt>
                <c:pt idx="926">
                  <c:v>-10.289240976991655</c:v>
                </c:pt>
                <c:pt idx="927">
                  <c:v>-10.299520937661329</c:v>
                </c:pt>
                <c:pt idx="928">
                  <c:v>-10.309800908571043</c:v>
                </c:pt>
                <c:pt idx="929">
                  <c:v>-10.320080889720535</c:v>
                </c:pt>
                <c:pt idx="930">
                  <c:v>-10.330360881109542</c:v>
                </c:pt>
                <c:pt idx="931">
                  <c:v>-10.340640882737803</c:v>
                </c:pt>
                <c:pt idx="932">
                  <c:v>-10.350920894605059</c:v>
                </c:pt>
                <c:pt idx="933">
                  <c:v>-10.361200916711045</c:v>
                </c:pt>
                <c:pt idx="934">
                  <c:v>-10.371480949055503</c:v>
                </c:pt>
                <c:pt idx="935">
                  <c:v>-10.381760991638171</c:v>
                </c:pt>
                <c:pt idx="936">
                  <c:v>-10.392041044458786</c:v>
                </c:pt>
                <c:pt idx="937">
                  <c:v>-10.402321107517087</c:v>
                </c:pt>
                <c:pt idx="938">
                  <c:v>-10.412601180812814</c:v>
                </c:pt>
                <c:pt idx="939">
                  <c:v>-10.422881264345705</c:v>
                </c:pt>
                <c:pt idx="940">
                  <c:v>-10.433161358115498</c:v>
                </c:pt>
                <c:pt idx="941">
                  <c:v>-10.443441462121934</c:v>
                </c:pt>
                <c:pt idx="942">
                  <c:v>-10.45372157636475</c:v>
                </c:pt>
                <c:pt idx="943">
                  <c:v>-10.464001700843685</c:v>
                </c:pt>
                <c:pt idx="944">
                  <c:v>-10.474281835558477</c:v>
                </c:pt>
                <c:pt idx="945">
                  <c:v>-10.484561980508866</c:v>
                </c:pt>
                <c:pt idx="946">
                  <c:v>-10.49484213569459</c:v>
                </c:pt>
                <c:pt idx="947">
                  <c:v>-10.505122301115387</c:v>
                </c:pt>
                <c:pt idx="948">
                  <c:v>-10.515402476770998</c:v>
                </c:pt>
                <c:pt idx="949">
                  <c:v>-10.525682662661159</c:v>
                </c:pt>
                <c:pt idx="950">
                  <c:v>-10.535962858785611</c:v>
                </c:pt>
                <c:pt idx="951">
                  <c:v>-10.546243065144091</c:v>
                </c:pt>
                <c:pt idx="952">
                  <c:v>-10.556523281736338</c:v>
                </c:pt>
                <c:pt idx="953">
                  <c:v>-10.56680350856209</c:v>
                </c:pt>
                <c:pt idx="954">
                  <c:v>-10.577083745621088</c:v>
                </c:pt>
                <c:pt idx="955">
                  <c:v>-10.587363992913071</c:v>
                </c:pt>
                <c:pt idx="956">
                  <c:v>-10.597644250437774</c:v>
                </c:pt>
                <c:pt idx="957">
                  <c:v>-10.60792451819494</c:v>
                </c:pt>
                <c:pt idx="958">
                  <c:v>-10.618204796184305</c:v>
                </c:pt>
                <c:pt idx="959">
                  <c:v>-10.628485084405607</c:v>
                </c:pt>
                <c:pt idx="960">
                  <c:v>-10.638765382858589</c:v>
                </c:pt>
                <c:pt idx="961">
                  <c:v>-10.649045691542986</c:v>
                </c:pt>
                <c:pt idx="962">
                  <c:v>-10.659326010458537</c:v>
                </c:pt>
                <c:pt idx="963">
                  <c:v>-10.669606339604982</c:v>
                </c:pt>
                <c:pt idx="964">
                  <c:v>-10.67988667898206</c:v>
                </c:pt>
                <c:pt idx="965">
                  <c:v>-10.690167028589508</c:v>
                </c:pt>
                <c:pt idx="966">
                  <c:v>-10.700447388427067</c:v>
                </c:pt>
                <c:pt idx="967">
                  <c:v>-10.710727758494475</c:v>
                </c:pt>
                <c:pt idx="968">
                  <c:v>-10.72100813879147</c:v>
                </c:pt>
                <c:pt idx="969">
                  <c:v>-10.731288529317792</c:v>
                </c:pt>
                <c:pt idx="970">
                  <c:v>-10.74156893007318</c:v>
                </c:pt>
                <c:pt idx="971">
                  <c:v>-10.751849341057373</c:v>
                </c:pt>
                <c:pt idx="972">
                  <c:v>-10.762129762270106</c:v>
                </c:pt>
                <c:pt idx="973">
                  <c:v>-10.772410193711123</c:v>
                </c:pt>
                <c:pt idx="974">
                  <c:v>-10.78269063538016</c:v>
                </c:pt>
                <c:pt idx="975">
                  <c:v>-10.792971087276955</c:v>
                </c:pt>
                <c:pt idx="976">
                  <c:v>-10.803251549401249</c:v>
                </c:pt>
                <c:pt idx="977">
                  <c:v>-10.813532021752779</c:v>
                </c:pt>
                <c:pt idx="978">
                  <c:v>-10.823812504331286</c:v>
                </c:pt>
                <c:pt idx="979">
                  <c:v>-10.834092997136507</c:v>
                </c:pt>
                <c:pt idx="980">
                  <c:v>-10.844373500168182</c:v>
                </c:pt>
                <c:pt idx="981">
                  <c:v>-10.854654013426048</c:v>
                </c:pt>
                <c:pt idx="982">
                  <c:v>-10.864934536909846</c:v>
                </c:pt>
                <c:pt idx="983">
                  <c:v>-10.875215070619314</c:v>
                </c:pt>
                <c:pt idx="984">
                  <c:v>-10.885495614554191</c:v>
                </c:pt>
                <c:pt idx="985">
                  <c:v>-10.895776168714216</c:v>
                </c:pt>
                <c:pt idx="986">
                  <c:v>-10.906056733099126</c:v>
                </c:pt>
                <c:pt idx="987">
                  <c:v>-10.916337307708663</c:v>
                </c:pt>
                <c:pt idx="988">
                  <c:v>-10.926617892542563</c:v>
                </c:pt>
                <c:pt idx="989">
                  <c:v>-10.936898487600567</c:v>
                </c:pt>
                <c:pt idx="990">
                  <c:v>-10.947179092882413</c:v>
                </c:pt>
                <c:pt idx="991">
                  <c:v>-10.957459708387839</c:v>
                </c:pt>
                <c:pt idx="992">
                  <c:v>-10.967740334116586</c:v>
                </c:pt>
                <c:pt idx="993">
                  <c:v>-10.978020970068391</c:v>
                </c:pt>
                <c:pt idx="994">
                  <c:v>-10.988301616242994</c:v>
                </c:pt>
                <c:pt idx="995">
                  <c:v>-10.998582272640133</c:v>
                </c:pt>
                <c:pt idx="996">
                  <c:v>-11.008862939259547</c:v>
                </c:pt>
                <c:pt idx="997">
                  <c:v>-11.019143616100976</c:v>
                </c:pt>
                <c:pt idx="998">
                  <c:v>-11.029424303164157</c:v>
                </c:pt>
                <c:pt idx="999">
                  <c:v>-11.039705000448832</c:v>
                </c:pt>
                <c:pt idx="1000">
                  <c:v>-11.049985707954736</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98.964688107976272</c:v>
                </c:pt>
                <c:pt idx="1">
                  <c:v>99.334564595444064</c:v>
                </c:pt>
                <c:pt idx="2">
                  <c:v>99.703933455804318</c:v>
                </c:pt>
                <c:pt idx="3">
                  <c:v>100.0727964512798</c:v>
                </c:pt>
                <c:pt idx="4">
                  <c:v>100.44115533535121</c:v>
                </c:pt>
                <c:pt idx="5">
                  <c:v>100.80901185281614</c:v>
                </c:pt>
                <c:pt idx="6">
                  <c:v>101.17636773984751</c:v>
                </c:pt>
                <c:pt idx="7">
                  <c:v>101.54322472405148</c:v>
                </c:pt>
                <c:pt idx="8">
                  <c:v>101.90958452452499</c:v>
                </c:pt>
                <c:pt idx="9">
                  <c:v>102.27544885191264</c:v>
                </c:pt>
                <c:pt idx="10">
                  <c:v>102.64081940846332</c:v>
                </c:pt>
                <c:pt idx="11">
                  <c:v>103.00569788577218</c:v>
                </c:pt>
                <c:pt idx="12">
                  <c:v>103.3700859625783</c:v>
                </c:pt>
                <c:pt idx="13">
                  <c:v>103.73398530724749</c:v>
                </c:pt>
                <c:pt idx="14">
                  <c:v>104.09739758019741</c:v>
                </c:pt>
                <c:pt idx="15">
                  <c:v>104.46032443394873</c:v>
                </c:pt>
                <c:pt idx="16">
                  <c:v>104.82276751317599</c:v>
                </c:pt>
                <c:pt idx="17">
                  <c:v>105.18472845475799</c:v>
                </c:pt>
                <c:pt idx="18">
                  <c:v>105.54620888782779</c:v>
                </c:pt>
                <c:pt idx="19">
                  <c:v>105.90721043382229</c:v>
                </c:pt>
                <c:pt idx="20">
                  <c:v>106.26773470653141</c:v>
                </c:pt>
                <c:pt idx="21">
                  <c:v>106.6277833133116</c:v>
                </c:pt>
                <c:pt idx="22">
                  <c:v>106.98735785627171</c:v>
                </c:pt>
                <c:pt idx="23">
                  <c:v>107.34645993110158</c:v>
                </c:pt>
                <c:pt idx="24">
                  <c:v>107.70509112592754</c:v>
                </c:pt>
                <c:pt idx="25">
                  <c:v>108.06325302136123</c:v>
                </c:pt>
                <c:pt idx="26">
                  <c:v>108.42094719054784</c:v>
                </c:pt>
                <c:pt idx="27">
                  <c:v>108.77817519921395</c:v>
                </c:pt>
                <c:pt idx="28">
                  <c:v>109.13493860571512</c:v>
                </c:pt>
                <c:pt idx="29">
                  <c:v>109.49123896108301</c:v>
                </c:pt>
                <c:pt idx="30">
                  <c:v>109.84707780907209</c:v>
                </c:pt>
                <c:pt idx="31">
                  <c:v>110.20245668620605</c:v>
                </c:pt>
                <c:pt idx="32">
                  <c:v>110.55737712182382</c:v>
                </c:pt>
                <c:pt idx="33">
                  <c:v>110.91184063812521</c:v>
                </c:pt>
                <c:pt idx="34">
                  <c:v>111.26584875021621</c:v>
                </c:pt>
                <c:pt idx="35">
                  <c:v>111.61940296615386</c:v>
                </c:pt>
                <c:pt idx="36">
                  <c:v>111.97250478699087</c:v>
                </c:pt>
                <c:pt idx="37">
                  <c:v>112.32515570681984</c:v>
                </c:pt>
                <c:pt idx="38">
                  <c:v>112.67735721281711</c:v>
                </c:pt>
                <c:pt idx="39">
                  <c:v>113.02911078528625</c:v>
                </c:pt>
                <c:pt idx="40">
                  <c:v>113.38041789770129</c:v>
                </c:pt>
                <c:pt idx="41">
                  <c:v>113.73128001674955</c:v>
                </c:pt>
                <c:pt idx="42">
                  <c:v>114.0816986023741</c:v>
                </c:pt>
                <c:pt idx="43">
                  <c:v>114.43167510781601</c:v>
                </c:pt>
                <c:pt idx="44">
                  <c:v>114.78121097965609</c:v>
                </c:pt>
                <c:pt idx="45">
                  <c:v>115.13030765785653</c:v>
                </c:pt>
                <c:pt idx="46">
                  <c:v>115.47896657580198</c:v>
                </c:pt>
                <c:pt idx="47">
                  <c:v>115.82718916034045</c:v>
                </c:pt>
                <c:pt idx="48">
                  <c:v>116.17497683182391</c:v>
                </c:pt>
                <c:pt idx="49">
                  <c:v>116.52233100414848</c:v>
                </c:pt>
                <c:pt idx="50">
                  <c:v>116.86925308479439</c:v>
                </c:pt>
                <c:pt idx="51">
                  <c:v>117.21574447486556</c:v>
                </c:pt>
                <c:pt idx="52">
                  <c:v>117.56180656912893</c:v>
                </c:pt>
                <c:pt idx="53">
                  <c:v>117.9074407560535</c:v>
                </c:pt>
                <c:pt idx="54">
                  <c:v>118.25264841784899</c:v>
                </c:pt>
                <c:pt idx="55">
                  <c:v>118.59743093050429</c:v>
                </c:pt>
                <c:pt idx="56">
                  <c:v>118.94178966382556</c:v>
                </c:pt>
                <c:pt idx="57">
                  <c:v>119.28572598147406</c:v>
                </c:pt>
                <c:pt idx="58">
                  <c:v>119.62924124100367</c:v>
                </c:pt>
                <c:pt idx="59">
                  <c:v>119.97233679389818</c:v>
                </c:pt>
                <c:pt idx="60">
                  <c:v>120.31501398560822</c:v>
                </c:pt>
                <c:pt idx="61">
                  <c:v>120.65727415558794</c:v>
                </c:pt>
                <c:pt idx="62">
                  <c:v>120.99911863733146</c:v>
                </c:pt>
                <c:pt idx="63">
                  <c:v>121.34054875840896</c:v>
                </c:pt>
                <c:pt idx="64">
                  <c:v>121.68156584050253</c:v>
                </c:pt>
                <c:pt idx="65">
                  <c:v>122.02217119944179</c:v>
                </c:pt>
                <c:pt idx="66">
                  <c:v>122.36236614523916</c:v>
                </c:pt>
                <c:pt idx="67">
                  <c:v>122.70215198212499</c:v>
                </c:pt>
                <c:pt idx="68">
                  <c:v>123.04153000858223</c:v>
                </c:pt>
                <c:pt idx="69">
                  <c:v>123.38050151738105</c:v>
                </c:pt>
                <c:pt idx="70">
                  <c:v>123.71906779561306</c:v>
                </c:pt>
                <c:pt idx="71">
                  <c:v>124.05723012472534</c:v>
                </c:pt>
                <c:pt idx="72">
                  <c:v>124.39498978055416</c:v>
                </c:pt>
                <c:pt idx="73">
                  <c:v>124.73234803335852</c:v>
                </c:pt>
                <c:pt idx="74">
                  <c:v>125.06930614785338</c:v>
                </c:pt>
                <c:pt idx="75">
                  <c:v>125.40586538324268</c:v>
                </c:pt>
                <c:pt idx="76">
                  <c:v>125.74202699325208</c:v>
                </c:pt>
                <c:pt idx="77">
                  <c:v>126.07779222616148</c:v>
                </c:pt>
                <c:pt idx="78">
                  <c:v>126.41316232483729</c:v>
                </c:pt>
                <c:pt idx="79">
                  <c:v>126.74813852676448</c:v>
                </c:pt>
                <c:pt idx="80">
                  <c:v>127.08272206407838</c:v>
                </c:pt>
                <c:pt idx="81">
                  <c:v>127.41691416359622</c:v>
                </c:pt>
                <c:pt idx="82">
                  <c:v>127.75071604684847</c:v>
                </c:pt>
                <c:pt idx="83">
                  <c:v>128.08412893010996</c:v>
                </c:pt>
                <c:pt idx="84">
                  <c:v>128.41715402443069</c:v>
                </c:pt>
                <c:pt idx="85">
                  <c:v>128.74979253566659</c:v>
                </c:pt>
                <c:pt idx="86">
                  <c:v>129.08204566450982</c:v>
                </c:pt>
                <c:pt idx="87">
                  <c:v>129.41391460651906</c:v>
                </c:pt>
                <c:pt idx="88">
                  <c:v>129.74540055214942</c:v>
                </c:pt>
                <c:pt idx="89">
                  <c:v>130.07650468678224</c:v>
                </c:pt>
                <c:pt idx="90">
                  <c:v>130.40722819075461</c:v>
                </c:pt>
                <c:pt idx="91">
                  <c:v>130.73757223938867</c:v>
                </c:pt>
                <c:pt idx="92">
                  <c:v>131.06753800302084</c:v>
                </c:pt>
                <c:pt idx="93">
                  <c:v>131.3971266470306</c:v>
                </c:pt>
                <c:pt idx="94">
                  <c:v>131.72633933186921</c:v>
                </c:pt>
                <c:pt idx="95">
                  <c:v>132.05517721308826</c:v>
                </c:pt>
                <c:pt idx="96">
                  <c:v>132.38364144136784</c:v>
                </c:pt>
                <c:pt idx="97">
                  <c:v>132.71173316254476</c:v>
                </c:pt>
                <c:pt idx="98">
                  <c:v>133.03945351764028</c:v>
                </c:pt>
                <c:pt idx="99">
                  <c:v>133.36680364288793</c:v>
                </c:pt>
                <c:pt idx="100">
                  <c:v>133.69378466976082</c:v>
                </c:pt>
                <c:pt idx="101">
                  <c:v>136.94338179714259</c:v>
                </c:pt>
                <c:pt idx="102">
                  <c:v>140.15679359289862</c:v>
                </c:pt>
                <c:pt idx="103">
                  <c:v>143.33510853118037</c:v>
                </c:pt>
                <c:pt idx="104">
                  <c:v>146.47937084577288</c:v>
                </c:pt>
                <c:pt idx="105">
                  <c:v>149.59058296876452</c:v>
                </c:pt>
                <c:pt idx="106">
                  <c:v>152.66970780316885</c:v>
                </c:pt>
                <c:pt idx="107">
                  <c:v>155.71767084295104</c:v>
                </c:pt>
                <c:pt idx="108">
                  <c:v>158.73536215265182</c:v>
                </c:pt>
                <c:pt idx="109">
                  <c:v>161.72363821767553</c:v>
                </c:pt>
                <c:pt idx="110">
                  <c:v>164.6833236752999</c:v>
                </c:pt>
                <c:pt idx="111">
                  <c:v>167.61521293556066</c:v>
                </c:pt>
                <c:pt idx="112">
                  <c:v>170.52007170035159</c:v>
                </c:pt>
                <c:pt idx="113">
                  <c:v>173.39863838834862</c:v>
                </c:pt>
                <c:pt idx="114">
                  <c:v>176.25162547270918</c:v>
                </c:pt>
                <c:pt idx="115">
                  <c:v>179.07972073790248</c:v>
                </c:pt>
                <c:pt idx="116">
                  <c:v>181.8835884614906</c:v>
                </c:pt>
                <c:pt idx="117">
                  <c:v>184.66387052619424</c:v>
                </c:pt>
                <c:pt idx="118">
                  <c:v>187.42118746713706</c:v>
                </c:pt>
                <c:pt idx="119">
                  <c:v>190.15613945876424</c:v>
                </c:pt>
                <c:pt idx="120">
                  <c:v>192.86930724556834</c:v>
                </c:pt>
                <c:pt idx="121">
                  <c:v>195.56125302042608</c:v>
                </c:pt>
                <c:pt idx="122">
                  <c:v>198.23252125405105</c:v>
                </c:pt>
                <c:pt idx="123">
                  <c:v>200.8836394787929</c:v>
                </c:pt>
                <c:pt idx="124">
                  <c:v>203.51511902976566</c:v>
                </c:pt>
                <c:pt idx="125">
                  <c:v>206.12745574605978</c:v>
                </c:pt>
                <c:pt idx="126">
                  <c:v>208.72113063458437</c:v>
                </c:pt>
                <c:pt idx="127">
                  <c:v>211.29661049889629</c:v>
                </c:pt>
                <c:pt idx="128">
                  <c:v>213.85434853519743</c:v>
                </c:pt>
                <c:pt idx="129">
                  <c:v>216.39478489752247</c:v>
                </c:pt>
                <c:pt idx="130">
                  <c:v>218.91834723399145</c:v>
                </c:pt>
                <c:pt idx="131">
                  <c:v>221.42545119586723</c:v>
                </c:pt>
                <c:pt idx="132">
                  <c:v>223.91650092103265</c:v>
                </c:pt>
                <c:pt idx="133">
                  <c:v>226.39188949338885</c:v>
                </c:pt>
                <c:pt idx="134">
                  <c:v>228.85199937956904</c:v>
                </c:pt>
                <c:pt idx="135">
                  <c:v>231.29720284426577</c:v>
                </c:pt>
                <c:pt idx="136">
                  <c:v>233.72786234537861</c:v>
                </c:pt>
                <c:pt idx="137">
                  <c:v>236.14433091010613</c:v>
                </c:pt>
                <c:pt idx="138">
                  <c:v>238.54695249302833</c:v>
                </c:pt>
                <c:pt idx="139">
                  <c:v>240.93606231715404</c:v>
                </c:pt>
                <c:pt idx="140">
                  <c:v>243.31198719884105</c:v>
                </c:pt>
                <c:pt idx="141">
                  <c:v>245.67504585743424</c:v>
                </c:pt>
                <c:pt idx="142">
                  <c:v>248.02554921040934</c:v>
                </c:pt>
                <c:pt idx="143">
                  <c:v>250.36380065475592</c:v>
                </c:pt>
                <c:pt idx="144">
                  <c:v>252.69009633528208</c:v>
                </c:pt>
                <c:pt idx="145">
                  <c:v>255.00472540047613</c:v>
                </c:pt>
                <c:pt idx="146">
                  <c:v>257.30797024651616</c:v>
                </c:pt>
                <c:pt idx="147">
                  <c:v>259.60010674997545</c:v>
                </c:pt>
                <c:pt idx="148">
                  <c:v>261.88140448973314</c:v>
                </c:pt>
                <c:pt idx="149">
                  <c:v>264.15212695856081</c:v>
                </c:pt>
                <c:pt idx="150">
                  <c:v>266.41253176482036</c:v>
                </c:pt>
                <c:pt idx="151">
                  <c:v>268.66287082467414</c:v>
                </c:pt>
                <c:pt idx="152">
                  <c:v>270.90339054517585</c:v>
                </c:pt>
                <c:pt idx="153">
                  <c:v>273.1343319985786</c:v>
                </c:pt>
                <c:pt idx="154">
                  <c:v>275.35593108816624</c:v>
                </c:pt>
                <c:pt idx="155">
                  <c:v>277.56841870588488</c:v>
                </c:pt>
                <c:pt idx="156">
                  <c:v>279.7720208820212</c:v>
                </c:pt>
                <c:pt idx="157">
                  <c:v>281.96695892714683</c:v>
                </c:pt>
                <c:pt idx="158">
                  <c:v>284.15344956651887</c:v>
                </c:pt>
                <c:pt idx="159">
                  <c:v>286.33170506709916</c:v>
                </c:pt>
                <c:pt idx="160">
                  <c:v>288.50193335732553</c:v>
                </c:pt>
                <c:pt idx="161">
                  <c:v>290.66433813974083</c:v>
                </c:pt>
                <c:pt idx="162">
                  <c:v>292.81911899655574</c:v>
                </c:pt>
                <c:pt idx="163">
                  <c:v>294.96647148819159</c:v>
                </c:pt>
                <c:pt idx="164">
                  <c:v>297.10658724481937</c:v>
                </c:pt>
                <c:pt idx="165">
                  <c:v>299.23965405087927</c:v>
                </c:pt>
                <c:pt idx="166">
                  <c:v>301.36585592253181</c:v>
                </c:pt>
                <c:pt idx="167">
                  <c:v>303.48537317795808</c:v>
                </c:pt>
                <c:pt idx="168">
                  <c:v>305.5983825003907</c:v>
                </c:pt>
                <c:pt idx="169">
                  <c:v>307.70505699371887</c:v>
                </c:pt>
                <c:pt idx="170">
                  <c:v>309.80556623047295</c:v>
                </c:pt>
                <c:pt idx="171">
                  <c:v>311.90007629195145</c:v>
                </c:pt>
                <c:pt idx="172">
                  <c:v>313.98874980021174</c:v>
                </c:pt>
                <c:pt idx="173">
                  <c:v>316.0717459416</c:v>
                </c:pt>
                <c:pt idx="174">
                  <c:v>318.14922048145104</c:v>
                </c:pt>
                <c:pt idx="175">
                  <c:v>320.22132576954095</c:v>
                </c:pt>
                <c:pt idx="176">
                  <c:v>322.28821073582913</c:v>
                </c:pt>
                <c:pt idx="177">
                  <c:v>324.35002087597962</c:v>
                </c:pt>
                <c:pt idx="178">
                  <c:v>326.40689822610858</c:v>
                </c:pt>
                <c:pt idx="179">
                  <c:v>328.45898132616452</c:v>
                </c:pt>
                <c:pt idx="180">
                  <c:v>330.50640517131671</c:v>
                </c:pt>
                <c:pt idx="181">
                  <c:v>332.54930115070499</c:v>
                </c:pt>
                <c:pt idx="182">
                  <c:v>334.58779697289799</c:v>
                </c:pt>
                <c:pt idx="183">
                  <c:v>336.62201657742094</c:v>
                </c:pt>
                <c:pt idx="184">
                  <c:v>338.6520800317561</c:v>
                </c:pt>
                <c:pt idx="185">
                  <c:v>340.67810341329704</c:v>
                </c:pt>
                <c:pt idx="186">
                  <c:v>342.70019867586029</c:v>
                </c:pt>
                <c:pt idx="187">
                  <c:v>344.71847350053838</c:v>
                </c:pt>
                <c:pt idx="188">
                  <c:v>346.73303113092442</c:v>
                </c:pt>
                <c:pt idx="189">
                  <c:v>348.74397019306576</c:v>
                </c:pt>
                <c:pt idx="190">
                  <c:v>350.7513845009193</c:v>
                </c:pt>
                <c:pt idx="191">
                  <c:v>352.7553628485947</c:v>
                </c:pt>
                <c:pt idx="192">
                  <c:v>354.75598879128347</c:v>
                </c:pt>
                <c:pt idx="193">
                  <c:v>356.75334041747703</c:v>
                </c:pt>
                <c:pt idx="194">
                  <c:v>358.74749011585732</c:v>
                </c:pt>
                <c:pt idx="195">
                  <c:v>360.73850434106879</c:v>
                </c:pt>
                <c:pt idx="196">
                  <c:v>362.72644338340149</c:v>
                </c:pt>
                <c:pt idx="197">
                  <c:v>364.71136114816898</c:v>
                </c:pt>
                <c:pt idx="198">
                  <c:v>366.69330495117077</c:v>
                </c:pt>
                <c:pt idx="199">
                  <c:v>368.67231533700499</c:v>
                </c:pt>
                <c:pt idx="200">
                  <c:v>370.6484259270552</c:v>
                </c:pt>
                <c:pt idx="201">
                  <c:v>372.62166330365392</c:v>
                </c:pt>
                <c:pt idx="202">
                  <c:v>374.59204693618108</c:v>
                </c:pt>
                <c:pt idx="203">
                  <c:v>376.55958915370087</c:v>
                </c:pt>
                <c:pt idx="204">
                  <c:v>378.52429516722583</c:v>
                </c:pt>
                <c:pt idx="205">
                  <c:v>380.48616314292781</c:v>
                </c:pt>
                <c:pt idx="206">
                  <c:v>382.44518432573108</c:v>
                </c:pt>
                <c:pt idx="207">
                  <c:v>384.40134321087982</c:v>
                </c:pt>
                <c:pt idx="208">
                  <c:v>386.35461775942315</c:v>
                </c:pt>
                <c:pt idx="209">
                  <c:v>388.30497965222878</c:v>
                </c:pt>
                <c:pt idx="210">
                  <c:v>390.25239457620194</c:v>
                </c:pt>
                <c:pt idx="211">
                  <c:v>392.19682253588087</c:v>
                </c:pt>
                <c:pt idx="212">
                  <c:v>394.13821818348509</c:v>
                </c:pt>
                <c:pt idx="213">
                  <c:v>396.07653116075363</c:v>
                </c:pt>
                <c:pt idx="214">
                  <c:v>398.01170644644742</c:v>
                </c:pt>
                <c:pt idx="215">
                  <c:v>399.94368470411808</c:v>
                </c:pt>
                <c:pt idx="216">
                  <c:v>401.87240262557339</c:v>
                </c:pt>
                <c:pt idx="217">
                  <c:v>403.7977932663307</c:v>
                </c:pt>
                <c:pt idx="218">
                  <c:v>405.71978637018191</c:v>
                </c:pt>
                <c:pt idx="219">
                  <c:v>407.63830868075928</c:v>
                </c:pt>
                <c:pt idx="220">
                  <c:v>409.55328423866467</c:v>
                </c:pt>
                <c:pt idx="221">
                  <c:v>411.46463466329794</c:v>
                </c:pt>
                <c:pt idx="222">
                  <c:v>413.3722794189876</c:v>
                </c:pt>
                <c:pt idx="223">
                  <c:v>415.27613606540035</c:v>
                </c:pt>
                <c:pt idx="224">
                  <c:v>417.17612049248868</c:v>
                </c:pt>
                <c:pt idx="225">
                  <c:v>419.07214714044676</c:v>
                </c:pt>
                <c:pt idx="226">
                  <c:v>420.96412920528979</c:v>
                </c:pt>
                <c:pt idx="227">
                  <c:v>422.85197883076773</c:v>
                </c:pt>
                <c:pt idx="228">
                  <c:v>424.73560728737874</c:v>
                </c:pt>
                <c:pt idx="229">
                  <c:v>426.61492513927101</c:v>
                </c:pt>
                <c:pt idx="230">
                  <c:v>428.48984239982173</c:v>
                </c:pt>
                <c:pt idx="231">
                  <c:v>430.36026867666487</c:v>
                </c:pt>
                <c:pt idx="232">
                  <c:v>432.22611330691075</c:v>
                </c:pt>
                <c:pt idx="233">
                  <c:v>434.08728548326326</c:v>
                </c:pt>
                <c:pt idx="234">
                  <c:v>435.94369437169962</c:v>
                </c:pt>
                <c:pt idx="235">
                  <c:v>437.79524922133356</c:v>
                </c:pt>
                <c:pt idx="236">
                  <c:v>439.64185946703833</c:v>
                </c:pt>
                <c:pt idx="237">
                  <c:v>441.48343482536211</c:v>
                </c:pt>
                <c:pt idx="238">
                  <c:v>443.31988538422598</c:v>
                </c:pt>
                <c:pt idx="239">
                  <c:v>445.1511216868542</c:v>
                </c:pt>
                <c:pt idx="240">
                  <c:v>446.97705481034853</c:v>
                </c:pt>
                <c:pt idx="241">
                  <c:v>448.79759643928315</c:v>
                </c:pt>
                <c:pt idx="242">
                  <c:v>450.61265893466282</c:v>
                </c:pt>
                <c:pt idx="243">
                  <c:v>452.42215539855835</c:v>
                </c:pt>
                <c:pt idx="244">
                  <c:v>454.22599973470409</c:v>
                </c:pt>
                <c:pt idx="245">
                  <c:v>456.02410670531816</c:v>
                </c:pt>
                <c:pt idx="246">
                  <c:v>457.81639198438194</c:v>
                </c:pt>
                <c:pt idx="247">
                  <c:v>459.60277220759548</c:v>
                </c:pt>
                <c:pt idx="248">
                  <c:v>461.38316501920599</c:v>
                </c:pt>
                <c:pt idx="249">
                  <c:v>463.15748911588923</c:v>
                </c:pt>
                <c:pt idx="250">
                  <c:v>464.92566428784886</c:v>
                </c:pt>
                <c:pt idx="251">
                  <c:v>466.68761145728439</c:v>
                </c:pt>
                <c:pt idx="252">
                  <c:v>468.44325271436577</c:v>
                </c:pt>
                <c:pt idx="253">
                  <c:v>470.1925113508413</c:v>
                </c:pt>
                <c:pt idx="254">
                  <c:v>471.93531189139611</c:v>
                </c:pt>
                <c:pt idx="255">
                  <c:v>473.67158012286791</c:v>
                </c:pt>
                <c:pt idx="256">
                  <c:v>475.40124312141978</c:v>
                </c:pt>
                <c:pt idx="257">
                  <c:v>477.12422927776151</c:v>
                </c:pt>
                <c:pt idx="258">
                  <c:v>478.84046832050495</c:v>
                </c:pt>
                <c:pt idx="259">
                  <c:v>480.54989133773194</c:v>
                </c:pt>
                <c:pt idx="260">
                  <c:v>482.25243079684935</c:v>
                </c:pt>
                <c:pt idx="261">
                  <c:v>483.94802056279946</c:v>
                </c:pt>
                <c:pt idx="262">
                  <c:v>485.63659591469053</c:v>
                </c:pt>
                <c:pt idx="263">
                  <c:v>487.3180935609081</c:v>
                </c:pt>
                <c:pt idx="264">
                  <c:v>488.99245165276415</c:v>
                </c:pt>
                <c:pt idx="265">
                  <c:v>490.65960979673798</c:v>
                </c:pt>
                <c:pt idx="266">
                  <c:v>492.31950906535968</c:v>
                </c:pt>
                <c:pt idx="267">
                  <c:v>493.97209200678492</c:v>
                </c:pt>
                <c:pt idx="268">
                  <c:v>495.61730265310683</c:v>
                </c:pt>
                <c:pt idx="269">
                  <c:v>497.25508652744929</c:v>
                </c:pt>
                <c:pt idx="270">
                  <c:v>498.88539064988316</c:v>
                </c:pt>
                <c:pt idx="271">
                  <c:v>500.50816354220655</c:v>
                </c:pt>
                <c:pt idx="272">
                  <c:v>502.12335523162716</c:v>
                </c:pt>
                <c:pt idx="273">
                  <c:v>503.73091725338429</c:v>
                </c:pt>
                <c:pt idx="274">
                  <c:v>505.33080265234685</c:v>
                </c:pt>
                <c:pt idx="275">
                  <c:v>506.92296598362162</c:v>
                </c:pt>
                <c:pt idx="276">
                  <c:v>508.507363312206</c:v>
                </c:pt>
                <c:pt idx="277">
                  <c:v>510.08395221171776</c:v>
                </c:pt>
                <c:pt idx="278">
                  <c:v>511.6526917622337</c:v>
                </c:pt>
                <c:pt idx="279">
                  <c:v>513.21354254726805</c:v>
                </c:pt>
                <c:pt idx="280">
                  <c:v>514.76646664992109</c:v>
                </c:pt>
                <c:pt idx="281">
                  <c:v>516.31142764822721</c:v>
                </c:pt>
                <c:pt idx="282">
                  <c:v>517.84839060973115</c:v>
                </c:pt>
                <c:pt idx="283">
                  <c:v>519.37732208532077</c:v>
                </c:pt>
                <c:pt idx="284">
                  <c:v>520.89819010234339</c:v>
                </c:pt>
                <c:pt idx="285">
                  <c:v>522.41096415703385</c:v>
                </c:pt>
                <c:pt idx="286">
                  <c:v>523.91561520627852</c:v>
                </c:pt>
                <c:pt idx="287">
                  <c:v>525.4121156587438</c:v>
                </c:pt>
                <c:pt idx="288">
                  <c:v>526.900439365392</c:v>
                </c:pt>
                <c:pt idx="289">
                  <c:v>528.3805616094113</c:v>
                </c:pt>
                <c:pt idx="290">
                  <c:v>529.85245909558319</c:v>
                </c:pt>
                <c:pt idx="291">
                  <c:v>531.31610993911181</c:v>
                </c:pt>
                <c:pt idx="292">
                  <c:v>532.77149365393859</c:v>
                </c:pt>
                <c:pt idx="293">
                  <c:v>534.21859114056508</c:v>
                </c:pt>
                <c:pt idx="294">
                  <c:v>535.65738467340702</c:v>
                </c:pt>
                <c:pt idx="295">
                  <c:v>537.08785788770172</c:v>
                </c:pt>
                <c:pt idx="296">
                  <c:v>538.50999576598997</c:v>
                </c:pt>
                <c:pt idx="297">
                  <c:v>539.92378462419526</c:v>
                </c:pt>
                <c:pt idx="298">
                  <c:v>541.32921209732001</c:v>
                </c:pt>
                <c:pt idx="299">
                  <c:v>542.72626712477972</c:v>
                </c:pt>
                <c:pt idx="300">
                  <c:v>544.1149399353958</c:v>
                </c:pt>
                <c:pt idx="301">
                  <c:v>545.49522203206618</c:v>
                </c:pt>
                <c:pt idx="302">
                  <c:v>546.86710617613357</c:v>
                </c:pt>
                <c:pt idx="303">
                  <c:v>548.23058637146971</c:v>
                </c:pt>
                <c:pt idx="304">
                  <c:v>549.58565784829523</c:v>
                </c:pt>
                <c:pt idx="305">
                  <c:v>550.9323170467519</c:v>
                </c:pt>
                <c:pt idx="306">
                  <c:v>552.27056160024677</c:v>
                </c:pt>
                <c:pt idx="307">
                  <c:v>553.60039031858389</c:v>
                </c:pt>
                <c:pt idx="308">
                  <c:v>554.92180317090174</c:v>
                </c:pt>
                <c:pt idx="309">
                  <c:v>556.23480126843242</c:v>
                </c:pt>
                <c:pt idx="310">
                  <c:v>557.53938684709897</c:v>
                </c:pt>
                <c:pt idx="311">
                  <c:v>558.83556324996653</c:v>
                </c:pt>
                <c:pt idx="312">
                  <c:v>560.12333490956314</c:v>
                </c:pt>
                <c:pt idx="313">
                  <c:v>561.40270733008413</c:v>
                </c:pt>
                <c:pt idx="314">
                  <c:v>562.67368706949583</c:v>
                </c:pt>
                <c:pt idx="315">
                  <c:v>563.93628172155229</c:v>
                </c:pt>
                <c:pt idx="316">
                  <c:v>565.19049989773907</c:v>
                </c:pt>
                <c:pt idx="317">
                  <c:v>566.43635120915678</c:v>
                </c:pt>
                <c:pt idx="318">
                  <c:v>567.67384624835836</c:v>
                </c:pt>
                <c:pt idx="319">
                  <c:v>568.90299657115236</c:v>
                </c:pt>
                <c:pt idx="320">
                  <c:v>570.12381467838418</c:v>
                </c:pt>
                <c:pt idx="321">
                  <c:v>571.33631399770775</c:v>
                </c:pt>
                <c:pt idx="322">
                  <c:v>572.54050886535833</c:v>
                </c:pt>
                <c:pt idx="323">
                  <c:v>573.73641450793866</c:v>
                </c:pt>
                <c:pt idx="324">
                  <c:v>574.92404702422778</c:v>
                </c:pt>
                <c:pt idx="325">
                  <c:v>576.10342336702445</c:v>
                </c:pt>
                <c:pt idx="326">
                  <c:v>577.27456132503391</c:v>
                </c:pt>
                <c:pt idx="327">
                  <c:v>578.43747950480815</c:v>
                </c:pt>
                <c:pt idx="328">
                  <c:v>579.59219731274914</c:v>
                </c:pt>
                <c:pt idx="329">
                  <c:v>580.73873493718349</c:v>
                </c:pt>
                <c:pt idx="330">
                  <c:v>581.87711333051789</c:v>
                </c:pt>
                <c:pt idx="331">
                  <c:v>583.00735419148225</c:v>
                </c:pt>
                <c:pt idx="332">
                  <c:v>584.12947994746992</c:v>
                </c:pt>
                <c:pt idx="333">
                  <c:v>585.24351373698175</c:v>
                </c:pt>
                <c:pt idx="334">
                  <c:v>586.34947939218102</c:v>
                </c:pt>
                <c:pt idx="335">
                  <c:v>587.44740142156684</c:v>
                </c:pt>
                <c:pt idx="336">
                  <c:v>588.53730499277208</c:v>
                </c:pt>
                <c:pt idx="337">
                  <c:v>589.6192159154923</c:v>
                </c:pt>
                <c:pt idx="338">
                  <c:v>590.69316062455175</c:v>
                </c:pt>
                <c:pt idx="339">
                  <c:v>591.75916616311156</c:v>
                </c:pt>
                <c:pt idx="340">
                  <c:v>592.81726016602647</c:v>
                </c:pt>
                <c:pt idx="341">
                  <c:v>593.86747084335445</c:v>
                </c:pt>
                <c:pt idx="342">
                  <c:v>594.90982696402386</c:v>
                </c:pt>
                <c:pt idx="343">
                  <c:v>595.94435783966333</c:v>
                </c:pt>
                <c:pt idx="344">
                  <c:v>596.97109330859814</c:v>
                </c:pt>
                <c:pt idx="345">
                  <c:v>597.99006372001759</c:v>
                </c:pt>
                <c:pt idx="346">
                  <c:v>599.00129991831591</c:v>
                </c:pt>
                <c:pt idx="347">
                  <c:v>600.00483322761204</c:v>
                </c:pt>
                <c:pt idx="348">
                  <c:v>601.0006954364494</c:v>
                </c:pt>
                <c:pt idx="349">
                  <c:v>601.98891878268057</c:v>
                </c:pt>
                <c:pt idx="350">
                  <c:v>602.96953593853846</c:v>
                </c:pt>
                <c:pt idx="351">
                  <c:v>603.94257999589672</c:v>
                </c:pt>
                <c:pt idx="352">
                  <c:v>604.90808445172195</c:v>
                </c:pt>
                <c:pt idx="353">
                  <c:v>605.86608319371953</c:v>
                </c:pt>
                <c:pt idx="354">
                  <c:v>606.81661048617536</c:v>
                </c:pt>
                <c:pt idx="355">
                  <c:v>607.75970095599428</c:v>
                </c:pt>
                <c:pt idx="356">
                  <c:v>608.69538957893838</c:v>
                </c:pt>
                <c:pt idx="357">
                  <c:v>609.62371166606442</c:v>
                </c:pt>
                <c:pt idx="358">
                  <c:v>610.54470285036291</c:v>
                </c:pt>
                <c:pt idx="359">
                  <c:v>611.45839907359959</c:v>
                </c:pt>
                <c:pt idx="360">
                  <c:v>612.3648365733593</c:v>
                </c:pt>
                <c:pt idx="361">
                  <c:v>613.26405187029411</c:v>
                </c:pt>
                <c:pt idx="362">
                  <c:v>614.15608175557486</c:v>
                </c:pt>
                <c:pt idx="363">
                  <c:v>615.04096327854734</c:v>
                </c:pt>
                <c:pt idx="364">
                  <c:v>615.91873373459305</c:v>
                </c:pt>
                <c:pt idx="365">
                  <c:v>616.78943065319379</c:v>
                </c:pt>
                <c:pt idx="366">
                  <c:v>617.65309178620146</c:v>
                </c:pt>
                <c:pt idx="367">
                  <c:v>618.50975509631144</c:v>
                </c:pt>
                <c:pt idx="368">
                  <c:v>619.3594587457394</c:v>
                </c:pt>
                <c:pt idx="369">
                  <c:v>620.20224108510206</c:v>
                </c:pt>
                <c:pt idx="370">
                  <c:v>621.03814064249968</c:v>
                </c:pt>
                <c:pt idx="371">
                  <c:v>621.8671961128008</c:v>
                </c:pt>
                <c:pt idx="372">
                  <c:v>622.68944634712807</c:v>
                </c:pt>
                <c:pt idx="373">
                  <c:v>623.50493034254373</c:v>
                </c:pt>
                <c:pt idx="374">
                  <c:v>624.3136872319343</c:v>
                </c:pt>
                <c:pt idx="375">
                  <c:v>625.1157562740932</c:v>
                </c:pt>
                <c:pt idx="376">
                  <c:v>625.9111768439999</c:v>
                </c:pt>
                <c:pt idx="377">
                  <c:v>626.69998842329449</c:v>
                </c:pt>
                <c:pt idx="378">
                  <c:v>627.4822305909463</c:v>
                </c:pt>
                <c:pt idx="379">
                  <c:v>628.25794301411474</c:v>
                </c:pt>
                <c:pt idx="380">
                  <c:v>629.02716543920167</c:v>
                </c:pt>
                <c:pt idx="381">
                  <c:v>629.78993768309249</c:v>
                </c:pt>
                <c:pt idx="382">
                  <c:v>630.5462996245858</c:v>
                </c:pt>
                <c:pt idx="383">
                  <c:v>631.29629119600861</c:v>
                </c:pt>
                <c:pt idx="384">
                  <c:v>632.0399523750159</c:v>
                </c:pt>
                <c:pt idx="385">
                  <c:v>632.77732317657296</c:v>
                </c:pt>
                <c:pt idx="386">
                  <c:v>633.50844364511795</c:v>
                </c:pt>
                <c:pt idx="387">
                  <c:v>634.2333538469037</c:v>
                </c:pt>
                <c:pt idx="388">
                  <c:v>634.95209386251588</c:v>
                </c:pt>
                <c:pt idx="389">
                  <c:v>634.95209386251588</c:v>
                </c:pt>
                <c:pt idx="390">
                  <c:v>634.95209386251588</c:v>
                </c:pt>
                <c:pt idx="391">
                  <c:v>634.95209386251588</c:v>
                </c:pt>
                <c:pt idx="392">
                  <c:v>634.95209386251588</c:v>
                </c:pt>
                <c:pt idx="393">
                  <c:v>634.95209386251588</c:v>
                </c:pt>
                <c:pt idx="394">
                  <c:v>634.95209386251588</c:v>
                </c:pt>
                <c:pt idx="395">
                  <c:v>634.95209386251588</c:v>
                </c:pt>
                <c:pt idx="396">
                  <c:v>634.95209386251588</c:v>
                </c:pt>
                <c:pt idx="397">
                  <c:v>634.95209386251588</c:v>
                </c:pt>
                <c:pt idx="398">
                  <c:v>634.95209386251588</c:v>
                </c:pt>
                <c:pt idx="399">
                  <c:v>634.95209386251588</c:v>
                </c:pt>
                <c:pt idx="400">
                  <c:v>634.95209386251588</c:v>
                </c:pt>
                <c:pt idx="401">
                  <c:v>634.95209386251588</c:v>
                </c:pt>
                <c:pt idx="402">
                  <c:v>634.95209386251588</c:v>
                </c:pt>
                <c:pt idx="403">
                  <c:v>634.95209386251588</c:v>
                </c:pt>
                <c:pt idx="404">
                  <c:v>634.95209386251588</c:v>
                </c:pt>
                <c:pt idx="405">
                  <c:v>634.95209386251588</c:v>
                </c:pt>
                <c:pt idx="406">
                  <c:v>634.95209386251588</c:v>
                </c:pt>
                <c:pt idx="407">
                  <c:v>634.95209386251588</c:v>
                </c:pt>
                <c:pt idx="408">
                  <c:v>634.95209386251588</c:v>
                </c:pt>
                <c:pt idx="409">
                  <c:v>634.95209386251588</c:v>
                </c:pt>
                <c:pt idx="410">
                  <c:v>634.95209386251588</c:v>
                </c:pt>
                <c:pt idx="411">
                  <c:v>634.95209386251588</c:v>
                </c:pt>
                <c:pt idx="412">
                  <c:v>634.95209386251588</c:v>
                </c:pt>
                <c:pt idx="413">
                  <c:v>634.95209386251588</c:v>
                </c:pt>
                <c:pt idx="414">
                  <c:v>634.95209386251588</c:v>
                </c:pt>
                <c:pt idx="415">
                  <c:v>634.95209386251588</c:v>
                </c:pt>
                <c:pt idx="416">
                  <c:v>634.95209386251588</c:v>
                </c:pt>
                <c:pt idx="417">
                  <c:v>634.95209386251588</c:v>
                </c:pt>
                <c:pt idx="418">
                  <c:v>634.95209386251588</c:v>
                </c:pt>
                <c:pt idx="419">
                  <c:v>634.95209386251588</c:v>
                </c:pt>
                <c:pt idx="420">
                  <c:v>634.95209386251588</c:v>
                </c:pt>
                <c:pt idx="421">
                  <c:v>634.95209386251588</c:v>
                </c:pt>
                <c:pt idx="422">
                  <c:v>634.95209386251588</c:v>
                </c:pt>
                <c:pt idx="423">
                  <c:v>634.95209386251588</c:v>
                </c:pt>
                <c:pt idx="424">
                  <c:v>634.95209386251588</c:v>
                </c:pt>
                <c:pt idx="425">
                  <c:v>634.95209386251588</c:v>
                </c:pt>
                <c:pt idx="426">
                  <c:v>634.95209386251588</c:v>
                </c:pt>
                <c:pt idx="427">
                  <c:v>634.95209386251588</c:v>
                </c:pt>
                <c:pt idx="428">
                  <c:v>634.95209386251588</c:v>
                </c:pt>
                <c:pt idx="429">
                  <c:v>634.95209386251588</c:v>
                </c:pt>
                <c:pt idx="430">
                  <c:v>634.95209386251588</c:v>
                </c:pt>
                <c:pt idx="431">
                  <c:v>634.95209386251588</c:v>
                </c:pt>
                <c:pt idx="432">
                  <c:v>634.95209386251588</c:v>
                </c:pt>
                <c:pt idx="433">
                  <c:v>634.95209386251588</c:v>
                </c:pt>
                <c:pt idx="434">
                  <c:v>634.95209386251588</c:v>
                </c:pt>
                <c:pt idx="435">
                  <c:v>634.95209386251588</c:v>
                </c:pt>
                <c:pt idx="436">
                  <c:v>634.95209386251588</c:v>
                </c:pt>
                <c:pt idx="437">
                  <c:v>634.95209386251588</c:v>
                </c:pt>
                <c:pt idx="438">
                  <c:v>634.95209386251588</c:v>
                </c:pt>
                <c:pt idx="439">
                  <c:v>634.95209386251588</c:v>
                </c:pt>
                <c:pt idx="440">
                  <c:v>634.95209386251588</c:v>
                </c:pt>
                <c:pt idx="441">
                  <c:v>634.95209386251588</c:v>
                </c:pt>
                <c:pt idx="442">
                  <c:v>634.95209386251588</c:v>
                </c:pt>
                <c:pt idx="443">
                  <c:v>634.95209386251588</c:v>
                </c:pt>
                <c:pt idx="444">
                  <c:v>634.95209386251588</c:v>
                </c:pt>
                <c:pt idx="445">
                  <c:v>634.95209386251588</c:v>
                </c:pt>
                <c:pt idx="446">
                  <c:v>634.95209386251588</c:v>
                </c:pt>
                <c:pt idx="447">
                  <c:v>634.95209386251588</c:v>
                </c:pt>
                <c:pt idx="448">
                  <c:v>634.95209386251588</c:v>
                </c:pt>
                <c:pt idx="449">
                  <c:v>634.95209386251588</c:v>
                </c:pt>
                <c:pt idx="450">
                  <c:v>634.95209386251588</c:v>
                </c:pt>
                <c:pt idx="451">
                  <c:v>634.95209386251588</c:v>
                </c:pt>
                <c:pt idx="452">
                  <c:v>634.95209386251588</c:v>
                </c:pt>
                <c:pt idx="453">
                  <c:v>634.95209386251588</c:v>
                </c:pt>
                <c:pt idx="454">
                  <c:v>634.95209386251588</c:v>
                </c:pt>
                <c:pt idx="455">
                  <c:v>634.95209386251588</c:v>
                </c:pt>
                <c:pt idx="456">
                  <c:v>634.95209386251588</c:v>
                </c:pt>
                <c:pt idx="457">
                  <c:v>634.95209386251588</c:v>
                </c:pt>
                <c:pt idx="458">
                  <c:v>634.95209386251588</c:v>
                </c:pt>
                <c:pt idx="459">
                  <c:v>634.95209386251588</c:v>
                </c:pt>
                <c:pt idx="460">
                  <c:v>634.95209386251588</c:v>
                </c:pt>
                <c:pt idx="461">
                  <c:v>634.95209386251588</c:v>
                </c:pt>
                <c:pt idx="462">
                  <c:v>634.95209386251588</c:v>
                </c:pt>
                <c:pt idx="463">
                  <c:v>634.95209386251588</c:v>
                </c:pt>
                <c:pt idx="464">
                  <c:v>634.95209386251588</c:v>
                </c:pt>
                <c:pt idx="465">
                  <c:v>634.95209386251588</c:v>
                </c:pt>
                <c:pt idx="466">
                  <c:v>634.95209386251588</c:v>
                </c:pt>
                <c:pt idx="467">
                  <c:v>634.95209386251588</c:v>
                </c:pt>
                <c:pt idx="468">
                  <c:v>634.95209386251588</c:v>
                </c:pt>
                <c:pt idx="469">
                  <c:v>634.95209386251588</c:v>
                </c:pt>
                <c:pt idx="470">
                  <c:v>634.95209386251588</c:v>
                </c:pt>
                <c:pt idx="471">
                  <c:v>634.95209386251588</c:v>
                </c:pt>
                <c:pt idx="472">
                  <c:v>634.95209386251588</c:v>
                </c:pt>
                <c:pt idx="473">
                  <c:v>634.95209386251588</c:v>
                </c:pt>
                <c:pt idx="474">
                  <c:v>634.95209386251588</c:v>
                </c:pt>
                <c:pt idx="475">
                  <c:v>634.95209386251588</c:v>
                </c:pt>
                <c:pt idx="476">
                  <c:v>634.95209386251588</c:v>
                </c:pt>
                <c:pt idx="477">
                  <c:v>634.95209386251588</c:v>
                </c:pt>
                <c:pt idx="478">
                  <c:v>634.95209386251588</c:v>
                </c:pt>
                <c:pt idx="479">
                  <c:v>634.95209386251588</c:v>
                </c:pt>
                <c:pt idx="480">
                  <c:v>634.95209386251588</c:v>
                </c:pt>
                <c:pt idx="481">
                  <c:v>634.95209386251588</c:v>
                </c:pt>
                <c:pt idx="482">
                  <c:v>634.95209386251588</c:v>
                </c:pt>
                <c:pt idx="483">
                  <c:v>634.95209386251588</c:v>
                </c:pt>
                <c:pt idx="484">
                  <c:v>634.95209386251588</c:v>
                </c:pt>
                <c:pt idx="485">
                  <c:v>634.95209386251588</c:v>
                </c:pt>
                <c:pt idx="486">
                  <c:v>634.95209386251588</c:v>
                </c:pt>
                <c:pt idx="487">
                  <c:v>634.95209386251588</c:v>
                </c:pt>
                <c:pt idx="488">
                  <c:v>634.95209386251588</c:v>
                </c:pt>
                <c:pt idx="489">
                  <c:v>634.95209386251588</c:v>
                </c:pt>
                <c:pt idx="490">
                  <c:v>634.95209386251588</c:v>
                </c:pt>
                <c:pt idx="491">
                  <c:v>634.95209386251588</c:v>
                </c:pt>
                <c:pt idx="492">
                  <c:v>634.95209386251588</c:v>
                </c:pt>
                <c:pt idx="493">
                  <c:v>634.95209386251588</c:v>
                </c:pt>
                <c:pt idx="494">
                  <c:v>634.95209386251588</c:v>
                </c:pt>
                <c:pt idx="495">
                  <c:v>634.95209386251588</c:v>
                </c:pt>
                <c:pt idx="496">
                  <c:v>634.95209386251588</c:v>
                </c:pt>
                <c:pt idx="497">
                  <c:v>634.95209386251588</c:v>
                </c:pt>
                <c:pt idx="498">
                  <c:v>634.95209386251588</c:v>
                </c:pt>
                <c:pt idx="499">
                  <c:v>634.95209386251588</c:v>
                </c:pt>
                <c:pt idx="500">
                  <c:v>634.95209386251588</c:v>
                </c:pt>
                <c:pt idx="501">
                  <c:v>634.95209386251588</c:v>
                </c:pt>
                <c:pt idx="502">
                  <c:v>634.95209386251588</c:v>
                </c:pt>
                <c:pt idx="503">
                  <c:v>634.95209386251588</c:v>
                </c:pt>
                <c:pt idx="504">
                  <c:v>634.95209386251588</c:v>
                </c:pt>
                <c:pt idx="505">
                  <c:v>634.95209386251588</c:v>
                </c:pt>
                <c:pt idx="506">
                  <c:v>634.95209386251588</c:v>
                </c:pt>
                <c:pt idx="507">
                  <c:v>634.95209386251588</c:v>
                </c:pt>
                <c:pt idx="508">
                  <c:v>634.95209386251588</c:v>
                </c:pt>
                <c:pt idx="509">
                  <c:v>634.95209386251588</c:v>
                </c:pt>
                <c:pt idx="510">
                  <c:v>634.95209386251588</c:v>
                </c:pt>
                <c:pt idx="511">
                  <c:v>634.95209386251588</c:v>
                </c:pt>
                <c:pt idx="512">
                  <c:v>634.95209386251588</c:v>
                </c:pt>
                <c:pt idx="513">
                  <c:v>634.95209386251588</c:v>
                </c:pt>
                <c:pt idx="514">
                  <c:v>634.95209386251588</c:v>
                </c:pt>
                <c:pt idx="515">
                  <c:v>634.95209386251588</c:v>
                </c:pt>
                <c:pt idx="516">
                  <c:v>634.95209386251588</c:v>
                </c:pt>
                <c:pt idx="517">
                  <c:v>634.95209386251588</c:v>
                </c:pt>
                <c:pt idx="518">
                  <c:v>634.95209386251588</c:v>
                </c:pt>
                <c:pt idx="519">
                  <c:v>634.95209386251588</c:v>
                </c:pt>
                <c:pt idx="520">
                  <c:v>634.95209386251588</c:v>
                </c:pt>
                <c:pt idx="521">
                  <c:v>634.95209386251588</c:v>
                </c:pt>
                <c:pt idx="522">
                  <c:v>634.95209386251588</c:v>
                </c:pt>
                <c:pt idx="523">
                  <c:v>634.95209386251588</c:v>
                </c:pt>
                <c:pt idx="524">
                  <c:v>634.95209386251588</c:v>
                </c:pt>
                <c:pt idx="525">
                  <c:v>634.95209386251588</c:v>
                </c:pt>
                <c:pt idx="526">
                  <c:v>634.95209386251588</c:v>
                </c:pt>
                <c:pt idx="527">
                  <c:v>634.95209386251588</c:v>
                </c:pt>
                <c:pt idx="528">
                  <c:v>634.95209386251588</c:v>
                </c:pt>
                <c:pt idx="529">
                  <c:v>634.95209386251588</c:v>
                </c:pt>
                <c:pt idx="530">
                  <c:v>634.95209386251588</c:v>
                </c:pt>
                <c:pt idx="531">
                  <c:v>634.95209386251588</c:v>
                </c:pt>
                <c:pt idx="532">
                  <c:v>634.95209386251588</c:v>
                </c:pt>
                <c:pt idx="533">
                  <c:v>634.95209386251588</c:v>
                </c:pt>
                <c:pt idx="534">
                  <c:v>634.95209386251588</c:v>
                </c:pt>
                <c:pt idx="535">
                  <c:v>634.95209386251588</c:v>
                </c:pt>
                <c:pt idx="536">
                  <c:v>634.95209386251588</c:v>
                </c:pt>
                <c:pt idx="537">
                  <c:v>634.95209386251588</c:v>
                </c:pt>
                <c:pt idx="538">
                  <c:v>634.95209386251588</c:v>
                </c:pt>
                <c:pt idx="539">
                  <c:v>634.95209386251588</c:v>
                </c:pt>
                <c:pt idx="540">
                  <c:v>634.95209386251588</c:v>
                </c:pt>
                <c:pt idx="541">
                  <c:v>634.95209386251588</c:v>
                </c:pt>
                <c:pt idx="542">
                  <c:v>634.95209386251588</c:v>
                </c:pt>
                <c:pt idx="543">
                  <c:v>634.95209386251588</c:v>
                </c:pt>
                <c:pt idx="544">
                  <c:v>634.95209386251588</c:v>
                </c:pt>
                <c:pt idx="545">
                  <c:v>634.95209386251588</c:v>
                </c:pt>
                <c:pt idx="546">
                  <c:v>634.95209386251588</c:v>
                </c:pt>
                <c:pt idx="547">
                  <c:v>634.95209386251588</c:v>
                </c:pt>
                <c:pt idx="548">
                  <c:v>634.95209386251588</c:v>
                </c:pt>
                <c:pt idx="549">
                  <c:v>634.95209386251588</c:v>
                </c:pt>
                <c:pt idx="550">
                  <c:v>634.95209386251588</c:v>
                </c:pt>
                <c:pt idx="551">
                  <c:v>634.95209386251588</c:v>
                </c:pt>
                <c:pt idx="552">
                  <c:v>634.95209386251588</c:v>
                </c:pt>
                <c:pt idx="553">
                  <c:v>634.95209386251588</c:v>
                </c:pt>
                <c:pt idx="554">
                  <c:v>634.95209386251588</c:v>
                </c:pt>
                <c:pt idx="555">
                  <c:v>634.95209386251588</c:v>
                </c:pt>
                <c:pt idx="556">
                  <c:v>634.95209386251588</c:v>
                </c:pt>
                <c:pt idx="557">
                  <c:v>634.95209386251588</c:v>
                </c:pt>
                <c:pt idx="558">
                  <c:v>634.95209386251588</c:v>
                </c:pt>
                <c:pt idx="559">
                  <c:v>634.95209386251588</c:v>
                </c:pt>
                <c:pt idx="560">
                  <c:v>634.95209386251588</c:v>
                </c:pt>
                <c:pt idx="561">
                  <c:v>634.95209386251588</c:v>
                </c:pt>
                <c:pt idx="562">
                  <c:v>634.95209386251588</c:v>
                </c:pt>
                <c:pt idx="563">
                  <c:v>634.95209386251588</c:v>
                </c:pt>
                <c:pt idx="564">
                  <c:v>634.95209386251588</c:v>
                </c:pt>
                <c:pt idx="565">
                  <c:v>634.95209386251588</c:v>
                </c:pt>
                <c:pt idx="566">
                  <c:v>634.95209386251588</c:v>
                </c:pt>
                <c:pt idx="567">
                  <c:v>634.95209386251588</c:v>
                </c:pt>
                <c:pt idx="568">
                  <c:v>634.95209386251588</c:v>
                </c:pt>
                <c:pt idx="569">
                  <c:v>634.95209386251588</c:v>
                </c:pt>
                <c:pt idx="570">
                  <c:v>634.95209386251588</c:v>
                </c:pt>
                <c:pt idx="571">
                  <c:v>634.95209386251588</c:v>
                </c:pt>
                <c:pt idx="572">
                  <c:v>634.95209386251588</c:v>
                </c:pt>
                <c:pt idx="573">
                  <c:v>634.95209386251588</c:v>
                </c:pt>
                <c:pt idx="574">
                  <c:v>634.95209386251588</c:v>
                </c:pt>
                <c:pt idx="575">
                  <c:v>634.95209386251588</c:v>
                </c:pt>
                <c:pt idx="576">
                  <c:v>634.95209386251588</c:v>
                </c:pt>
                <c:pt idx="577">
                  <c:v>634.95209386251588</c:v>
                </c:pt>
                <c:pt idx="578">
                  <c:v>634.95209386251588</c:v>
                </c:pt>
                <c:pt idx="579">
                  <c:v>634.95209386251588</c:v>
                </c:pt>
                <c:pt idx="580">
                  <c:v>634.95209386251588</c:v>
                </c:pt>
                <c:pt idx="581">
                  <c:v>634.95209386251588</c:v>
                </c:pt>
                <c:pt idx="582">
                  <c:v>634.95209386251588</c:v>
                </c:pt>
                <c:pt idx="583">
                  <c:v>634.95209386251588</c:v>
                </c:pt>
                <c:pt idx="584">
                  <c:v>634.95209386251588</c:v>
                </c:pt>
                <c:pt idx="585">
                  <c:v>634.95209386251588</c:v>
                </c:pt>
                <c:pt idx="586">
                  <c:v>634.95209386251588</c:v>
                </c:pt>
                <c:pt idx="587">
                  <c:v>634.95209386251588</c:v>
                </c:pt>
                <c:pt idx="588">
                  <c:v>634.95209386251588</c:v>
                </c:pt>
                <c:pt idx="589">
                  <c:v>634.95209386251588</c:v>
                </c:pt>
                <c:pt idx="590">
                  <c:v>634.95209386251588</c:v>
                </c:pt>
                <c:pt idx="591">
                  <c:v>634.95209386251588</c:v>
                </c:pt>
                <c:pt idx="592">
                  <c:v>634.95209386251588</c:v>
                </c:pt>
                <c:pt idx="593">
                  <c:v>634.95209386251588</c:v>
                </c:pt>
                <c:pt idx="594">
                  <c:v>634.95209386251588</c:v>
                </c:pt>
                <c:pt idx="595">
                  <c:v>634.95209386251588</c:v>
                </c:pt>
                <c:pt idx="596">
                  <c:v>634.95209386251588</c:v>
                </c:pt>
                <c:pt idx="597">
                  <c:v>634.95209386251588</c:v>
                </c:pt>
                <c:pt idx="598">
                  <c:v>634.95209386251588</c:v>
                </c:pt>
                <c:pt idx="599">
                  <c:v>634.95209386251588</c:v>
                </c:pt>
                <c:pt idx="600">
                  <c:v>634.95209386251588</c:v>
                </c:pt>
                <c:pt idx="601">
                  <c:v>634.95209386251588</c:v>
                </c:pt>
                <c:pt idx="602">
                  <c:v>634.95209386251588</c:v>
                </c:pt>
                <c:pt idx="603">
                  <c:v>634.95209386251588</c:v>
                </c:pt>
                <c:pt idx="604">
                  <c:v>634.95209386251588</c:v>
                </c:pt>
                <c:pt idx="605">
                  <c:v>634.95209386251588</c:v>
                </c:pt>
                <c:pt idx="606">
                  <c:v>634.95209386251588</c:v>
                </c:pt>
                <c:pt idx="607">
                  <c:v>634.95209386251588</c:v>
                </c:pt>
                <c:pt idx="608">
                  <c:v>634.95209386251588</c:v>
                </c:pt>
                <c:pt idx="609">
                  <c:v>634.95209386251588</c:v>
                </c:pt>
                <c:pt idx="610">
                  <c:v>634.95209386251588</c:v>
                </c:pt>
                <c:pt idx="611">
                  <c:v>634.95209386251588</c:v>
                </c:pt>
                <c:pt idx="612">
                  <c:v>634.95209386251588</c:v>
                </c:pt>
                <c:pt idx="613">
                  <c:v>634.95209386251588</c:v>
                </c:pt>
                <c:pt idx="614">
                  <c:v>634.95209386251588</c:v>
                </c:pt>
                <c:pt idx="615">
                  <c:v>634.95209386251588</c:v>
                </c:pt>
                <c:pt idx="616">
                  <c:v>634.95209386251588</c:v>
                </c:pt>
                <c:pt idx="617">
                  <c:v>634.95209386251588</c:v>
                </c:pt>
                <c:pt idx="618">
                  <c:v>634.95209386251588</c:v>
                </c:pt>
                <c:pt idx="619">
                  <c:v>634.95209386251588</c:v>
                </c:pt>
                <c:pt idx="620">
                  <c:v>634.95209386251588</c:v>
                </c:pt>
                <c:pt idx="621">
                  <c:v>634.95209386251588</c:v>
                </c:pt>
                <c:pt idx="622">
                  <c:v>634.95209386251588</c:v>
                </c:pt>
                <c:pt idx="623">
                  <c:v>634.95209386251588</c:v>
                </c:pt>
                <c:pt idx="624">
                  <c:v>634.95209386251588</c:v>
                </c:pt>
                <c:pt idx="625">
                  <c:v>634.95209386251588</c:v>
                </c:pt>
                <c:pt idx="626">
                  <c:v>634.95209386251588</c:v>
                </c:pt>
                <c:pt idx="627">
                  <c:v>634.95209386251588</c:v>
                </c:pt>
                <c:pt idx="628">
                  <c:v>634.95209386251588</c:v>
                </c:pt>
                <c:pt idx="629">
                  <c:v>634.95209386251588</c:v>
                </c:pt>
                <c:pt idx="630">
                  <c:v>634.95209386251588</c:v>
                </c:pt>
                <c:pt idx="631">
                  <c:v>634.95209386251588</c:v>
                </c:pt>
                <c:pt idx="632">
                  <c:v>634.95209386251588</c:v>
                </c:pt>
                <c:pt idx="633">
                  <c:v>634.95209386251588</c:v>
                </c:pt>
                <c:pt idx="634">
                  <c:v>634.95209386251588</c:v>
                </c:pt>
                <c:pt idx="635">
                  <c:v>634.95209386251588</c:v>
                </c:pt>
                <c:pt idx="636">
                  <c:v>634.95209386251588</c:v>
                </c:pt>
                <c:pt idx="637">
                  <c:v>634.95209386251588</c:v>
                </c:pt>
                <c:pt idx="638">
                  <c:v>634.95209386251588</c:v>
                </c:pt>
                <c:pt idx="639">
                  <c:v>634.95209386251588</c:v>
                </c:pt>
                <c:pt idx="640">
                  <c:v>634.95209386251588</c:v>
                </c:pt>
                <c:pt idx="641">
                  <c:v>634.95209386251588</c:v>
                </c:pt>
                <c:pt idx="642">
                  <c:v>634.95209386251588</c:v>
                </c:pt>
                <c:pt idx="643">
                  <c:v>634.95209386251588</c:v>
                </c:pt>
                <c:pt idx="644">
                  <c:v>634.95209386251588</c:v>
                </c:pt>
                <c:pt idx="645">
                  <c:v>634.95209386251588</c:v>
                </c:pt>
                <c:pt idx="646">
                  <c:v>634.95209386251588</c:v>
                </c:pt>
                <c:pt idx="647">
                  <c:v>634.95209386251588</c:v>
                </c:pt>
                <c:pt idx="648">
                  <c:v>634.95209386251588</c:v>
                </c:pt>
                <c:pt idx="649">
                  <c:v>634.95209386251588</c:v>
                </c:pt>
                <c:pt idx="650">
                  <c:v>634.95209386251588</c:v>
                </c:pt>
                <c:pt idx="651">
                  <c:v>634.95209386251588</c:v>
                </c:pt>
                <c:pt idx="652">
                  <c:v>634.95209386251588</c:v>
                </c:pt>
                <c:pt idx="653">
                  <c:v>634.95209386251588</c:v>
                </c:pt>
                <c:pt idx="654">
                  <c:v>634.95209386251588</c:v>
                </c:pt>
                <c:pt idx="655">
                  <c:v>634.95209386251588</c:v>
                </c:pt>
                <c:pt idx="656">
                  <c:v>634.95209386251588</c:v>
                </c:pt>
                <c:pt idx="657">
                  <c:v>634.95209386251588</c:v>
                </c:pt>
                <c:pt idx="658">
                  <c:v>634.95209386251588</c:v>
                </c:pt>
                <c:pt idx="659">
                  <c:v>634.95209386251588</c:v>
                </c:pt>
                <c:pt idx="660">
                  <c:v>634.95209386251588</c:v>
                </c:pt>
                <c:pt idx="661">
                  <c:v>634.95209386251588</c:v>
                </c:pt>
                <c:pt idx="662">
                  <c:v>634.95209386251588</c:v>
                </c:pt>
                <c:pt idx="663">
                  <c:v>634.95209386251588</c:v>
                </c:pt>
                <c:pt idx="664">
                  <c:v>634.95209386251588</c:v>
                </c:pt>
                <c:pt idx="665">
                  <c:v>634.95209386251588</c:v>
                </c:pt>
                <c:pt idx="666">
                  <c:v>634.95209386251588</c:v>
                </c:pt>
                <c:pt idx="667">
                  <c:v>634.95209386251588</c:v>
                </c:pt>
                <c:pt idx="668">
                  <c:v>634.95209386251588</c:v>
                </c:pt>
                <c:pt idx="669">
                  <c:v>634.95209386251588</c:v>
                </c:pt>
                <c:pt idx="670">
                  <c:v>634.95209386251588</c:v>
                </c:pt>
                <c:pt idx="671">
                  <c:v>634.95209386251588</c:v>
                </c:pt>
                <c:pt idx="672">
                  <c:v>634.95209386251588</c:v>
                </c:pt>
                <c:pt idx="673">
                  <c:v>634.95209386251588</c:v>
                </c:pt>
                <c:pt idx="674">
                  <c:v>634.95209386251588</c:v>
                </c:pt>
                <c:pt idx="675">
                  <c:v>634.95209386251588</c:v>
                </c:pt>
                <c:pt idx="676">
                  <c:v>634.95209386251588</c:v>
                </c:pt>
                <c:pt idx="677">
                  <c:v>634.95209386251588</c:v>
                </c:pt>
                <c:pt idx="678">
                  <c:v>634.95209386251588</c:v>
                </c:pt>
                <c:pt idx="679">
                  <c:v>634.95209386251588</c:v>
                </c:pt>
                <c:pt idx="680">
                  <c:v>634.95209386251588</c:v>
                </c:pt>
                <c:pt idx="681">
                  <c:v>634.95209386251588</c:v>
                </c:pt>
                <c:pt idx="682">
                  <c:v>634.95209386251588</c:v>
                </c:pt>
                <c:pt idx="683">
                  <c:v>634.95209386251588</c:v>
                </c:pt>
                <c:pt idx="684">
                  <c:v>634.95209386251588</c:v>
                </c:pt>
                <c:pt idx="685">
                  <c:v>634.95209386251588</c:v>
                </c:pt>
                <c:pt idx="686">
                  <c:v>634.95209386251588</c:v>
                </c:pt>
                <c:pt idx="687">
                  <c:v>634.95209386251588</c:v>
                </c:pt>
                <c:pt idx="688">
                  <c:v>634.95209386251588</c:v>
                </c:pt>
                <c:pt idx="689">
                  <c:v>634.95209386251588</c:v>
                </c:pt>
                <c:pt idx="690">
                  <c:v>634.95209386251588</c:v>
                </c:pt>
                <c:pt idx="691">
                  <c:v>634.95209386251588</c:v>
                </c:pt>
                <c:pt idx="692">
                  <c:v>634.95209386251588</c:v>
                </c:pt>
                <c:pt idx="693">
                  <c:v>634.95209386251588</c:v>
                </c:pt>
                <c:pt idx="694">
                  <c:v>634.95209386251588</c:v>
                </c:pt>
                <c:pt idx="695">
                  <c:v>634.95209386251588</c:v>
                </c:pt>
                <c:pt idx="696">
                  <c:v>634.95209386251588</c:v>
                </c:pt>
                <c:pt idx="697">
                  <c:v>634.95209386251588</c:v>
                </c:pt>
                <c:pt idx="698">
                  <c:v>634.95209386251588</c:v>
                </c:pt>
                <c:pt idx="699">
                  <c:v>634.95209386251588</c:v>
                </c:pt>
                <c:pt idx="700">
                  <c:v>634.95209386251588</c:v>
                </c:pt>
                <c:pt idx="701">
                  <c:v>634.95209386251588</c:v>
                </c:pt>
                <c:pt idx="702">
                  <c:v>634.95209386251588</c:v>
                </c:pt>
                <c:pt idx="703">
                  <c:v>634.95209386251588</c:v>
                </c:pt>
                <c:pt idx="704">
                  <c:v>634.95209386251588</c:v>
                </c:pt>
                <c:pt idx="705">
                  <c:v>634.95209386251588</c:v>
                </c:pt>
                <c:pt idx="706">
                  <c:v>634.95209386251588</c:v>
                </c:pt>
                <c:pt idx="707">
                  <c:v>634.95209386251588</c:v>
                </c:pt>
                <c:pt idx="708">
                  <c:v>634.95209386251588</c:v>
                </c:pt>
                <c:pt idx="709">
                  <c:v>634.95209386251588</c:v>
                </c:pt>
                <c:pt idx="710">
                  <c:v>634.95209386251588</c:v>
                </c:pt>
                <c:pt idx="711">
                  <c:v>634.95209386251588</c:v>
                </c:pt>
                <c:pt idx="712">
                  <c:v>634.95209386251588</c:v>
                </c:pt>
                <c:pt idx="713">
                  <c:v>634.95209386251588</c:v>
                </c:pt>
                <c:pt idx="714">
                  <c:v>634.95209386251588</c:v>
                </c:pt>
                <c:pt idx="715">
                  <c:v>634.95209386251588</c:v>
                </c:pt>
                <c:pt idx="716">
                  <c:v>634.95209386251588</c:v>
                </c:pt>
                <c:pt idx="717">
                  <c:v>634.95209386251588</c:v>
                </c:pt>
                <c:pt idx="718">
                  <c:v>634.95209386251588</c:v>
                </c:pt>
                <c:pt idx="719">
                  <c:v>634.95209386251588</c:v>
                </c:pt>
                <c:pt idx="720">
                  <c:v>634.95209386251588</c:v>
                </c:pt>
                <c:pt idx="721">
                  <c:v>634.95209386251588</c:v>
                </c:pt>
                <c:pt idx="722">
                  <c:v>634.95209386251588</c:v>
                </c:pt>
                <c:pt idx="723">
                  <c:v>634.95209386251588</c:v>
                </c:pt>
                <c:pt idx="724">
                  <c:v>634.95209386251588</c:v>
                </c:pt>
                <c:pt idx="725">
                  <c:v>634.95209386251588</c:v>
                </c:pt>
                <c:pt idx="726">
                  <c:v>634.95209386251588</c:v>
                </c:pt>
                <c:pt idx="727">
                  <c:v>634.95209386251588</c:v>
                </c:pt>
                <c:pt idx="728">
                  <c:v>634.95209386251588</c:v>
                </c:pt>
                <c:pt idx="729">
                  <c:v>634.95209386251588</c:v>
                </c:pt>
                <c:pt idx="730">
                  <c:v>634.95209386251588</c:v>
                </c:pt>
                <c:pt idx="731">
                  <c:v>634.95209386251588</c:v>
                </c:pt>
                <c:pt idx="732">
                  <c:v>634.95209386251588</c:v>
                </c:pt>
                <c:pt idx="733">
                  <c:v>634.95209386251588</c:v>
                </c:pt>
                <c:pt idx="734">
                  <c:v>634.95209386251588</c:v>
                </c:pt>
                <c:pt idx="735">
                  <c:v>634.95209386251588</c:v>
                </c:pt>
                <c:pt idx="736">
                  <c:v>634.95209386251588</c:v>
                </c:pt>
                <c:pt idx="737">
                  <c:v>634.95209386251588</c:v>
                </c:pt>
                <c:pt idx="738">
                  <c:v>634.95209386251588</c:v>
                </c:pt>
                <c:pt idx="739">
                  <c:v>634.95209386251588</c:v>
                </c:pt>
                <c:pt idx="740">
                  <c:v>634.95209386251588</c:v>
                </c:pt>
                <c:pt idx="741">
                  <c:v>634.95209386251588</c:v>
                </c:pt>
                <c:pt idx="742">
                  <c:v>634.95209386251588</c:v>
                </c:pt>
                <c:pt idx="743">
                  <c:v>634.95209386251588</c:v>
                </c:pt>
                <c:pt idx="744">
                  <c:v>634.95209386251588</c:v>
                </c:pt>
                <c:pt idx="745">
                  <c:v>634.95209386251588</c:v>
                </c:pt>
                <c:pt idx="746">
                  <c:v>634.95209386251588</c:v>
                </c:pt>
                <c:pt idx="747">
                  <c:v>634.95209386251588</c:v>
                </c:pt>
                <c:pt idx="748">
                  <c:v>634.95209386251588</c:v>
                </c:pt>
                <c:pt idx="749">
                  <c:v>634.95209386251588</c:v>
                </c:pt>
                <c:pt idx="750">
                  <c:v>634.95209386251588</c:v>
                </c:pt>
                <c:pt idx="751">
                  <c:v>634.95209386251588</c:v>
                </c:pt>
                <c:pt idx="752">
                  <c:v>634.95209386251588</c:v>
                </c:pt>
                <c:pt idx="753">
                  <c:v>634.95209386251588</c:v>
                </c:pt>
                <c:pt idx="754">
                  <c:v>634.95209386251588</c:v>
                </c:pt>
                <c:pt idx="755">
                  <c:v>634.95209386251588</c:v>
                </c:pt>
                <c:pt idx="756">
                  <c:v>634.95209386251588</c:v>
                </c:pt>
                <c:pt idx="757">
                  <c:v>634.95209386251588</c:v>
                </c:pt>
                <c:pt idx="758">
                  <c:v>634.95209386251588</c:v>
                </c:pt>
                <c:pt idx="759">
                  <c:v>634.95209386251588</c:v>
                </c:pt>
                <c:pt idx="760">
                  <c:v>634.95209386251588</c:v>
                </c:pt>
                <c:pt idx="761">
                  <c:v>634.95209386251588</c:v>
                </c:pt>
                <c:pt idx="762">
                  <c:v>634.95209386251588</c:v>
                </c:pt>
                <c:pt idx="763">
                  <c:v>634.95209386251588</c:v>
                </c:pt>
                <c:pt idx="764">
                  <c:v>634.95209386251588</c:v>
                </c:pt>
                <c:pt idx="765">
                  <c:v>634.95209386251588</c:v>
                </c:pt>
                <c:pt idx="766">
                  <c:v>634.95209386251588</c:v>
                </c:pt>
                <c:pt idx="767">
                  <c:v>634.95209386251588</c:v>
                </c:pt>
                <c:pt idx="768">
                  <c:v>634.95209386251588</c:v>
                </c:pt>
                <c:pt idx="769">
                  <c:v>634.95209386251588</c:v>
                </c:pt>
                <c:pt idx="770">
                  <c:v>634.95209386251588</c:v>
                </c:pt>
                <c:pt idx="771">
                  <c:v>634.95209386251588</c:v>
                </c:pt>
                <c:pt idx="772">
                  <c:v>634.95209386251588</c:v>
                </c:pt>
                <c:pt idx="773">
                  <c:v>634.95209386251588</c:v>
                </c:pt>
                <c:pt idx="774">
                  <c:v>634.95209386251588</c:v>
                </c:pt>
                <c:pt idx="775">
                  <c:v>634.95209386251588</c:v>
                </c:pt>
                <c:pt idx="776">
                  <c:v>634.95209386251588</c:v>
                </c:pt>
                <c:pt idx="777">
                  <c:v>634.95209386251588</c:v>
                </c:pt>
                <c:pt idx="778">
                  <c:v>634.95209386251588</c:v>
                </c:pt>
                <c:pt idx="779">
                  <c:v>634.95209386251588</c:v>
                </c:pt>
                <c:pt idx="780">
                  <c:v>634.95209386251588</c:v>
                </c:pt>
                <c:pt idx="781">
                  <c:v>634.95209386251588</c:v>
                </c:pt>
                <c:pt idx="782">
                  <c:v>634.95209386251588</c:v>
                </c:pt>
                <c:pt idx="783">
                  <c:v>634.95209386251588</c:v>
                </c:pt>
                <c:pt idx="784">
                  <c:v>634.95209386251588</c:v>
                </c:pt>
                <c:pt idx="785">
                  <c:v>634.95209386251588</c:v>
                </c:pt>
                <c:pt idx="786">
                  <c:v>634.95209386251588</c:v>
                </c:pt>
                <c:pt idx="787">
                  <c:v>634.95209386251588</c:v>
                </c:pt>
                <c:pt idx="788">
                  <c:v>634.95209386251588</c:v>
                </c:pt>
                <c:pt idx="789">
                  <c:v>634.95209386251588</c:v>
                </c:pt>
                <c:pt idx="790">
                  <c:v>634.95209386251588</c:v>
                </c:pt>
                <c:pt idx="791">
                  <c:v>634.95209386251588</c:v>
                </c:pt>
                <c:pt idx="792">
                  <c:v>634.95209386251588</c:v>
                </c:pt>
                <c:pt idx="793">
                  <c:v>634.95209386251588</c:v>
                </c:pt>
                <c:pt idx="794">
                  <c:v>634.95209386251588</c:v>
                </c:pt>
                <c:pt idx="795">
                  <c:v>634.95209386251588</c:v>
                </c:pt>
                <c:pt idx="796">
                  <c:v>634.95209386251588</c:v>
                </c:pt>
                <c:pt idx="797">
                  <c:v>634.95209386251588</c:v>
                </c:pt>
                <c:pt idx="798">
                  <c:v>634.95209386251588</c:v>
                </c:pt>
                <c:pt idx="799">
                  <c:v>634.95209386251588</c:v>
                </c:pt>
                <c:pt idx="800">
                  <c:v>634.95209386251588</c:v>
                </c:pt>
                <c:pt idx="801">
                  <c:v>634.95209386251588</c:v>
                </c:pt>
                <c:pt idx="802">
                  <c:v>634.95209386251588</c:v>
                </c:pt>
                <c:pt idx="803">
                  <c:v>634.95209386251588</c:v>
                </c:pt>
                <c:pt idx="804">
                  <c:v>634.95209386251588</c:v>
                </c:pt>
                <c:pt idx="805">
                  <c:v>634.95209386251588</c:v>
                </c:pt>
                <c:pt idx="806">
                  <c:v>634.95209386251588</c:v>
                </c:pt>
                <c:pt idx="807">
                  <c:v>634.95209386251588</c:v>
                </c:pt>
                <c:pt idx="808">
                  <c:v>634.95209386251588</c:v>
                </c:pt>
                <c:pt idx="809">
                  <c:v>634.95209386251588</c:v>
                </c:pt>
                <c:pt idx="810">
                  <c:v>634.95209386251588</c:v>
                </c:pt>
                <c:pt idx="811">
                  <c:v>634.95209386251588</c:v>
                </c:pt>
                <c:pt idx="812">
                  <c:v>634.95209386251588</c:v>
                </c:pt>
                <c:pt idx="813">
                  <c:v>634.95209386251588</c:v>
                </c:pt>
                <c:pt idx="814">
                  <c:v>634.95209386251588</c:v>
                </c:pt>
                <c:pt idx="815">
                  <c:v>634.95209386251588</c:v>
                </c:pt>
                <c:pt idx="816">
                  <c:v>634.95209386251588</c:v>
                </c:pt>
                <c:pt idx="817">
                  <c:v>634.95209386251588</c:v>
                </c:pt>
                <c:pt idx="818">
                  <c:v>634.95209386251588</c:v>
                </c:pt>
                <c:pt idx="819">
                  <c:v>634.95209386251588</c:v>
                </c:pt>
                <c:pt idx="820">
                  <c:v>634.95209386251588</c:v>
                </c:pt>
                <c:pt idx="821">
                  <c:v>634.95209386251588</c:v>
                </c:pt>
                <c:pt idx="822">
                  <c:v>634.95209386251588</c:v>
                </c:pt>
                <c:pt idx="823">
                  <c:v>634.95209386251588</c:v>
                </c:pt>
                <c:pt idx="824">
                  <c:v>634.95209386251588</c:v>
                </c:pt>
                <c:pt idx="825">
                  <c:v>634.95209386251588</c:v>
                </c:pt>
                <c:pt idx="826">
                  <c:v>634.95209386251588</c:v>
                </c:pt>
                <c:pt idx="827">
                  <c:v>634.95209386251588</c:v>
                </c:pt>
                <c:pt idx="828">
                  <c:v>634.95209386251588</c:v>
                </c:pt>
                <c:pt idx="829">
                  <c:v>634.95209386251588</c:v>
                </c:pt>
                <c:pt idx="830">
                  <c:v>634.95209386251588</c:v>
                </c:pt>
                <c:pt idx="831">
                  <c:v>634.95209386251588</c:v>
                </c:pt>
                <c:pt idx="832">
                  <c:v>634.95209386251588</c:v>
                </c:pt>
                <c:pt idx="833">
                  <c:v>634.95209386251588</c:v>
                </c:pt>
                <c:pt idx="834">
                  <c:v>634.95209386251588</c:v>
                </c:pt>
                <c:pt idx="835">
                  <c:v>634.95209386251588</c:v>
                </c:pt>
                <c:pt idx="836">
                  <c:v>634.95209386251588</c:v>
                </c:pt>
                <c:pt idx="837">
                  <c:v>634.95209386251588</c:v>
                </c:pt>
                <c:pt idx="838">
                  <c:v>634.95209386251588</c:v>
                </c:pt>
                <c:pt idx="839">
                  <c:v>634.95209386251588</c:v>
                </c:pt>
                <c:pt idx="840">
                  <c:v>634.95209386251588</c:v>
                </c:pt>
                <c:pt idx="841">
                  <c:v>634.95209386251588</c:v>
                </c:pt>
                <c:pt idx="842">
                  <c:v>634.95209386251588</c:v>
                </c:pt>
                <c:pt idx="843">
                  <c:v>634.95209386251588</c:v>
                </c:pt>
                <c:pt idx="844">
                  <c:v>634.95209386251588</c:v>
                </c:pt>
                <c:pt idx="845">
                  <c:v>634.95209386251588</c:v>
                </c:pt>
                <c:pt idx="846">
                  <c:v>634.95209386251588</c:v>
                </c:pt>
                <c:pt idx="847">
                  <c:v>634.95209386251588</c:v>
                </c:pt>
                <c:pt idx="848">
                  <c:v>634.95209386251588</c:v>
                </c:pt>
                <c:pt idx="849">
                  <c:v>634.95209386251588</c:v>
                </c:pt>
                <c:pt idx="850">
                  <c:v>634.95209386251588</c:v>
                </c:pt>
                <c:pt idx="851">
                  <c:v>634.95209386251588</c:v>
                </c:pt>
                <c:pt idx="852">
                  <c:v>634.95209386251588</c:v>
                </c:pt>
                <c:pt idx="853">
                  <c:v>634.95209386251588</c:v>
                </c:pt>
                <c:pt idx="854">
                  <c:v>634.95209386251588</c:v>
                </c:pt>
                <c:pt idx="855">
                  <c:v>634.95209386251588</c:v>
                </c:pt>
                <c:pt idx="856">
                  <c:v>634.95209386251588</c:v>
                </c:pt>
                <c:pt idx="857">
                  <c:v>634.95209386251588</c:v>
                </c:pt>
                <c:pt idx="858">
                  <c:v>634.95209386251588</c:v>
                </c:pt>
                <c:pt idx="859">
                  <c:v>634.95209386251588</c:v>
                </c:pt>
                <c:pt idx="860">
                  <c:v>634.95209386251588</c:v>
                </c:pt>
                <c:pt idx="861">
                  <c:v>634.95209386251588</c:v>
                </c:pt>
                <c:pt idx="862">
                  <c:v>634.95209386251588</c:v>
                </c:pt>
                <c:pt idx="863">
                  <c:v>634.95209386251588</c:v>
                </c:pt>
                <c:pt idx="864">
                  <c:v>634.95209386251588</c:v>
                </c:pt>
                <c:pt idx="865">
                  <c:v>634.95209386251588</c:v>
                </c:pt>
                <c:pt idx="866">
                  <c:v>634.95209386251588</c:v>
                </c:pt>
                <c:pt idx="867">
                  <c:v>634.95209386251588</c:v>
                </c:pt>
                <c:pt idx="868">
                  <c:v>634.95209386251588</c:v>
                </c:pt>
                <c:pt idx="869">
                  <c:v>634.95209386251588</c:v>
                </c:pt>
                <c:pt idx="870">
                  <c:v>634.95209386251588</c:v>
                </c:pt>
                <c:pt idx="871">
                  <c:v>634.95209386251588</c:v>
                </c:pt>
                <c:pt idx="872">
                  <c:v>634.95209386251588</c:v>
                </c:pt>
                <c:pt idx="873">
                  <c:v>634.95209386251588</c:v>
                </c:pt>
                <c:pt idx="874">
                  <c:v>634.95209386251588</c:v>
                </c:pt>
                <c:pt idx="875">
                  <c:v>634.95209386251588</c:v>
                </c:pt>
                <c:pt idx="876">
                  <c:v>634.95209386251588</c:v>
                </c:pt>
                <c:pt idx="877">
                  <c:v>634.95209386251588</c:v>
                </c:pt>
                <c:pt idx="878">
                  <c:v>634.95209386251588</c:v>
                </c:pt>
                <c:pt idx="879">
                  <c:v>634.95209386251588</c:v>
                </c:pt>
                <c:pt idx="880">
                  <c:v>634.95209386251588</c:v>
                </c:pt>
                <c:pt idx="881">
                  <c:v>634.95209386251588</c:v>
                </c:pt>
                <c:pt idx="882">
                  <c:v>634.95209386251588</c:v>
                </c:pt>
                <c:pt idx="883">
                  <c:v>634.95209386251588</c:v>
                </c:pt>
                <c:pt idx="884">
                  <c:v>634.95209386251588</c:v>
                </c:pt>
                <c:pt idx="885">
                  <c:v>634.95209386251588</c:v>
                </c:pt>
                <c:pt idx="886">
                  <c:v>634.95209386251588</c:v>
                </c:pt>
                <c:pt idx="887">
                  <c:v>634.95209386251588</c:v>
                </c:pt>
                <c:pt idx="888">
                  <c:v>634.95209386251588</c:v>
                </c:pt>
                <c:pt idx="889">
                  <c:v>634.95209386251588</c:v>
                </c:pt>
                <c:pt idx="890">
                  <c:v>634.95209386251588</c:v>
                </c:pt>
                <c:pt idx="891">
                  <c:v>634.95209386251588</c:v>
                </c:pt>
                <c:pt idx="892">
                  <c:v>634.95209386251588</c:v>
                </c:pt>
                <c:pt idx="893">
                  <c:v>634.95209386251588</c:v>
                </c:pt>
                <c:pt idx="894">
                  <c:v>634.95209386251588</c:v>
                </c:pt>
                <c:pt idx="895">
                  <c:v>634.95209386251588</c:v>
                </c:pt>
                <c:pt idx="896">
                  <c:v>634.95209386251588</c:v>
                </c:pt>
                <c:pt idx="897">
                  <c:v>634.95209386251588</c:v>
                </c:pt>
                <c:pt idx="898">
                  <c:v>634.95209386251588</c:v>
                </c:pt>
                <c:pt idx="899">
                  <c:v>634.95209386251588</c:v>
                </c:pt>
                <c:pt idx="900">
                  <c:v>634.95209386251588</c:v>
                </c:pt>
                <c:pt idx="901">
                  <c:v>634.95209386251588</c:v>
                </c:pt>
                <c:pt idx="902">
                  <c:v>634.95209386251588</c:v>
                </c:pt>
                <c:pt idx="903">
                  <c:v>634.95209386251588</c:v>
                </c:pt>
                <c:pt idx="904">
                  <c:v>634.95209386251588</c:v>
                </c:pt>
                <c:pt idx="905">
                  <c:v>634.95209386251588</c:v>
                </c:pt>
                <c:pt idx="906">
                  <c:v>634.95209386251588</c:v>
                </c:pt>
                <c:pt idx="907">
                  <c:v>634.95209386251588</c:v>
                </c:pt>
                <c:pt idx="908">
                  <c:v>634.95209386251588</c:v>
                </c:pt>
                <c:pt idx="909">
                  <c:v>634.95209386251588</c:v>
                </c:pt>
                <c:pt idx="910">
                  <c:v>634.95209386251588</c:v>
                </c:pt>
                <c:pt idx="911">
                  <c:v>634.95209386251588</c:v>
                </c:pt>
                <c:pt idx="912">
                  <c:v>634.95209386251588</c:v>
                </c:pt>
                <c:pt idx="913">
                  <c:v>634.95209386251588</c:v>
                </c:pt>
                <c:pt idx="914">
                  <c:v>634.95209386251588</c:v>
                </c:pt>
                <c:pt idx="915">
                  <c:v>634.95209386251588</c:v>
                </c:pt>
                <c:pt idx="916">
                  <c:v>634.95209386251588</c:v>
                </c:pt>
                <c:pt idx="917">
                  <c:v>634.95209386251588</c:v>
                </c:pt>
                <c:pt idx="918">
                  <c:v>634.95209386251588</c:v>
                </c:pt>
                <c:pt idx="919">
                  <c:v>634.95209386251588</c:v>
                </c:pt>
                <c:pt idx="920">
                  <c:v>634.95209386251588</c:v>
                </c:pt>
                <c:pt idx="921">
                  <c:v>634.95209386251588</c:v>
                </c:pt>
                <c:pt idx="922">
                  <c:v>634.95209386251588</c:v>
                </c:pt>
                <c:pt idx="923">
                  <c:v>634.95209386251588</c:v>
                </c:pt>
                <c:pt idx="924">
                  <c:v>634.95209386251588</c:v>
                </c:pt>
                <c:pt idx="925">
                  <c:v>634.95209386251588</c:v>
                </c:pt>
                <c:pt idx="926">
                  <c:v>634.95209386251588</c:v>
                </c:pt>
                <c:pt idx="927">
                  <c:v>634.95209386251588</c:v>
                </c:pt>
                <c:pt idx="928">
                  <c:v>634.95209386251588</c:v>
                </c:pt>
                <c:pt idx="929">
                  <c:v>634.95209386251588</c:v>
                </c:pt>
                <c:pt idx="930">
                  <c:v>634.95209386251588</c:v>
                </c:pt>
                <c:pt idx="931">
                  <c:v>634.95209386251588</c:v>
                </c:pt>
                <c:pt idx="932">
                  <c:v>634.95209386251588</c:v>
                </c:pt>
                <c:pt idx="933">
                  <c:v>634.95209386251588</c:v>
                </c:pt>
                <c:pt idx="934">
                  <c:v>634.95209386251588</c:v>
                </c:pt>
                <c:pt idx="935">
                  <c:v>634.95209386251588</c:v>
                </c:pt>
                <c:pt idx="936">
                  <c:v>634.95209386251588</c:v>
                </c:pt>
                <c:pt idx="937">
                  <c:v>634.95209386251588</c:v>
                </c:pt>
                <c:pt idx="938">
                  <c:v>634.95209386251588</c:v>
                </c:pt>
                <c:pt idx="939">
                  <c:v>634.95209386251588</c:v>
                </c:pt>
                <c:pt idx="940">
                  <c:v>634.95209386251588</c:v>
                </c:pt>
                <c:pt idx="941">
                  <c:v>634.95209386251588</c:v>
                </c:pt>
                <c:pt idx="942">
                  <c:v>634.95209386251588</c:v>
                </c:pt>
                <c:pt idx="943">
                  <c:v>634.95209386251588</c:v>
                </c:pt>
                <c:pt idx="944">
                  <c:v>634.95209386251588</c:v>
                </c:pt>
                <c:pt idx="945">
                  <c:v>634.95209386251588</c:v>
                </c:pt>
                <c:pt idx="946">
                  <c:v>634.95209386251588</c:v>
                </c:pt>
                <c:pt idx="947">
                  <c:v>634.95209386251588</c:v>
                </c:pt>
                <c:pt idx="948">
                  <c:v>634.95209386251588</c:v>
                </c:pt>
                <c:pt idx="949">
                  <c:v>634.95209386251588</c:v>
                </c:pt>
                <c:pt idx="950">
                  <c:v>634.95209386251588</c:v>
                </c:pt>
                <c:pt idx="951">
                  <c:v>634.95209386251588</c:v>
                </c:pt>
                <c:pt idx="952">
                  <c:v>634.95209386251588</c:v>
                </c:pt>
                <c:pt idx="953">
                  <c:v>634.95209386251588</c:v>
                </c:pt>
                <c:pt idx="954">
                  <c:v>634.95209386251588</c:v>
                </c:pt>
                <c:pt idx="955">
                  <c:v>634.95209386251588</c:v>
                </c:pt>
                <c:pt idx="956">
                  <c:v>634.95209386251588</c:v>
                </c:pt>
                <c:pt idx="957">
                  <c:v>634.95209386251588</c:v>
                </c:pt>
                <c:pt idx="958">
                  <c:v>634.95209386251588</c:v>
                </c:pt>
                <c:pt idx="959">
                  <c:v>634.95209386251588</c:v>
                </c:pt>
                <c:pt idx="960">
                  <c:v>634.95209386251588</c:v>
                </c:pt>
                <c:pt idx="961">
                  <c:v>634.95209386251588</c:v>
                </c:pt>
                <c:pt idx="962">
                  <c:v>634.95209386251588</c:v>
                </c:pt>
                <c:pt idx="963">
                  <c:v>634.95209386251588</c:v>
                </c:pt>
                <c:pt idx="964">
                  <c:v>634.95209386251588</c:v>
                </c:pt>
                <c:pt idx="965">
                  <c:v>634.95209386251588</c:v>
                </c:pt>
                <c:pt idx="966">
                  <c:v>634.95209386251588</c:v>
                </c:pt>
                <c:pt idx="967">
                  <c:v>634.95209386251588</c:v>
                </c:pt>
                <c:pt idx="968">
                  <c:v>634.95209386251588</c:v>
                </c:pt>
                <c:pt idx="969">
                  <c:v>634.95209386251588</c:v>
                </c:pt>
                <c:pt idx="970">
                  <c:v>634.95209386251588</c:v>
                </c:pt>
                <c:pt idx="971">
                  <c:v>634.95209386251588</c:v>
                </c:pt>
                <c:pt idx="972">
                  <c:v>634.95209386251588</c:v>
                </c:pt>
                <c:pt idx="973">
                  <c:v>634.95209386251588</c:v>
                </c:pt>
                <c:pt idx="974">
                  <c:v>634.95209386251588</c:v>
                </c:pt>
                <c:pt idx="975">
                  <c:v>634.95209386251588</c:v>
                </c:pt>
                <c:pt idx="976">
                  <c:v>634.95209386251588</c:v>
                </c:pt>
                <c:pt idx="977">
                  <c:v>634.95209386251588</c:v>
                </c:pt>
                <c:pt idx="978">
                  <c:v>634.95209386251588</c:v>
                </c:pt>
                <c:pt idx="979">
                  <c:v>634.95209386251588</c:v>
                </c:pt>
                <c:pt idx="980">
                  <c:v>634.95209386251588</c:v>
                </c:pt>
                <c:pt idx="981">
                  <c:v>634.95209386251588</c:v>
                </c:pt>
                <c:pt idx="982">
                  <c:v>634.95209386251588</c:v>
                </c:pt>
                <c:pt idx="983">
                  <c:v>634.95209386251588</c:v>
                </c:pt>
                <c:pt idx="984">
                  <c:v>634.95209386251588</c:v>
                </c:pt>
                <c:pt idx="985">
                  <c:v>634.95209386251588</c:v>
                </c:pt>
                <c:pt idx="986">
                  <c:v>634.95209386251588</c:v>
                </c:pt>
                <c:pt idx="987">
                  <c:v>634.95209386251588</c:v>
                </c:pt>
                <c:pt idx="988">
                  <c:v>634.95209386251588</c:v>
                </c:pt>
                <c:pt idx="989">
                  <c:v>634.95209386251588</c:v>
                </c:pt>
                <c:pt idx="990">
                  <c:v>634.95209386251588</c:v>
                </c:pt>
                <c:pt idx="991">
                  <c:v>634.95209386251588</c:v>
                </c:pt>
                <c:pt idx="992">
                  <c:v>634.95209386251588</c:v>
                </c:pt>
                <c:pt idx="993">
                  <c:v>634.95209386251588</c:v>
                </c:pt>
                <c:pt idx="994">
                  <c:v>634.95209386251588</c:v>
                </c:pt>
                <c:pt idx="995">
                  <c:v>634.95209386251588</c:v>
                </c:pt>
                <c:pt idx="996">
                  <c:v>634.95209386251588</c:v>
                </c:pt>
                <c:pt idx="997">
                  <c:v>634.95209386251588</c:v>
                </c:pt>
                <c:pt idx="998">
                  <c:v>634.95209386251588</c:v>
                </c:pt>
                <c:pt idx="999">
                  <c:v>634.95209386251588</c:v>
                </c:pt>
                <c:pt idx="1000">
                  <c:v>634.95209386251588</c:v>
                </c:pt>
              </c:numCache>
            </c:numRef>
          </c:xVal>
          <c:yVal>
            <c:numRef>
              <c:f>Calculs!$AE$4:$AE$1004</c:f>
              <c:numCache>
                <c:formatCode>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93.155415825913479</c:v>
                </c:pt>
              </c:numCache>
            </c:numRef>
          </c:xVal>
          <c:yVal>
            <c:numRef>
              <c:f>Trajecto!$C$158</c:f>
              <c:numCache>
                <c:formatCode>0</c:formatCode>
                <c:ptCount val="1"/>
                <c:pt idx="0">
                  <c:v>621.1934256720283</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547.50861700956193</c:v>
                </c:pt>
              </c:numCache>
            </c:numRef>
          </c:xVal>
          <c:yVal>
            <c:numRef>
              <c:f>Trajecto!$C$159</c:f>
              <c:numCache>
                <c:formatCode>0</c:formatCode>
                <c:ptCount val="1"/>
                <c:pt idx="0">
                  <c:v>621.1934256720283</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{9725A8E9-33D3-4BA6-935D-C8C047FF8BA1}</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372.62166330365392</c:v>
                </c:pt>
                <c:pt idx="1">
                  <c:v>395.62166330365392</c:v>
                </c:pt>
                <c:pt idx="2">
                  <c:v>395.62166330365392</c:v>
                </c:pt>
                <c:pt idx="3">
                  <c:v>372.62166330365392</c:v>
                </c:pt>
                <c:pt idx="4">
                  <c:v>395.62166330365392</c:v>
                </c:pt>
                <c:pt idx="5">
                  <c:v>395.62166330365392</c:v>
                </c:pt>
                <c:pt idx="6">
                  <c:v>380.62166330365392</c:v>
                </c:pt>
                <c:pt idx="7">
                  <c:v>380.62166330365392</c:v>
                </c:pt>
                <c:pt idx="8">
                  <c:v>395.62166330365392</c:v>
                </c:pt>
                <c:pt idx="9">
                  <c:v>380.62166330365392</c:v>
                </c:pt>
                <c:pt idx="10">
                  <c:v>380.22166330365394</c:v>
                </c:pt>
                <c:pt idx="11">
                  <c:v>379.42166330365393</c:v>
                </c:pt>
                <c:pt idx="12">
                  <c:v>378.62166330365392</c:v>
                </c:pt>
                <c:pt idx="13">
                  <c:v>377.62166330365392</c:v>
                </c:pt>
                <c:pt idx="14">
                  <c:v>376.42166330365393</c:v>
                </c:pt>
                <c:pt idx="15">
                  <c:v>372.62166330365392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372.62166330365392</c:v>
                </c:pt>
                <c:pt idx="1">
                  <c:v>349.62166330365392</c:v>
                </c:pt>
                <c:pt idx="2">
                  <c:v>349.62166330365392</c:v>
                </c:pt>
                <c:pt idx="3">
                  <c:v>372.62166330365392</c:v>
                </c:pt>
                <c:pt idx="4">
                  <c:v>349.62166330365392</c:v>
                </c:pt>
                <c:pt idx="5">
                  <c:v>349.62166330365392</c:v>
                </c:pt>
                <c:pt idx="6">
                  <c:v>364.62166330365392</c:v>
                </c:pt>
                <c:pt idx="7">
                  <c:v>364.62166330365392</c:v>
                </c:pt>
                <c:pt idx="8">
                  <c:v>349.62166330365392</c:v>
                </c:pt>
                <c:pt idx="9">
                  <c:v>364.62166330365392</c:v>
                </c:pt>
                <c:pt idx="10">
                  <c:v>365.0216633036539</c:v>
                </c:pt>
                <c:pt idx="11">
                  <c:v>365.82166330365391</c:v>
                </c:pt>
                <c:pt idx="12">
                  <c:v>366.62166330365392</c:v>
                </c:pt>
                <c:pt idx="13">
                  <c:v>367.62166330365392</c:v>
                </c:pt>
                <c:pt idx="14">
                  <c:v>368.82166330365391</c:v>
                </c:pt>
                <c:pt idx="15">
                  <c:v>372.62166330365392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{19521390-E5BF-437C-A4A9-9D71D7A0C7B7}</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372.62166330365392</c:v>
                </c:pt>
                <c:pt idx="1">
                  <c:v>372.62166330365392</c:v>
                </c:pt>
                <c:pt idx="2">
                  <c:v>382.62166330365392</c:v>
                </c:pt>
                <c:pt idx="3">
                  <c:v>372.62166330365392</c:v>
                </c:pt>
                <c:pt idx="4">
                  <c:v>382.62166330365392</c:v>
                </c:pt>
                <c:pt idx="5">
                  <c:v>385.62166330365392</c:v>
                </c:pt>
                <c:pt idx="6">
                  <c:v>389.62166330365392</c:v>
                </c:pt>
                <c:pt idx="7">
                  <c:v>392.62166330365392</c:v>
                </c:pt>
                <c:pt idx="8">
                  <c:v>397.62166330365392</c:v>
                </c:pt>
                <c:pt idx="9">
                  <c:v>402.62166330365392</c:v>
                </c:pt>
                <c:pt idx="10">
                  <c:v>408.62166330365392</c:v>
                </c:pt>
                <c:pt idx="11">
                  <c:v>420.62166330365392</c:v>
                </c:pt>
                <c:pt idx="12">
                  <c:v>434.62166330365392</c:v>
                </c:pt>
                <c:pt idx="13">
                  <c:v>409.62166330365392</c:v>
                </c:pt>
                <c:pt idx="14">
                  <c:v>402.62166330365392</c:v>
                </c:pt>
                <c:pt idx="15">
                  <c:v>387.62166330365392</c:v>
                </c:pt>
                <c:pt idx="16">
                  <c:v>372.62166330365392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372.62166330365392</c:v>
                </c:pt>
                <c:pt idx="1">
                  <c:v>372.62166330365392</c:v>
                </c:pt>
                <c:pt idx="2">
                  <c:v>362.62166330365392</c:v>
                </c:pt>
                <c:pt idx="3">
                  <c:v>372.62166330365392</c:v>
                </c:pt>
                <c:pt idx="4">
                  <c:v>362.62166330365392</c:v>
                </c:pt>
                <c:pt idx="5">
                  <c:v>359.62166330365392</c:v>
                </c:pt>
                <c:pt idx="6">
                  <c:v>355.62166330365392</c:v>
                </c:pt>
                <c:pt idx="7">
                  <c:v>352.62166330365392</c:v>
                </c:pt>
                <c:pt idx="8">
                  <c:v>347.62166330365392</c:v>
                </c:pt>
                <c:pt idx="9">
                  <c:v>342.62166330365392</c:v>
                </c:pt>
                <c:pt idx="10">
                  <c:v>336.62166330365392</c:v>
                </c:pt>
                <c:pt idx="11">
                  <c:v>324.62166330365392</c:v>
                </c:pt>
                <c:pt idx="12">
                  <c:v>310.62166330365392</c:v>
                </c:pt>
                <c:pt idx="13">
                  <c:v>335.62166330365392</c:v>
                </c:pt>
                <c:pt idx="14">
                  <c:v>342.62166330365392</c:v>
                </c:pt>
                <c:pt idx="15">
                  <c:v>357.62166330365392</c:v>
                </c:pt>
                <c:pt idx="16">
                  <c:v>372.62166330365392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372.62166330365392</c:v>
                </c:pt>
                <c:pt idx="1">
                  <c:v>389.62166330365392</c:v>
                </c:pt>
                <c:pt idx="2">
                  <c:v>383.62166330365392</c:v>
                </c:pt>
                <c:pt idx="3">
                  <c:v>372.62166330365392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372.62166330365392</c:v>
                </c:pt>
                <c:pt idx="1">
                  <c:v>355.62166330365392</c:v>
                </c:pt>
                <c:pt idx="2">
                  <c:v>361.62166330365392</c:v>
                </c:pt>
                <c:pt idx="3">
                  <c:v>372.62166330365392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{3F282B88-64CB-4D67-852B-26F1B66BA5BF}</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372.62166330365392</c:v>
                </c:pt>
                <c:pt idx="1">
                  <c:v>372.62166330365392</c:v>
                </c:pt>
                <c:pt idx="2">
                  <c:v>372.62166330365392</c:v>
                </c:pt>
                <c:pt idx="3">
                  <c:v>403.68133458725532</c:v>
                </c:pt>
                <c:pt idx="4">
                  <c:v>372.62166330365392</c:v>
                </c:pt>
                <c:pt idx="5">
                  <c:v>341.56199202005251</c:v>
                </c:pt>
                <c:pt idx="6">
                  <c:v>372.62166330365392</c:v>
                </c:pt>
              </c:numCache>
            </c:numRef>
          </c:xVal>
          <c:yVal>
            <c:numRef>
              <c:f>Trajecto!$C$124:$C$130</c:f>
              <c:numCache>
                <c:formatCode>0</c:formatCode>
                <c:ptCount val="7"/>
                <c:pt idx="0">
                  <c:v>1242.3868513440566</c:v>
                </c:pt>
                <c:pt idx="1">
                  <c:v>621.1934256720283</c:v>
                </c:pt>
                <c:pt idx="2">
                  <c:v>0</c:v>
                </c:pt>
                <c:pt idx="3">
                  <c:v>62.119342567202828</c:v>
                </c:pt>
                <c:pt idx="4">
                  <c:v>0</c:v>
                </c:pt>
                <c:pt idx="5">
                  <c:v>62.119342567202828</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1242.3868513440566</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2.0000000000000013</c:v>
                </c:pt>
                <c:pt idx="111">
                  <c:v>#N/A</c:v>
                </c:pt>
                <c:pt idx="112">
                  <c:v>#N/A</c:v>
                </c:pt>
                <c:pt idx="113">
                  <c:v>#N/A</c:v>
                </c:pt>
                <c:pt idx="114">
                  <c:v>#N/A</c:v>
                </c:pt>
                <c:pt idx="115">
                  <c:v>#N/A</c:v>
                </c:pt>
                <c:pt idx="116">
                  <c:v>#N/A</c:v>
                </c:pt>
                <c:pt idx="117">
                  <c:v>#N/A</c:v>
                </c:pt>
                <c:pt idx="118">
                  <c:v>#N/A</c:v>
                </c:pt>
                <c:pt idx="119">
                  <c:v>#N/A</c:v>
                </c:pt>
                <c:pt idx="120">
                  <c:v>3.0000000000000022</c:v>
                </c:pt>
                <c:pt idx="121">
                  <c:v>#N/A</c:v>
                </c:pt>
                <c:pt idx="122">
                  <c:v>#N/A</c:v>
                </c:pt>
                <c:pt idx="123">
                  <c:v>#N/A</c:v>
                </c:pt>
                <c:pt idx="124">
                  <c:v>#N/A</c:v>
                </c:pt>
                <c:pt idx="125">
                  <c:v>#N/A</c:v>
                </c:pt>
                <c:pt idx="126">
                  <c:v>#N/A</c:v>
                </c:pt>
                <c:pt idx="127">
                  <c:v>#N/A</c:v>
                </c:pt>
                <c:pt idx="128">
                  <c:v>#N/A</c:v>
                </c:pt>
                <c:pt idx="129">
                  <c:v>#N/A</c:v>
                </c:pt>
                <c:pt idx="130">
                  <c:v>4.0000000000000027</c:v>
                </c:pt>
                <c:pt idx="131">
                  <c:v>#N/A</c:v>
                </c:pt>
                <c:pt idx="132">
                  <c:v>#N/A</c:v>
                </c:pt>
                <c:pt idx="133">
                  <c:v>#N/A</c:v>
                </c:pt>
                <c:pt idx="134">
                  <c:v>#N/A</c:v>
                </c:pt>
                <c:pt idx="135">
                  <c:v>#N/A</c:v>
                </c:pt>
                <c:pt idx="136">
                  <c:v>#N/A</c:v>
                </c:pt>
                <c:pt idx="137">
                  <c:v>#N/A</c:v>
                </c:pt>
                <c:pt idx="138">
                  <c:v>#N/A</c:v>
                </c:pt>
                <c:pt idx="139">
                  <c:v>#N/A</c:v>
                </c:pt>
                <c:pt idx="140">
                  <c:v>4.9999999999999991</c:v>
                </c:pt>
                <c:pt idx="141">
                  <c:v>#N/A</c:v>
                </c:pt>
                <c:pt idx="142">
                  <c:v>#N/A</c:v>
                </c:pt>
                <c:pt idx="143">
                  <c:v>#N/A</c:v>
                </c:pt>
                <c:pt idx="144">
                  <c:v>#N/A</c:v>
                </c:pt>
                <c:pt idx="145">
                  <c:v>#N/A</c:v>
                </c:pt>
                <c:pt idx="146">
                  <c:v>#N/A</c:v>
                </c:pt>
                <c:pt idx="147">
                  <c:v>#N/A</c:v>
                </c:pt>
                <c:pt idx="148">
                  <c:v>#N/A</c:v>
                </c:pt>
                <c:pt idx="149">
                  <c:v>#N/A</c:v>
                </c:pt>
                <c:pt idx="150">
                  <c:v>5.9999999999999956</c:v>
                </c:pt>
                <c:pt idx="151">
                  <c:v>#N/A</c:v>
                </c:pt>
                <c:pt idx="152">
                  <c:v>#N/A</c:v>
                </c:pt>
                <c:pt idx="153">
                  <c:v>#N/A</c:v>
                </c:pt>
                <c:pt idx="154">
                  <c:v>#N/A</c:v>
                </c:pt>
                <c:pt idx="155">
                  <c:v>#N/A</c:v>
                </c:pt>
                <c:pt idx="156">
                  <c:v>#N/A</c:v>
                </c:pt>
                <c:pt idx="157">
                  <c:v>#N/A</c:v>
                </c:pt>
                <c:pt idx="158">
                  <c:v>#N/A</c:v>
                </c:pt>
                <c:pt idx="159">
                  <c:v>#N/A</c:v>
                </c:pt>
                <c:pt idx="160">
                  <c:v>6.999999999999992</c:v>
                </c:pt>
                <c:pt idx="161">
                  <c:v>#N/A</c:v>
                </c:pt>
                <c:pt idx="162">
                  <c:v>#N/A</c:v>
                </c:pt>
                <c:pt idx="163">
                  <c:v>#N/A</c:v>
                </c:pt>
                <c:pt idx="164">
                  <c:v>#N/A</c:v>
                </c:pt>
                <c:pt idx="165">
                  <c:v>#N/A</c:v>
                </c:pt>
                <c:pt idx="166">
                  <c:v>#N/A</c:v>
                </c:pt>
                <c:pt idx="167">
                  <c:v>#N/A</c:v>
                </c:pt>
                <c:pt idx="168">
                  <c:v>#N/A</c:v>
                </c:pt>
                <c:pt idx="169">
                  <c:v>#N/A</c:v>
                </c:pt>
                <c:pt idx="170">
                  <c:v>7.9999999999999885</c:v>
                </c:pt>
                <c:pt idx="171">
                  <c:v>#N/A</c:v>
                </c:pt>
                <c:pt idx="172">
                  <c:v>#N/A</c:v>
                </c:pt>
                <c:pt idx="173">
                  <c:v>#N/A</c:v>
                </c:pt>
                <c:pt idx="174">
                  <c:v>#N/A</c:v>
                </c:pt>
                <c:pt idx="175">
                  <c:v>#N/A</c:v>
                </c:pt>
                <c:pt idx="176">
                  <c:v>#N/A</c:v>
                </c:pt>
                <c:pt idx="177">
                  <c:v>#N/A</c:v>
                </c:pt>
                <c:pt idx="178">
                  <c:v>#N/A</c:v>
                </c:pt>
                <c:pt idx="179">
                  <c:v>#N/A</c:v>
                </c:pt>
                <c:pt idx="180">
                  <c:v>8.9999999999999858</c:v>
                </c:pt>
                <c:pt idx="181">
                  <c:v>#N/A</c:v>
                </c:pt>
                <c:pt idx="182">
                  <c:v>#N/A</c:v>
                </c:pt>
                <c:pt idx="183">
                  <c:v>#N/A</c:v>
                </c:pt>
                <c:pt idx="184">
                  <c:v>#N/A</c:v>
                </c:pt>
                <c:pt idx="185">
                  <c:v>#N/A</c:v>
                </c:pt>
                <c:pt idx="186">
                  <c:v>#N/A</c:v>
                </c:pt>
                <c:pt idx="187">
                  <c:v>#N/A</c:v>
                </c:pt>
                <c:pt idx="188">
                  <c:v>#N/A</c:v>
                </c:pt>
                <c:pt idx="189">
                  <c:v>#N/A</c:v>
                </c:pt>
                <c:pt idx="190">
                  <c:v>9.9999999999999822</c:v>
                </c:pt>
                <c:pt idx="191">
                  <c:v>#N/A</c:v>
                </c:pt>
                <c:pt idx="192">
                  <c:v>#N/A</c:v>
                </c:pt>
                <c:pt idx="193">
                  <c:v>#N/A</c:v>
                </c:pt>
                <c:pt idx="194">
                  <c:v>#N/A</c:v>
                </c:pt>
                <c:pt idx="195">
                  <c:v>#N/A</c:v>
                </c:pt>
                <c:pt idx="196">
                  <c:v>#N/A</c:v>
                </c:pt>
                <c:pt idx="197">
                  <c:v>#N/A</c:v>
                </c:pt>
                <c:pt idx="198">
                  <c:v>#N/A</c:v>
                </c:pt>
                <c:pt idx="199">
                  <c:v>#N/A</c:v>
                </c:pt>
                <c:pt idx="200">
                  <c:v>10.999999999999979</c:v>
                </c:pt>
                <c:pt idx="201">
                  <c:v>#N/A</c:v>
                </c:pt>
                <c:pt idx="202">
                  <c:v>#N/A</c:v>
                </c:pt>
                <c:pt idx="203">
                  <c:v>#N/A</c:v>
                </c:pt>
                <c:pt idx="204">
                  <c:v>#N/A</c:v>
                </c:pt>
                <c:pt idx="205">
                  <c:v>#N/A</c:v>
                </c:pt>
                <c:pt idx="206">
                  <c:v>#N/A</c:v>
                </c:pt>
                <c:pt idx="207">
                  <c:v>#N/A</c:v>
                </c:pt>
                <c:pt idx="208">
                  <c:v>#N/A</c:v>
                </c:pt>
                <c:pt idx="209">
                  <c:v>#N/A</c:v>
                </c:pt>
                <c:pt idx="210">
                  <c:v>11.999999999999975</c:v>
                </c:pt>
                <c:pt idx="211">
                  <c:v>#N/A</c:v>
                </c:pt>
                <c:pt idx="212">
                  <c:v>#N/A</c:v>
                </c:pt>
                <c:pt idx="213">
                  <c:v>#N/A</c:v>
                </c:pt>
                <c:pt idx="214">
                  <c:v>#N/A</c:v>
                </c:pt>
                <c:pt idx="215">
                  <c:v>#N/A</c:v>
                </c:pt>
                <c:pt idx="216">
                  <c:v>#N/A</c:v>
                </c:pt>
                <c:pt idx="217">
                  <c:v>#N/A</c:v>
                </c:pt>
                <c:pt idx="218">
                  <c:v>#N/A</c:v>
                </c:pt>
                <c:pt idx="219">
                  <c:v>#N/A</c:v>
                </c:pt>
                <c:pt idx="220">
                  <c:v>12.999999999999972</c:v>
                </c:pt>
                <c:pt idx="221">
                  <c:v>#N/A</c:v>
                </c:pt>
                <c:pt idx="222">
                  <c:v>#N/A</c:v>
                </c:pt>
                <c:pt idx="223">
                  <c:v>#N/A</c:v>
                </c:pt>
                <c:pt idx="224">
                  <c:v>#N/A</c:v>
                </c:pt>
                <c:pt idx="225">
                  <c:v>#N/A</c:v>
                </c:pt>
                <c:pt idx="226">
                  <c:v>#N/A</c:v>
                </c:pt>
                <c:pt idx="227">
                  <c:v>#N/A</c:v>
                </c:pt>
                <c:pt idx="228">
                  <c:v>#N/A</c:v>
                </c:pt>
                <c:pt idx="229">
                  <c:v>#N/A</c:v>
                </c:pt>
                <c:pt idx="230">
                  <c:v>13.999999999999968</c:v>
                </c:pt>
                <c:pt idx="231">
                  <c:v>#N/A</c:v>
                </c:pt>
                <c:pt idx="232">
                  <c:v>#N/A</c:v>
                </c:pt>
                <c:pt idx="233">
                  <c:v>#N/A</c:v>
                </c:pt>
                <c:pt idx="234">
                  <c:v>#N/A</c:v>
                </c:pt>
                <c:pt idx="235">
                  <c:v>#N/A</c:v>
                </c:pt>
                <c:pt idx="236">
                  <c:v>#N/A</c:v>
                </c:pt>
                <c:pt idx="237">
                  <c:v>#N/A</c:v>
                </c:pt>
                <c:pt idx="238">
                  <c:v>#N/A</c:v>
                </c:pt>
                <c:pt idx="239">
                  <c:v>#N/A</c:v>
                </c:pt>
                <c:pt idx="240">
                  <c:v>14.999999999999964</c:v>
                </c:pt>
                <c:pt idx="241">
                  <c:v>#N/A</c:v>
                </c:pt>
                <c:pt idx="242">
                  <c:v>#N/A</c:v>
                </c:pt>
                <c:pt idx="243">
                  <c:v>#N/A</c:v>
                </c:pt>
                <c:pt idx="244">
                  <c:v>#N/A</c:v>
                </c:pt>
                <c:pt idx="245">
                  <c:v>#N/A</c:v>
                </c:pt>
                <c:pt idx="246">
                  <c:v>#N/A</c:v>
                </c:pt>
                <c:pt idx="247">
                  <c:v>#N/A</c:v>
                </c:pt>
                <c:pt idx="248">
                  <c:v>#N/A</c:v>
                </c:pt>
                <c:pt idx="249">
                  <c:v>#N/A</c:v>
                </c:pt>
                <c:pt idx="250">
                  <c:v>15.999999999999961</c:v>
                </c:pt>
                <c:pt idx="251">
                  <c:v>#N/A</c:v>
                </c:pt>
                <c:pt idx="252">
                  <c:v>#N/A</c:v>
                </c:pt>
                <c:pt idx="253">
                  <c:v>#N/A</c:v>
                </c:pt>
                <c:pt idx="254">
                  <c:v>#N/A</c:v>
                </c:pt>
                <c:pt idx="255">
                  <c:v>#N/A</c:v>
                </c:pt>
                <c:pt idx="256">
                  <c:v>#N/A</c:v>
                </c:pt>
                <c:pt idx="257">
                  <c:v>#N/A</c:v>
                </c:pt>
                <c:pt idx="258">
                  <c:v>#N/A</c:v>
                </c:pt>
                <c:pt idx="259">
                  <c:v>#N/A</c:v>
                </c:pt>
                <c:pt idx="260">
                  <c:v>16.999999999999975</c:v>
                </c:pt>
                <c:pt idx="261">
                  <c:v>#N/A</c:v>
                </c:pt>
                <c:pt idx="262">
                  <c:v>#N/A</c:v>
                </c:pt>
                <c:pt idx="263">
                  <c:v>#N/A</c:v>
                </c:pt>
                <c:pt idx="264">
                  <c:v>#N/A</c:v>
                </c:pt>
                <c:pt idx="265">
                  <c:v>#N/A</c:v>
                </c:pt>
                <c:pt idx="266">
                  <c:v>#N/A</c:v>
                </c:pt>
                <c:pt idx="267">
                  <c:v>#N/A</c:v>
                </c:pt>
                <c:pt idx="268">
                  <c:v>#N/A</c:v>
                </c:pt>
                <c:pt idx="269">
                  <c:v>#N/A</c:v>
                </c:pt>
                <c:pt idx="270">
                  <c:v>17.999999999999989</c:v>
                </c:pt>
                <c:pt idx="271">
                  <c:v>#N/A</c:v>
                </c:pt>
                <c:pt idx="272">
                  <c:v>#N/A</c:v>
                </c:pt>
                <c:pt idx="273">
                  <c:v>#N/A</c:v>
                </c:pt>
                <c:pt idx="274">
                  <c:v>#N/A</c:v>
                </c:pt>
                <c:pt idx="275">
                  <c:v>#N/A</c:v>
                </c:pt>
                <c:pt idx="276">
                  <c:v>#N/A</c:v>
                </c:pt>
                <c:pt idx="277">
                  <c:v>#N/A</c:v>
                </c:pt>
                <c:pt idx="278">
                  <c:v>#N/A</c:v>
                </c:pt>
                <c:pt idx="279">
                  <c:v>#N/A</c:v>
                </c:pt>
                <c:pt idx="280">
                  <c:v>19.000000000000004</c:v>
                </c:pt>
                <c:pt idx="281">
                  <c:v>#N/A</c:v>
                </c:pt>
                <c:pt idx="282">
                  <c:v>#N/A</c:v>
                </c:pt>
                <c:pt idx="283">
                  <c:v>#N/A</c:v>
                </c:pt>
                <c:pt idx="284">
                  <c:v>#N/A</c:v>
                </c:pt>
                <c:pt idx="285">
                  <c:v>#N/A</c:v>
                </c:pt>
                <c:pt idx="286">
                  <c:v>#N/A</c:v>
                </c:pt>
                <c:pt idx="287">
                  <c:v>#N/A</c:v>
                </c:pt>
                <c:pt idx="288">
                  <c:v>#N/A</c:v>
                </c:pt>
                <c:pt idx="289">
                  <c:v>#N/A</c:v>
                </c:pt>
                <c:pt idx="290">
                  <c:v>20.000000000000018</c:v>
                </c:pt>
                <c:pt idx="291">
                  <c:v>#N/A</c:v>
                </c:pt>
                <c:pt idx="292">
                  <c:v>#N/A</c:v>
                </c:pt>
                <c:pt idx="293">
                  <c:v>#N/A</c:v>
                </c:pt>
                <c:pt idx="294">
                  <c:v>#N/A</c:v>
                </c:pt>
                <c:pt idx="295">
                  <c:v>#N/A</c:v>
                </c:pt>
                <c:pt idx="296">
                  <c:v>#N/A</c:v>
                </c:pt>
                <c:pt idx="297">
                  <c:v>#N/A</c:v>
                </c:pt>
                <c:pt idx="298">
                  <c:v>#N/A</c:v>
                </c:pt>
                <c:pt idx="299">
                  <c:v>#N/A</c:v>
                </c:pt>
                <c:pt idx="300">
                  <c:v>21.000000000000032</c:v>
                </c:pt>
                <c:pt idx="301">
                  <c:v>#N/A</c:v>
                </c:pt>
                <c:pt idx="302">
                  <c:v>#N/A</c:v>
                </c:pt>
                <c:pt idx="303">
                  <c:v>#N/A</c:v>
                </c:pt>
                <c:pt idx="304">
                  <c:v>#N/A</c:v>
                </c:pt>
                <c:pt idx="305">
                  <c:v>#N/A</c:v>
                </c:pt>
                <c:pt idx="306">
                  <c:v>#N/A</c:v>
                </c:pt>
                <c:pt idx="307">
                  <c:v>#N/A</c:v>
                </c:pt>
                <c:pt idx="308">
                  <c:v>#N/A</c:v>
                </c:pt>
                <c:pt idx="309">
                  <c:v>#N/A</c:v>
                </c:pt>
                <c:pt idx="310">
                  <c:v>22.000000000000046</c:v>
                </c:pt>
                <c:pt idx="311">
                  <c:v>#N/A</c:v>
                </c:pt>
                <c:pt idx="312">
                  <c:v>#N/A</c:v>
                </c:pt>
                <c:pt idx="313">
                  <c:v>#N/A</c:v>
                </c:pt>
                <c:pt idx="314">
                  <c:v>#N/A</c:v>
                </c:pt>
                <c:pt idx="315">
                  <c:v>#N/A</c:v>
                </c:pt>
                <c:pt idx="316">
                  <c:v>#N/A</c:v>
                </c:pt>
                <c:pt idx="317">
                  <c:v>#N/A</c:v>
                </c:pt>
                <c:pt idx="318">
                  <c:v>#N/A</c:v>
                </c:pt>
                <c:pt idx="319">
                  <c:v>#N/A</c:v>
                </c:pt>
                <c:pt idx="320">
                  <c:v>23.00000000000006</c:v>
                </c:pt>
                <c:pt idx="321">
                  <c:v>#N/A</c:v>
                </c:pt>
                <c:pt idx="322">
                  <c:v>#N/A</c:v>
                </c:pt>
                <c:pt idx="323">
                  <c:v>#N/A</c:v>
                </c:pt>
                <c:pt idx="324">
                  <c:v>#N/A</c:v>
                </c:pt>
                <c:pt idx="325">
                  <c:v>#N/A</c:v>
                </c:pt>
                <c:pt idx="326">
                  <c:v>#N/A</c:v>
                </c:pt>
                <c:pt idx="327">
                  <c:v>#N/A</c:v>
                </c:pt>
                <c:pt idx="328">
                  <c:v>#N/A</c:v>
                </c:pt>
                <c:pt idx="329">
                  <c:v>#N/A</c:v>
                </c:pt>
                <c:pt idx="330">
                  <c:v>24.000000000000075</c:v>
                </c:pt>
                <c:pt idx="331">
                  <c:v>#N/A</c:v>
                </c:pt>
                <c:pt idx="332">
                  <c:v>#N/A</c:v>
                </c:pt>
                <c:pt idx="333">
                  <c:v>#N/A</c:v>
                </c:pt>
                <c:pt idx="334">
                  <c:v>#N/A</c:v>
                </c:pt>
                <c:pt idx="335">
                  <c:v>#N/A</c:v>
                </c:pt>
                <c:pt idx="336">
                  <c:v>#N/A</c:v>
                </c:pt>
                <c:pt idx="337">
                  <c:v>#N/A</c:v>
                </c:pt>
                <c:pt idx="338">
                  <c:v>#N/A</c:v>
                </c:pt>
                <c:pt idx="339">
                  <c:v>#N/A</c:v>
                </c:pt>
                <c:pt idx="340">
                  <c:v>25.000000000000089</c:v>
                </c:pt>
                <c:pt idx="341">
                  <c:v>#N/A</c:v>
                </c:pt>
                <c:pt idx="342">
                  <c:v>#N/A</c:v>
                </c:pt>
                <c:pt idx="343">
                  <c:v>#N/A</c:v>
                </c:pt>
                <c:pt idx="344">
                  <c:v>#N/A</c:v>
                </c:pt>
                <c:pt idx="345">
                  <c:v>#N/A</c:v>
                </c:pt>
                <c:pt idx="346">
                  <c:v>#N/A</c:v>
                </c:pt>
                <c:pt idx="347">
                  <c:v>#N/A</c:v>
                </c:pt>
                <c:pt idx="348">
                  <c:v>#N/A</c:v>
                </c:pt>
                <c:pt idx="349">
                  <c:v>#N/A</c:v>
                </c:pt>
                <c:pt idx="350">
                  <c:v>26.000000000000103</c:v>
                </c:pt>
                <c:pt idx="351">
                  <c:v>#N/A</c:v>
                </c:pt>
                <c:pt idx="352">
                  <c:v>#N/A</c:v>
                </c:pt>
                <c:pt idx="353">
                  <c:v>#N/A</c:v>
                </c:pt>
                <c:pt idx="354">
                  <c:v>#N/A</c:v>
                </c:pt>
                <c:pt idx="355">
                  <c:v>#N/A</c:v>
                </c:pt>
                <c:pt idx="356">
                  <c:v>#N/A</c:v>
                </c:pt>
                <c:pt idx="357">
                  <c:v>#N/A</c:v>
                </c:pt>
                <c:pt idx="358">
                  <c:v>#N/A</c:v>
                </c:pt>
                <c:pt idx="359">
                  <c:v>#N/A</c:v>
                </c:pt>
                <c:pt idx="360">
                  <c:v>27.000000000000117</c:v>
                </c:pt>
                <c:pt idx="361">
                  <c:v>#N/A</c:v>
                </c:pt>
                <c:pt idx="362">
                  <c:v>#N/A</c:v>
                </c:pt>
                <c:pt idx="363">
                  <c:v>#N/A</c:v>
                </c:pt>
                <c:pt idx="364">
                  <c:v>#N/A</c:v>
                </c:pt>
                <c:pt idx="365">
                  <c:v>#N/A</c:v>
                </c:pt>
                <c:pt idx="366">
                  <c:v>#N/A</c:v>
                </c:pt>
                <c:pt idx="367">
                  <c:v>#N/A</c:v>
                </c:pt>
                <c:pt idx="368">
                  <c:v>#N/A</c:v>
                </c:pt>
                <c:pt idx="369">
                  <c:v>#N/A</c:v>
                </c:pt>
                <c:pt idx="370">
                  <c:v>28.000000000000131</c:v>
                </c:pt>
                <c:pt idx="371">
                  <c:v>#N/A</c:v>
                </c:pt>
                <c:pt idx="372">
                  <c:v>#N/A</c:v>
                </c:pt>
                <c:pt idx="373">
                  <c:v>#N/A</c:v>
                </c:pt>
                <c:pt idx="374">
                  <c:v>#N/A</c:v>
                </c:pt>
                <c:pt idx="375">
                  <c:v>#N/A</c:v>
                </c:pt>
                <c:pt idx="376">
                  <c:v>#N/A</c:v>
                </c:pt>
                <c:pt idx="377">
                  <c:v>#N/A</c:v>
                </c:pt>
                <c:pt idx="378">
                  <c:v>#N/A</c:v>
                </c:pt>
                <c:pt idx="379">
                  <c:v>#N/A</c:v>
                </c:pt>
                <c:pt idx="380">
                  <c:v>29.000000000000146</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1242.3868513440566</c:v>
                </c:pt>
                <c:pt idx="202">
                  <c:v>1242.3945233345594</c:v>
                </c:pt>
                <c:pt idx="203">
                  <c:v>1242.3040842036044</c:v>
                </c:pt>
                <c:pt idx="204">
                  <c:v>1242.1156754705412</c:v>
                </c:pt>
                <c:pt idx="205">
                  <c:v>1241.8294390135732</c:v>
                </c:pt>
                <c:pt idx="206">
                  <c:v>1241.4455181074914</c:v>
                </c:pt>
                <c:pt idx="207">
                  <c:v>1240.9640584308568</c:v>
                </c:pt>
                <c:pt idx="208">
                  <c:v>1240.3852090315622</c:v>
                </c:pt>
                <c:pt idx="209">
                  <c:v>1239.7091232412727</c:v>
                </c:pt>
                <c:pt idx="210">
                  <c:v>1238.9359595311564</c:v>
                </c:pt>
                <c:pt idx="211">
                  <c:v>1238.0658823033857</c:v>
                </c:pt>
                <c:pt idx="212">
                  <c:v>1237.0990626149598</c:v>
                </c:pt>
                <c:pt idx="213">
                  <c:v>1236.0356788323472</c:v>
                </c:pt>
                <c:pt idx="214">
                  <c:v>1234.8759172171392</c:v>
                </c:pt>
                <c:pt idx="215">
                  <c:v>1233.6199724443254</c:v>
                </c:pt>
                <c:pt idx="216">
                  <c:v>1232.2680480558886</c:v>
                </c:pt>
                <c:pt idx="217">
                  <c:v>1230.8203568532056</c:v>
                </c:pt>
                <c:pt idx="218">
                  <c:v>1229.2771212322432</c:v>
                </c:pt>
                <c:pt idx="219">
                  <c:v>1227.6385734658109</c:v>
                </c:pt>
                <c:pt idx="220">
                  <c:v>1225.9049559372056</c:v>
                </c:pt>
                <c:pt idx="221">
                  <c:v>1224.0765213295199</c:v>
                </c:pt>
                <c:pt idx="222">
                  <c:v>1222.153532774709</c:v>
                </c:pt>
                <c:pt idx="223">
                  <c:v>1220.1362639662748</c:v>
                </c:pt>
                <c:pt idx="224">
                  <c:v>1218.0249992391425</c:v>
                </c:pt>
                <c:pt idx="225">
                  <c:v>1215.820033620003</c:v>
                </c:pt>
                <c:pt idx="226">
                  <c:v>1213.5216728510966</c:v>
                </c:pt>
                <c:pt idx="227">
                  <c:v>1211.1302333901149</c:v>
                </c:pt>
                <c:pt idx="228">
                  <c:v>1208.6460423886242</c:v>
                </c:pt>
                <c:pt idx="229">
                  <c:v>1206.0694376511535</c:v>
                </c:pt>
                <c:pt idx="230">
                  <c:v>1203.400767576858</c:v>
                </c:pt>
                <c:pt idx="231">
                  <c:v>1200.6403910854551</c:v>
                </c:pt>
                <c:pt idx="232">
                  <c:v>1197.7886775289444</c:v>
                </c:pt>
                <c:pt idx="233">
                  <c:v>1194.8460065904512</c:v>
                </c:pt>
                <c:pt idx="234">
                  <c:v>1191.8127681713909</c:v>
                </c:pt>
                <c:pt idx="235">
                  <c:v>1188.689362268017</c:v>
                </c:pt>
                <c:pt idx="236">
                  <c:v>1185.4761988383079</c:v>
                </c:pt>
                <c:pt idx="237">
                  <c:v>1182.1736976600419</c:v>
                </c:pt>
                <c:pt idx="238">
                  <c:v>1178.7822881808311</c:v>
                </c:pt>
                <c:pt idx="239">
                  <c:v>1175.3024093608076</c:v>
                </c:pt>
                <c:pt idx="240">
                  <c:v>1171.7345095085866</c:v>
                </c:pt>
                <c:pt idx="241">
                  <c:v>1168.079046111081</c:v>
                </c:pt>
                <c:pt idx="242">
                  <c:v>1164.3364856576898</c:v>
                </c:pt>
                <c:pt idx="243">
                  <c:v>1160.5073034593397</c:v>
                </c:pt>
                <c:pt idx="244">
                  <c:v>1156.591983462823</c:v>
                </c:pt>
                <c:pt idx="245">
                  <c:v>1152.5910180608419</c:v>
                </c:pt>
                <c:pt idx="246">
                  <c:v>1148.5049078981426</c:v>
                </c:pt>
                <c:pt idx="247">
                  <c:v>1144.334161674095</c:v>
                </c:pt>
                <c:pt idx="248">
                  <c:v>1140.0792959420532</c:v>
                </c:pt>
                <c:pt idx="249">
                  <c:v>1135.7408349058153</c:v>
                </c:pt>
                <c:pt idx="250">
                  <c:v>1131.319310213476</c:v>
                </c:pt>
                <c:pt idx="251">
                  <c:v>1126.8152607489621</c:v>
                </c:pt>
                <c:pt idx="252">
                  <c:v>1122.2292324215155</c:v>
                </c:pt>
                <c:pt idx="253">
                  <c:v>1117.5617779533823</c:v>
                </c:pt>
                <c:pt idx="254">
                  <c:v>1112.813456665956</c:v>
                </c:pt>
                <c:pt idx="255">
                  <c:v>1107.9848342646087</c:v>
                </c:pt>
                <c:pt idx="256">
                  <c:v>1103.0764826224374</c:v>
                </c:pt>
                <c:pt idx="257">
                  <c:v>1098.0889795631444</c:v>
                </c:pt>
                <c:pt idx="258">
                  <c:v>1093.0229086432603</c:v>
                </c:pt>
                <c:pt idx="259">
                  <c:v>1087.8788589339122</c:v>
                </c:pt>
                <c:pt idx="260">
                  <c:v>1082.6574248023337</c:v>
                </c:pt>
                <c:pt idx="261">
                  <c:v>1077.3592056933037</c:v>
                </c:pt>
                <c:pt idx="262">
                  <c:v>1071.9848059106962</c:v>
                </c:pt>
                <c:pt idx="263">
                  <c:v>1066.5348343993192</c:v>
                </c:pt>
                <c:pt idx="264">
                  <c:v>1061.0099045272088</c:v>
                </c:pt>
                <c:pt idx="265">
                  <c:v>1055.4106338685481</c:v>
                </c:pt>
                <c:pt idx="266">
                  <c:v>1049.7376439873633</c:v>
                </c:pt>
                <c:pt idx="267">
                  <c:v>1043.9915602221567</c:v>
                </c:pt>
                <c:pt idx="268">
                  <c:v>1038.1730114716199</c:v>
                </c:pt>
                <c:pt idx="269">
                  <c:v>1032.2826299815715</c:v>
                </c:pt>
                <c:pt idx="270">
                  <c:v>1026.3210511332579</c:v>
                </c:pt>
                <c:pt idx="271">
                  <c:v>1020.2889132331475</c:v>
                </c:pt>
                <c:pt idx="272">
                  <c:v>1014.1868573043477</c:v>
                </c:pt>
                <c:pt idx="273">
                  <c:v>1008.0155268797662</c:v>
                </c:pt>
                <c:pt idx="274">
                  <c:v>1001.7755677971347</c:v>
                </c:pt>
                <c:pt idx="275">
                  <c:v>995.46762799600685</c:v>
                </c:pt>
                <c:pt idx="276">
                  <c:v>989.09235731683987</c:v>
                </c:pt>
                <c:pt idx="277">
                  <c:v>982.65040730226156</c:v>
                </c:pt>
                <c:pt idx="278">
                  <c:v>976.14243100062242</c:v>
                </c:pt>
                <c:pt idx="279">
                  <c:v>969.56908277192531</c:v>
                </c:pt>
                <c:pt idx="280">
                  <c:v>962.93101809622317</c:v>
                </c:pt>
                <c:pt idx="281">
                  <c:v>956.22889338456832</c:v>
                </c:pt>
                <c:pt idx="282">
                  <c:v>949.463365792594</c:v>
                </c:pt>
                <c:pt idx="283">
                  <c:v>942.63509303680326</c:v>
                </c:pt>
                <c:pt idx="284">
                  <c:v>935.74473321363655</c:v>
                </c:pt>
                <c:pt idx="285">
                  <c:v>928.79294462138466</c:v>
                </c:pt>
                <c:pt idx="286">
                  <c:v>921.7803855850093</c:v>
                </c:pt>
                <c:pt idx="287">
                  <c:v>914.7077142839297</c:v>
                </c:pt>
                <c:pt idx="288">
                  <c:v>907.57558858282869</c:v>
                </c:pt>
                <c:pt idx="289">
                  <c:v>900.3846658655284</c:v>
                </c:pt>
                <c:pt idx="290">
                  <c:v>893.13560287198118</c:v>
                </c:pt>
                <c:pt idx="291">
                  <c:v>885.82905553841738</c:v>
                </c:pt>
                <c:pt idx="292">
                  <c:v>878.46567884068747</c:v>
                </c:pt>
                <c:pt idx="293">
                  <c:v>871.04612664083322</c:v>
                </c:pt>
                <c:pt idx="294">
                  <c:v>863.5710515369168</c:v>
                </c:pt>
                <c:pt idx="295">
                  <c:v>856.04110471613546</c:v>
                </c:pt>
                <c:pt idx="296">
                  <c:v>848.45693581124374</c:v>
                </c:pt>
                <c:pt idx="297">
                  <c:v>840.81919276030271</c:v>
                </c:pt>
                <c:pt idx="298">
                  <c:v>833.128521669772</c:v>
                </c:pt>
                <c:pt idx="299">
                  <c:v>825.38556668095725</c:v>
                </c:pt>
                <c:pt idx="300">
                  <c:v>817.59096983982181</c:v>
                </c:pt>
                <c:pt idx="301">
                  <c:v>809.74537097016901</c:v>
                </c:pt>
                <c:pt idx="302">
                  <c:v>801.84940755019738</c:v>
                </c:pt>
                <c:pt idx="303">
                  <c:v>793.9037145924292</c:v>
                </c:pt>
                <c:pt idx="304">
                  <c:v>785.90892452700916</c:v>
                </c:pt>
                <c:pt idx="305">
                  <c:v>777.86566708836688</c:v>
                </c:pt>
                <c:pt idx="306">
                  <c:v>769.77456920523559</c:v>
                </c:pt>
                <c:pt idx="307">
                  <c:v>761.63625489401477</c:v>
                </c:pt>
                <c:pt idx="308">
                  <c:v>753.45134515546374</c:v>
                </c:pt>
                <c:pt idx="309">
                  <c:v>745.22045787470972</c:v>
                </c:pt>
                <c:pt idx="310">
                  <c:v>736.9442077245518</c:v>
                </c:pt>
                <c:pt idx="311">
                  <c:v>728.62320607204003</c:v>
                </c:pt>
                <c:pt idx="312">
                  <c:v>720.25806088830734</c:v>
                </c:pt>
                <c:pt idx="313">
                  <c:v>711.84937666162818</c:v>
                </c:pt>
                <c:pt idx="314">
                  <c:v>703.39775431367798</c:v>
                </c:pt>
                <c:pt idx="315">
                  <c:v>694.90379111896414</c:v>
                </c:pt>
                <c:pt idx="316">
                  <c:v>686.36808062739783</c:v>
                </c:pt>
                <c:pt idx="317">
                  <c:v>677.79121258997498</c:v>
                </c:pt>
                <c:pt idx="318">
                  <c:v>669.17377288753153</c:v>
                </c:pt>
                <c:pt idx="319">
                  <c:v>660.51634346253888</c:v>
                </c:pt>
                <c:pt idx="320">
                  <c:v>651.81950225390131</c:v>
                </c:pt>
                <c:pt idx="321">
                  <c:v>643.0838231347185</c:v>
                </c:pt>
                <c:pt idx="322">
                  <c:v>634.30987585297294</c:v>
                </c:pt>
                <c:pt idx="323">
                  <c:v>625.49822597510183</c:v>
                </c:pt>
                <c:pt idx="324">
                  <c:v>616.64943483241245</c:v>
                </c:pt>
                <c:pt idx="325">
                  <c:v>607.76405947029684</c:v>
                </c:pt>
                <c:pt idx="326">
                  <c:v>598.84265260020413</c:v>
                </c:pt>
                <c:pt idx="327">
                  <c:v>589.88576255432463</c:v>
                </c:pt>
                <c:pt idx="328">
                  <c:v>580.89393324294122</c:v>
                </c:pt>
                <c:pt idx="329">
                  <c:v>571.86770411440148</c:v>
                </c:pt>
                <c:pt idx="330">
                  <c:v>562.80761011766481</c:v>
                </c:pt>
                <c:pt idx="331">
                  <c:v>553.71418166737658</c:v>
                </c:pt>
                <c:pt idx="332">
                  <c:v>544.5879446114227</c:v>
                </c:pt>
                <c:pt idx="333">
                  <c:v>535.42942020091527</c:v>
                </c:pt>
                <c:pt idx="334">
                  <c:v>526.23912506256204</c:v>
                </c:pt>
                <c:pt idx="335">
                  <c:v>517.0175711733707</c:v>
                </c:pt>
                <c:pt idx="336">
                  <c:v>507.76526583763797</c:v>
                </c:pt>
                <c:pt idx="337">
                  <c:v>498.48271166617627</c:v>
                </c:pt>
                <c:pt idx="338">
                  <c:v>489.17040655772689</c:v>
                </c:pt>
                <c:pt idx="339">
                  <c:v>479.82884368251098</c:v>
                </c:pt>
                <c:pt idx="340">
                  <c:v>470.4585114678693</c:v>
                </c:pt>
                <c:pt idx="341">
                  <c:v>461.05989358594053</c:v>
                </c:pt>
                <c:pt idx="342">
                  <c:v>451.63346894332949</c:v>
                </c:pt>
                <c:pt idx="343">
                  <c:v>442.17971167271565</c:v>
                </c:pt>
                <c:pt idx="344">
                  <c:v>432.69909112635287</c:v>
                </c:pt>
                <c:pt idx="345">
                  <c:v>423.19207187141177</c:v>
                </c:pt>
                <c:pt idx="346">
                  <c:v>413.65911368711568</c:v>
                </c:pt>
                <c:pt idx="347">
                  <c:v>404.10067156362209</c:v>
                </c:pt>
                <c:pt idx="348">
                  <c:v>394.51719570260121</c:v>
                </c:pt>
                <c:pt idx="349">
                  <c:v>384.90913151946455</c:v>
                </c:pt>
                <c:pt idx="350">
                  <c:v>375.27691964719509</c:v>
                </c:pt>
                <c:pt idx="351">
                  <c:v>365.62099594173316</c:v>
                </c:pt>
                <c:pt idx="352">
                  <c:v>355.94179148887071</c:v>
                </c:pt>
                <c:pt idx="353">
                  <c:v>346.23973261260846</c:v>
                </c:pt>
                <c:pt idx="354">
                  <c:v>336.51524088492994</c:v>
                </c:pt>
                <c:pt idx="355">
                  <c:v>326.76873313694722</c:v>
                </c:pt>
                <c:pt idx="356">
                  <c:v>317.00062147137459</c:v>
                </c:pt>
                <c:pt idx="357">
                  <c:v>307.21131327628513</c:v>
                </c:pt>
                <c:pt idx="358">
                  <c:v>297.40121124010727</c:v>
                </c:pt>
                <c:pt idx="359">
                  <c:v>287.57071336781866</c:v>
                </c:pt>
                <c:pt idx="360">
                  <c:v>277.7202129982947</c:v>
                </c:pt>
                <c:pt idx="361">
                  <c:v>267.85009882277018</c:v>
                </c:pt>
                <c:pt idx="362">
                  <c:v>257.96075490437329</c:v>
                </c:pt>
                <c:pt idx="363">
                  <c:v>248.05256069869142</c:v>
                </c:pt>
                <c:pt idx="364">
                  <c:v>238.12589107532895</c:v>
                </c:pt>
                <c:pt idx="365">
                  <c:v>228.18111634041824</c:v>
                </c:pt>
                <c:pt idx="366">
                  <c:v>218.2186022600454</c:v>
                </c:pt>
                <c:pt idx="367">
                  <c:v>208.23871008455296</c:v>
                </c:pt>
                <c:pt idx="368">
                  <c:v>198.24179657368268</c:v>
                </c:pt>
                <c:pt idx="369">
                  <c:v>188.22821402252202</c:v>
                </c:pt>
                <c:pt idx="370">
                  <c:v>178.19831028821886</c:v>
                </c:pt>
                <c:pt idx="371">
                  <c:v>168.15242881742932</c:v>
                </c:pt>
                <c:pt idx="372">
                  <c:v>158.09090867446469</c:v>
                </c:pt>
                <c:pt idx="373">
                  <c:v>148.01408457010385</c:v>
                </c:pt>
                <c:pt idx="374">
                  <c:v>137.92228689103851</c:v>
                </c:pt>
                <c:pt idx="375">
                  <c:v>127.81584172991904</c:v>
                </c:pt>
                <c:pt idx="376">
                  <c:v>117.69507091596958</c:v>
                </c:pt>
                <c:pt idx="377">
                  <c:v>107.56029204614188</c:v>
                </c:pt>
                <c:pt idx="378">
                  <c:v>97.411818516777728</c:v>
                </c:pt>
                <c:pt idx="379">
                  <c:v>87.249959555750806</c:v>
                </c:pt>
                <c:pt idx="380">
                  <c:v>77.075020255059343</c:v>
                </c:pt>
                <c:pt idx="381">
                  <c:v>66.887301603841806</c:v>
                </c:pt>
                <c:pt idx="382">
                  <c:v>56.687100521788324</c:v>
                </c:pt>
                <c:pt idx="383">
                  <c:v>46.474709892921418</c:v>
                </c:pt>
                <c:pt idx="384">
                  <c:v>36.250418599720192</c:v>
                </c:pt>
                <c:pt idx="385">
                  <c:v>26.014511557562876</c:v>
                </c:pt>
                <c:pt idx="386">
                  <c:v>15.767269749463219</c:v>
                </c:pt>
                <c:pt idx="387">
                  <c:v>5.5089702610769162</c:v>
                </c:pt>
                <c:pt idx="388">
                  <c:v>-4.7601136840450753</c:v>
                </c:pt>
                <c:pt idx="389">
                  <c:v>-4.7703880975838864</c:v>
                </c:pt>
                <c:pt idx="390">
                  <c:v>-4.7806625215038796</c:v>
                </c:pt>
                <c:pt idx="391">
                  <c:v>-4.7909369558047912</c:v>
                </c:pt>
                <c:pt idx="392">
                  <c:v>-4.8012114004863582</c:v>
                </c:pt>
                <c:pt idx="393">
                  <c:v>-4.8114858555483169</c:v>
                </c:pt>
                <c:pt idx="394">
                  <c:v>-4.8217603209904043</c:v>
                </c:pt>
                <c:pt idx="395">
                  <c:v>-4.8320347968123567</c:v>
                </c:pt>
                <c:pt idx="396">
                  <c:v>-4.8423092830139112</c:v>
                </c:pt>
                <c:pt idx="397">
                  <c:v>-4.8525837795948039</c:v>
                </c:pt>
                <c:pt idx="398">
                  <c:v>-4.862858286554772</c:v>
                </c:pt>
                <c:pt idx="399">
                  <c:v>-4.8731328038935517</c:v>
                </c:pt>
                <c:pt idx="400">
                  <c:v>-4.8834073316108801</c:v>
                </c:pt>
                <c:pt idx="401">
                  <c:v>-4.8936818697064943</c:v>
                </c:pt>
                <c:pt idx="402">
                  <c:v>-4.9039564181801305</c:v>
                </c:pt>
                <c:pt idx="403">
                  <c:v>-4.9142309770315249</c:v>
                </c:pt>
                <c:pt idx="404">
                  <c:v>-4.9245055462604155</c:v>
                </c:pt>
                <c:pt idx="405">
                  <c:v>-4.9347801258665376</c:v>
                </c:pt>
                <c:pt idx="406">
                  <c:v>-4.9450547158496292</c:v>
                </c:pt>
                <c:pt idx="407">
                  <c:v>-4.9553293162094256</c:v>
                </c:pt>
                <c:pt idx="408">
                  <c:v>-4.9656039269456649</c:v>
                </c:pt>
                <c:pt idx="409">
                  <c:v>-4.9758785480580832</c:v>
                </c:pt>
                <c:pt idx="410">
                  <c:v>-4.9861531795464167</c:v>
                </c:pt>
                <c:pt idx="411">
                  <c:v>-4.9964278214104025</c:v>
                </c:pt>
                <c:pt idx="412">
                  <c:v>-5.0067024736497778</c:v>
                </c:pt>
                <c:pt idx="413">
                  <c:v>-5.0169771362642788</c:v>
                </c:pt>
                <c:pt idx="414">
                  <c:v>-5.0272518092536425</c:v>
                </c:pt>
                <c:pt idx="415">
                  <c:v>-5.037526492617606</c:v>
                </c:pt>
                <c:pt idx="416">
                  <c:v>-5.0478011863559056</c:v>
                </c:pt>
                <c:pt idx="417">
                  <c:v>-5.0580758904682783</c:v>
                </c:pt>
                <c:pt idx="418">
                  <c:v>-5.0683506049544604</c:v>
                </c:pt>
                <c:pt idx="419">
                  <c:v>-5.078625329814189</c:v>
                </c:pt>
                <c:pt idx="420">
                  <c:v>-5.0889000650472012</c:v>
                </c:pt>
                <c:pt idx="421">
                  <c:v>-5.0991748106532331</c:v>
                </c:pt>
                <c:pt idx="422">
                  <c:v>-5.1094495666320219</c:v>
                </c:pt>
                <c:pt idx="423">
                  <c:v>-5.1197243329833038</c:v>
                </c:pt>
                <c:pt idx="424">
                  <c:v>-5.1299991097068158</c:v>
                </c:pt>
                <c:pt idx="425">
                  <c:v>-5.1402738968022952</c:v>
                </c:pt>
                <c:pt idx="426">
                  <c:v>-5.1505486942694789</c:v>
                </c:pt>
                <c:pt idx="427">
                  <c:v>-5.1608235021081033</c:v>
                </c:pt>
                <c:pt idx="428">
                  <c:v>-5.1710983203179044</c:v>
                </c:pt>
                <c:pt idx="429">
                  <c:v>-5.1813731488986203</c:v>
                </c:pt>
                <c:pt idx="430">
                  <c:v>-5.1916479878499873</c:v>
                </c:pt>
                <c:pt idx="431">
                  <c:v>-5.2019228371717423</c:v>
                </c:pt>
                <c:pt idx="432">
                  <c:v>-5.2121976968636217</c:v>
                </c:pt>
                <c:pt idx="433">
                  <c:v>-5.2224725669253624</c:v>
                </c:pt>
                <c:pt idx="434">
                  <c:v>-5.2327474473567017</c:v>
                </c:pt>
                <c:pt idx="435">
                  <c:v>-5.2430223381573757</c:v>
                </c:pt>
                <c:pt idx="436">
                  <c:v>-5.2532972393271216</c:v>
                </c:pt>
                <c:pt idx="437">
                  <c:v>-5.2635721508656763</c:v>
                </c:pt>
                <c:pt idx="438">
                  <c:v>-5.2738470727727771</c:v>
                </c:pt>
                <c:pt idx="439">
                  <c:v>-5.2841220050481601</c:v>
                </c:pt>
                <c:pt idx="440">
                  <c:v>-5.2943969476915624</c:v>
                </c:pt>
                <c:pt idx="441">
                  <c:v>-5.3046719007027212</c:v>
                </c:pt>
                <c:pt idx="442">
                  <c:v>-5.3149468640813726</c:v>
                </c:pt>
                <c:pt idx="443">
                  <c:v>-5.3252218378272538</c:v>
                </c:pt>
                <c:pt idx="444">
                  <c:v>-5.3354968219401018</c:v>
                </c:pt>
                <c:pt idx="445">
                  <c:v>-5.3457718164196528</c:v>
                </c:pt>
                <c:pt idx="446">
                  <c:v>-5.3560468212656449</c:v>
                </c:pt>
                <c:pt idx="447">
                  <c:v>-5.3663218364778142</c:v>
                </c:pt>
                <c:pt idx="448">
                  <c:v>-5.376596862055897</c:v>
                </c:pt>
                <c:pt idx="449">
                  <c:v>-5.3868718979996313</c:v>
                </c:pt>
                <c:pt idx="450">
                  <c:v>-5.3971469443087532</c:v>
                </c:pt>
                <c:pt idx="451">
                  <c:v>-5.4074220009829999</c:v>
                </c:pt>
                <c:pt idx="452">
                  <c:v>-5.4176970680221084</c:v>
                </c:pt>
                <c:pt idx="453">
                  <c:v>-5.427972145425815</c:v>
                </c:pt>
                <c:pt idx="454">
                  <c:v>-5.4382472331938576</c:v>
                </c:pt>
                <c:pt idx="455">
                  <c:v>-5.4485223313259725</c:v>
                </c:pt>
                <c:pt idx="456">
                  <c:v>-5.4587974398218968</c:v>
                </c:pt>
                <c:pt idx="457">
                  <c:v>-5.4690725586813667</c:v>
                </c:pt>
                <c:pt idx="458">
                  <c:v>-5.4793476879041201</c:v>
                </c:pt>
                <c:pt idx="459">
                  <c:v>-5.4896228274898933</c:v>
                </c:pt>
                <c:pt idx="460">
                  <c:v>-5.4998979774384233</c:v>
                </c:pt>
                <c:pt idx="461">
                  <c:v>-5.5101731377494465</c:v>
                </c:pt>
                <c:pt idx="462">
                  <c:v>-5.5204483084227007</c:v>
                </c:pt>
                <c:pt idx="463">
                  <c:v>-5.5307234894579222</c:v>
                </c:pt>
                <c:pt idx="464">
                  <c:v>-5.5409986808548481</c:v>
                </c:pt>
                <c:pt idx="465">
                  <c:v>-5.5512738826132155</c:v>
                </c:pt>
                <c:pt idx="466">
                  <c:v>-5.5615490947327615</c:v>
                </c:pt>
                <c:pt idx="467">
                  <c:v>-5.5718243172132231</c:v>
                </c:pt>
                <c:pt idx="468">
                  <c:v>-5.5820995500543367</c:v>
                </c:pt>
                <c:pt idx="469">
                  <c:v>-5.5923747932558392</c:v>
                </c:pt>
                <c:pt idx="470">
                  <c:v>-5.6026500468174687</c:v>
                </c:pt>
                <c:pt idx="471">
                  <c:v>-5.6129253107389605</c:v>
                </c:pt>
                <c:pt idx="472">
                  <c:v>-5.6232005850200526</c:v>
                </c:pt>
                <c:pt idx="473">
                  <c:v>-5.6334758696604821</c:v>
                </c:pt>
                <c:pt idx="474">
                  <c:v>-5.6437511646599852</c:v>
                </c:pt>
                <c:pt idx="475">
                  <c:v>-5.6540264700182998</c:v>
                </c:pt>
                <c:pt idx="476">
                  <c:v>-5.6643017857351623</c:v>
                </c:pt>
                <c:pt idx="477">
                  <c:v>-5.6745771118103097</c:v>
                </c:pt>
                <c:pt idx="478">
                  <c:v>-5.684852448243479</c:v>
                </c:pt>
                <c:pt idx="479">
                  <c:v>-5.6951277950344066</c:v>
                </c:pt>
                <c:pt idx="480">
                  <c:v>-5.7054031521828303</c:v>
                </c:pt>
                <c:pt idx="481">
                  <c:v>-5.7156785196884874</c:v>
                </c:pt>
                <c:pt idx="482">
                  <c:v>-5.7259538975511139</c:v>
                </c:pt>
                <c:pt idx="483">
                  <c:v>-5.7362292857704471</c:v>
                </c:pt>
                <c:pt idx="484">
                  <c:v>-5.7465046843462249</c:v>
                </c:pt>
                <c:pt idx="485">
                  <c:v>-5.7567800932781834</c:v>
                </c:pt>
                <c:pt idx="486">
                  <c:v>-5.7670555125660599</c:v>
                </c:pt>
                <c:pt idx="487">
                  <c:v>-5.7773309422095904</c:v>
                </c:pt>
                <c:pt idx="488">
                  <c:v>-5.7876063822085131</c:v>
                </c:pt>
                <c:pt idx="489">
                  <c:v>-5.797881832562565</c:v>
                </c:pt>
                <c:pt idx="490">
                  <c:v>-5.8081572932714831</c:v>
                </c:pt>
                <c:pt idx="491">
                  <c:v>-5.8184327643350038</c:v>
                </c:pt>
                <c:pt idx="492">
                  <c:v>-5.8287082457528641</c:v>
                </c:pt>
                <c:pt idx="493">
                  <c:v>-5.8389837375248019</c:v>
                </c:pt>
                <c:pt idx="494">
                  <c:v>-5.8492592396505536</c:v>
                </c:pt>
                <c:pt idx="495">
                  <c:v>-5.8595347521298562</c:v>
                </c:pt>
                <c:pt idx="496">
                  <c:v>-5.8698102749624477</c:v>
                </c:pt>
                <c:pt idx="497">
                  <c:v>-5.8800858081480643</c:v>
                </c:pt>
                <c:pt idx="498">
                  <c:v>-5.890361351686443</c:v>
                </c:pt>
                <c:pt idx="499">
                  <c:v>-5.9006369055773211</c:v>
                </c:pt>
                <c:pt idx="500">
                  <c:v>-5.9109124698204356</c:v>
                </c:pt>
                <c:pt idx="501">
                  <c:v>-5.9211880444155236</c:v>
                </c:pt>
                <c:pt idx="502">
                  <c:v>-5.9314636293623222</c:v>
                </c:pt>
                <c:pt idx="503">
                  <c:v>-5.9417392246605685</c:v>
                </c:pt>
                <c:pt idx="504">
                  <c:v>-5.9520148303099987</c:v>
                </c:pt>
                <c:pt idx="505">
                  <c:v>-5.9622904463103508</c:v>
                </c:pt>
                <c:pt idx="506">
                  <c:v>-5.9725660726613619</c:v>
                </c:pt>
                <c:pt idx="507">
                  <c:v>-5.982841709362769</c:v>
                </c:pt>
                <c:pt idx="508">
                  <c:v>-5.9931173564143094</c:v>
                </c:pt>
                <c:pt idx="509">
                  <c:v>-6.0033930138157201</c:v>
                </c:pt>
                <c:pt idx="510">
                  <c:v>-6.0136686815667373</c:v>
                </c:pt>
                <c:pt idx="511">
                  <c:v>-6.023944359667099</c:v>
                </c:pt>
                <c:pt idx="512">
                  <c:v>-6.0342200481165422</c:v>
                </c:pt>
                <c:pt idx="513">
                  <c:v>-6.0444957469148042</c:v>
                </c:pt>
                <c:pt idx="514">
                  <c:v>-6.0547714560616219</c:v>
                </c:pt>
                <c:pt idx="515">
                  <c:v>-6.0650471755567326</c:v>
                </c:pt>
                <c:pt idx="516">
                  <c:v>-6.0753229053998723</c:v>
                </c:pt>
                <c:pt idx="517">
                  <c:v>-6.0855986455907791</c:v>
                </c:pt>
                <c:pt idx="518">
                  <c:v>-6.0958743961291901</c:v>
                </c:pt>
                <c:pt idx="519">
                  <c:v>-6.1061501570148424</c:v>
                </c:pt>
                <c:pt idx="520">
                  <c:v>-6.1164259282474731</c:v>
                </c:pt>
                <c:pt idx="521">
                  <c:v>-6.1267017098268193</c:v>
                </c:pt>
                <c:pt idx="522">
                  <c:v>-6.136977501752618</c:v>
                </c:pt>
                <c:pt idx="523">
                  <c:v>-6.1472533040246073</c:v>
                </c:pt>
                <c:pt idx="524">
                  <c:v>-6.1575291166425234</c:v>
                </c:pt>
                <c:pt idx="525">
                  <c:v>-6.1678049396061034</c:v>
                </c:pt>
                <c:pt idx="526">
                  <c:v>-6.1780807729150844</c:v>
                </c:pt>
                <c:pt idx="527">
                  <c:v>-6.1883566165692043</c:v>
                </c:pt>
                <c:pt idx="528">
                  <c:v>-6.1986324705681994</c:v>
                </c:pt>
                <c:pt idx="529">
                  <c:v>-6.2089083349118077</c:v>
                </c:pt>
                <c:pt idx="530">
                  <c:v>-6.2191842095997663</c:v>
                </c:pt>
                <c:pt idx="531">
                  <c:v>-6.2294600946318113</c:v>
                </c:pt>
                <c:pt idx="532">
                  <c:v>-6.2397359900076808</c:v>
                </c:pt>
                <c:pt idx="533">
                  <c:v>-6.2500118957271118</c:v>
                </c:pt>
                <c:pt idx="534">
                  <c:v>-6.2602878117898415</c:v>
                </c:pt>
                <c:pt idx="535">
                  <c:v>-6.270563738195607</c:v>
                </c:pt>
                <c:pt idx="536">
                  <c:v>-6.2808396749441462</c:v>
                </c:pt>
                <c:pt idx="537">
                  <c:v>-6.2911156220351954</c:v>
                </c:pt>
                <c:pt idx="538">
                  <c:v>-6.3013915794684916</c:v>
                </c:pt>
                <c:pt idx="539">
                  <c:v>-6.3116675472437729</c:v>
                </c:pt>
                <c:pt idx="540">
                  <c:v>-6.3219435253607763</c:v>
                </c:pt>
                <c:pt idx="541">
                  <c:v>-6.332219513819239</c:v>
                </c:pt>
                <c:pt idx="542">
                  <c:v>-6.342495512618898</c:v>
                </c:pt>
                <c:pt idx="543">
                  <c:v>-6.3527715217594904</c:v>
                </c:pt>
                <c:pt idx="544">
                  <c:v>-6.3630475412407534</c:v>
                </c:pt>
                <c:pt idx="545">
                  <c:v>-6.3733235710624241</c:v>
                </c:pt>
                <c:pt idx="546">
                  <c:v>-6.3835996112242404</c:v>
                </c:pt>
                <c:pt idx="547">
                  <c:v>-6.3938756617259394</c:v>
                </c:pt>
                <c:pt idx="548">
                  <c:v>-6.4041517225672573</c:v>
                </c:pt>
                <c:pt idx="549">
                  <c:v>-6.4144277937479321</c:v>
                </c:pt>
                <c:pt idx="550">
                  <c:v>-6.4247038752677019</c:v>
                </c:pt>
                <c:pt idx="551">
                  <c:v>-6.4349799671263028</c:v>
                </c:pt>
                <c:pt idx="552">
                  <c:v>-6.4452560693234728</c:v>
                </c:pt>
                <c:pt idx="553">
                  <c:v>-6.4555321818589482</c:v>
                </c:pt>
                <c:pt idx="554">
                  <c:v>-6.4658083047324668</c:v>
                </c:pt>
                <c:pt idx="555">
                  <c:v>-6.4760844379437659</c:v>
                </c:pt>
                <c:pt idx="556">
                  <c:v>-6.4863605814925833</c:v>
                </c:pt>
                <c:pt idx="557">
                  <c:v>-6.4966367353786554</c:v>
                </c:pt>
                <c:pt idx="558">
                  <c:v>-6.50691289960172</c:v>
                </c:pt>
                <c:pt idx="559">
                  <c:v>-6.5171890741615144</c:v>
                </c:pt>
                <c:pt idx="560">
                  <c:v>-6.5274652590577755</c:v>
                </c:pt>
                <c:pt idx="561">
                  <c:v>-6.5377414542902406</c:v>
                </c:pt>
                <c:pt idx="562">
                  <c:v>-6.5480176598586466</c:v>
                </c:pt>
                <c:pt idx="563">
                  <c:v>-6.5582938757627316</c:v>
                </c:pt>
                <c:pt idx="564">
                  <c:v>-6.5685701020022327</c:v>
                </c:pt>
                <c:pt idx="565">
                  <c:v>-6.5788463385768869</c:v>
                </c:pt>
                <c:pt idx="566">
                  <c:v>-6.5891225854864324</c:v>
                </c:pt>
                <c:pt idx="567">
                  <c:v>-6.5993988427306052</c:v>
                </c:pt>
                <c:pt idx="568">
                  <c:v>-6.6096751103091433</c:v>
                </c:pt>
                <c:pt idx="569">
                  <c:v>-6.619951388221784</c:v>
                </c:pt>
                <c:pt idx="570">
                  <c:v>-6.6302276764682651</c:v>
                </c:pt>
                <c:pt idx="571">
                  <c:v>-6.6405039750483228</c:v>
                </c:pt>
                <c:pt idx="572">
                  <c:v>-6.6507802839616952</c:v>
                </c:pt>
                <c:pt idx="573">
                  <c:v>-6.6610566032081202</c:v>
                </c:pt>
                <c:pt idx="574">
                  <c:v>-6.6713329327873341</c:v>
                </c:pt>
                <c:pt idx="575">
                  <c:v>-6.6816092726990748</c:v>
                </c:pt>
                <c:pt idx="576">
                  <c:v>-6.6918856229430794</c:v>
                </c:pt>
                <c:pt idx="577">
                  <c:v>-6.7021619835190851</c:v>
                </c:pt>
                <c:pt idx="578">
                  <c:v>-6.7124383544268289</c:v>
                </c:pt>
                <c:pt idx="579">
                  <c:v>-6.7227147356660488</c:v>
                </c:pt>
                <c:pt idx="580">
                  <c:v>-6.732991127236482</c:v>
                </c:pt>
                <c:pt idx="581">
                  <c:v>-6.7432675291378663</c:v>
                </c:pt>
                <c:pt idx="582">
                  <c:v>-6.753543941369939</c:v>
                </c:pt>
                <c:pt idx="583">
                  <c:v>-6.763820363932437</c:v>
                </c:pt>
                <c:pt idx="584">
                  <c:v>-6.7740967968250976</c:v>
                </c:pt>
                <c:pt idx="585">
                  <c:v>-6.7843732400476586</c:v>
                </c:pt>
                <c:pt idx="586">
                  <c:v>-6.7946496935998573</c:v>
                </c:pt>
                <c:pt idx="587">
                  <c:v>-6.8049261574814306</c:v>
                </c:pt>
                <c:pt idx="588">
                  <c:v>-6.8152026316921157</c:v>
                </c:pt>
                <c:pt idx="589">
                  <c:v>-6.8254791162316506</c:v>
                </c:pt>
                <c:pt idx="590">
                  <c:v>-6.8357556110997733</c:v>
                </c:pt>
                <c:pt idx="591">
                  <c:v>-6.8460321162962199</c:v>
                </c:pt>
                <c:pt idx="592">
                  <c:v>-6.8563086318207285</c:v>
                </c:pt>
                <c:pt idx="593">
                  <c:v>-6.8665851576730361</c:v>
                </c:pt>
                <c:pt idx="594">
                  <c:v>-6.8768616938528808</c:v>
                </c:pt>
                <c:pt idx="595">
                  <c:v>-6.8871382403599997</c:v>
                </c:pt>
                <c:pt idx="596">
                  <c:v>-6.8974147971941298</c:v>
                </c:pt>
                <c:pt idx="597">
                  <c:v>-6.9076913643550091</c:v>
                </c:pt>
                <c:pt idx="598">
                  <c:v>-6.9179679418423747</c:v>
                </c:pt>
                <c:pt idx="599">
                  <c:v>-6.9282445296559647</c:v>
                </c:pt>
                <c:pt idx="600">
                  <c:v>-6.9385211277955152</c:v>
                </c:pt>
                <c:pt idx="601">
                  <c:v>-6.9487977362607651</c:v>
                </c:pt>
                <c:pt idx="602">
                  <c:v>-6.9590743550514507</c:v>
                </c:pt>
                <c:pt idx="603">
                  <c:v>-6.9693509841673098</c:v>
                </c:pt>
                <c:pt idx="604">
                  <c:v>-6.9796276236080805</c:v>
                </c:pt>
                <c:pt idx="605">
                  <c:v>-6.9899042733734991</c:v>
                </c:pt>
                <c:pt idx="606">
                  <c:v>-7.0001809334633043</c:v>
                </c:pt>
                <c:pt idx="607">
                  <c:v>-7.0104576038772324</c:v>
                </c:pt>
                <c:pt idx="608">
                  <c:v>-7.0207342846150214</c:v>
                </c:pt>
                <c:pt idx="609">
                  <c:v>-7.0310109756764083</c:v>
                </c:pt>
                <c:pt idx="610">
                  <c:v>-7.0412876770611312</c:v>
                </c:pt>
                <c:pt idx="611">
                  <c:v>-7.0515643887689272</c:v>
                </c:pt>
                <c:pt idx="612">
                  <c:v>-7.0618411107995342</c:v>
                </c:pt>
                <c:pt idx="613">
                  <c:v>-7.0721178431526894</c:v>
                </c:pt>
                <c:pt idx="614">
                  <c:v>-7.0823945858281308</c:v>
                </c:pt>
                <c:pt idx="615">
                  <c:v>-7.0926713388255953</c:v>
                </c:pt>
                <c:pt idx="616">
                  <c:v>-7.1029481021448202</c:v>
                </c:pt>
                <c:pt idx="617">
                  <c:v>-7.1132248757855434</c:v>
                </c:pt>
                <c:pt idx="618">
                  <c:v>-7.123501659747502</c:v>
                </c:pt>
                <c:pt idx="619">
                  <c:v>-7.1337784540304341</c:v>
                </c:pt>
                <c:pt idx="620">
                  <c:v>-7.1440552586340766</c:v>
                </c:pt>
                <c:pt idx="621">
                  <c:v>-7.1543320735581677</c:v>
                </c:pt>
                <c:pt idx="622">
                  <c:v>-7.1646088988024443</c:v>
                </c:pt>
                <c:pt idx="623">
                  <c:v>-7.1748857343666446</c:v>
                </c:pt>
                <c:pt idx="624">
                  <c:v>-7.1851625802505055</c:v>
                </c:pt>
                <c:pt idx="625">
                  <c:v>-7.1954394364537642</c:v>
                </c:pt>
                <c:pt idx="626">
                  <c:v>-7.2057163029761586</c:v>
                </c:pt>
                <c:pt idx="627">
                  <c:v>-7.2159931798174268</c:v>
                </c:pt>
                <c:pt idx="628">
                  <c:v>-7.2262700669773059</c:v>
                </c:pt>
                <c:pt idx="629">
                  <c:v>-7.2365469644555329</c:v>
                </c:pt>
                <c:pt idx="630">
                  <c:v>-7.2468238722518459</c:v>
                </c:pt>
                <c:pt idx="631">
                  <c:v>-7.2571007903659828</c:v>
                </c:pt>
                <c:pt idx="632">
                  <c:v>-7.2673777187976807</c:v>
                </c:pt>
                <c:pt idx="633">
                  <c:v>-7.2776546575466767</c:v>
                </c:pt>
                <c:pt idx="634">
                  <c:v>-7.2879316066127089</c:v>
                </c:pt>
                <c:pt idx="635">
                  <c:v>-7.2982085659955152</c:v>
                </c:pt>
                <c:pt idx="636">
                  <c:v>-7.3084855356948326</c:v>
                </c:pt>
                <c:pt idx="637">
                  <c:v>-7.3187625157103993</c:v>
                </c:pt>
                <c:pt idx="638">
                  <c:v>-7.3290395060419522</c:v>
                </c:pt>
                <c:pt idx="639">
                  <c:v>-7.3393165066892294</c:v>
                </c:pt>
                <c:pt idx="640">
                  <c:v>-7.349593517651968</c:v>
                </c:pt>
                <c:pt idx="641">
                  <c:v>-7.3598705389299059</c:v>
                </c:pt>
                <c:pt idx="642">
                  <c:v>-7.3701475705227804</c:v>
                </c:pt>
                <c:pt idx="643">
                  <c:v>-7.3804246124303292</c:v>
                </c:pt>
                <c:pt idx="644">
                  <c:v>-7.3907016646522896</c:v>
                </c:pt>
                <c:pt idx="645">
                  <c:v>-7.4009787271883996</c:v>
                </c:pt>
                <c:pt idx="646">
                  <c:v>-7.411255800038397</c:v>
                </c:pt>
                <c:pt idx="647">
                  <c:v>-7.4215328832020191</c:v>
                </c:pt>
                <c:pt idx="648">
                  <c:v>-7.4318099766790038</c:v>
                </c:pt>
                <c:pt idx="649">
                  <c:v>-7.4420870804690882</c:v>
                </c:pt>
                <c:pt idx="650">
                  <c:v>-7.4523641945720103</c:v>
                </c:pt>
                <c:pt idx="651">
                  <c:v>-7.4626413189875072</c:v>
                </c:pt>
                <c:pt idx="652">
                  <c:v>-7.4729184537153168</c:v>
                </c:pt>
                <c:pt idx="653">
                  <c:v>-7.4831955987551773</c:v>
                </c:pt>
                <c:pt idx="654">
                  <c:v>-7.4934727541068256</c:v>
                </c:pt>
                <c:pt idx="655">
                  <c:v>-7.5037499197699997</c:v>
                </c:pt>
                <c:pt idx="656">
                  <c:v>-7.5140270957444377</c:v>
                </c:pt>
                <c:pt idx="657">
                  <c:v>-7.5243042820298767</c:v>
                </c:pt>
                <c:pt idx="658">
                  <c:v>-7.5345814786260545</c:v>
                </c:pt>
                <c:pt idx="659">
                  <c:v>-7.5448586855327084</c:v>
                </c:pt>
                <c:pt idx="660">
                  <c:v>-7.5551359027495764</c:v>
                </c:pt>
                <c:pt idx="661">
                  <c:v>-7.5654131302763954</c:v>
                </c:pt>
                <c:pt idx="662">
                  <c:v>-7.5756903681129044</c:v>
                </c:pt>
                <c:pt idx="663">
                  <c:v>-7.5859676162588405</c:v>
                </c:pt>
                <c:pt idx="664">
                  <c:v>-7.5962448747139408</c:v>
                </c:pt>
                <c:pt idx="665">
                  <c:v>-7.6065221434779433</c:v>
                </c:pt>
                <c:pt idx="666">
                  <c:v>-7.616799422550586</c:v>
                </c:pt>
                <c:pt idx="667">
                  <c:v>-7.6270767119316059</c:v>
                </c:pt>
                <c:pt idx="668">
                  <c:v>-7.637354011620741</c:v>
                </c:pt>
                <c:pt idx="669">
                  <c:v>-7.6476313216177294</c:v>
                </c:pt>
                <c:pt idx="670">
                  <c:v>-7.657908641922309</c:v>
                </c:pt>
                <c:pt idx="671">
                  <c:v>-7.668185972534217</c:v>
                </c:pt>
                <c:pt idx="672">
                  <c:v>-7.6784633134531912</c:v>
                </c:pt>
                <c:pt idx="673">
                  <c:v>-7.6887406646789689</c:v>
                </c:pt>
                <c:pt idx="674">
                  <c:v>-7.6990180262112879</c:v>
                </c:pt>
                <c:pt idx="675">
                  <c:v>-7.7092953980498864</c:v>
                </c:pt>
                <c:pt idx="676">
                  <c:v>-7.7195727801945022</c:v>
                </c:pt>
                <c:pt idx="677">
                  <c:v>-7.7298501726448725</c:v>
                </c:pt>
                <c:pt idx="678">
                  <c:v>-7.7401275754007353</c:v>
                </c:pt>
                <c:pt idx="679">
                  <c:v>-7.7504049884618276</c:v>
                </c:pt>
                <c:pt idx="680">
                  <c:v>-7.7606824118278883</c:v>
                </c:pt>
                <c:pt idx="681">
                  <c:v>-7.7709598454986546</c:v>
                </c:pt>
                <c:pt idx="682">
                  <c:v>-7.7812372894738635</c:v>
                </c:pt>
                <c:pt idx="683">
                  <c:v>-7.7915147437532539</c:v>
                </c:pt>
                <c:pt idx="684">
                  <c:v>-7.801792208336563</c:v>
                </c:pt>
                <c:pt idx="685">
                  <c:v>-7.8120696832235286</c:v>
                </c:pt>
                <c:pt idx="686">
                  <c:v>-7.8223471684138888</c:v>
                </c:pt>
                <c:pt idx="687">
                  <c:v>-7.8326246639073807</c:v>
                </c:pt>
                <c:pt idx="688">
                  <c:v>-7.8429021697037422</c:v>
                </c:pt>
                <c:pt idx="689">
                  <c:v>-7.8531796858027114</c:v>
                </c:pt>
                <c:pt idx="690">
                  <c:v>-7.8634572122040263</c:v>
                </c:pt>
                <c:pt idx="691">
                  <c:v>-7.8737347489074239</c:v>
                </c:pt>
                <c:pt idx="692">
                  <c:v>-7.8840122959126422</c:v>
                </c:pt>
                <c:pt idx="693">
                  <c:v>-7.8942898532194192</c:v>
                </c:pt>
                <c:pt idx="694">
                  <c:v>-7.904567420827493</c:v>
                </c:pt>
                <c:pt idx="695">
                  <c:v>-7.9148449987366014</c:v>
                </c:pt>
                <c:pt idx="696">
                  <c:v>-7.9251225869464816</c:v>
                </c:pt>
                <c:pt idx="697">
                  <c:v>-7.9354001854568716</c:v>
                </c:pt>
                <c:pt idx="698">
                  <c:v>-7.9456777942675094</c:v>
                </c:pt>
                <c:pt idx="699">
                  <c:v>-7.9559554133781321</c:v>
                </c:pt>
                <c:pt idx="700">
                  <c:v>-7.9662330427884784</c:v>
                </c:pt>
                <c:pt idx="701">
                  <c:v>-7.9765106824982857</c:v>
                </c:pt>
                <c:pt idx="702">
                  <c:v>-7.9867883325072917</c:v>
                </c:pt>
                <c:pt idx="703">
                  <c:v>-7.9970659928152337</c:v>
                </c:pt>
                <c:pt idx="704">
                  <c:v>-8.0073436634218513</c:v>
                </c:pt>
                <c:pt idx="705">
                  <c:v>-8.01762134432688</c:v>
                </c:pt>
                <c:pt idx="706">
                  <c:v>-8.0278990355300586</c:v>
                </c:pt>
                <c:pt idx="707">
                  <c:v>-8.0381767370311259</c:v>
                </c:pt>
                <c:pt idx="708">
                  <c:v>-8.0484544488298191</c:v>
                </c:pt>
                <c:pt idx="709">
                  <c:v>-8.0587321709258752</c:v>
                </c:pt>
                <c:pt idx="710">
                  <c:v>-8.0690099033190332</c:v>
                </c:pt>
                <c:pt idx="711">
                  <c:v>-8.0792876460090302</c:v>
                </c:pt>
                <c:pt idx="712">
                  <c:v>-8.0895653989956049</c:v>
                </c:pt>
                <c:pt idx="713">
                  <c:v>-8.0998431622784945</c:v>
                </c:pt>
                <c:pt idx="714">
                  <c:v>-8.1101209358574362</c:v>
                </c:pt>
                <c:pt idx="715">
                  <c:v>-8.1203987197321688</c:v>
                </c:pt>
                <c:pt idx="716">
                  <c:v>-8.1306765139024293</c:v>
                </c:pt>
                <c:pt idx="717">
                  <c:v>-8.1409543183679567</c:v>
                </c:pt>
                <c:pt idx="718">
                  <c:v>-8.151232133128488</c:v>
                </c:pt>
                <c:pt idx="719">
                  <c:v>-8.1615099581837622</c:v>
                </c:pt>
                <c:pt idx="720">
                  <c:v>-8.1717877935335164</c:v>
                </c:pt>
                <c:pt idx="721">
                  <c:v>-8.1820656391774875</c:v>
                </c:pt>
                <c:pt idx="722">
                  <c:v>-8.1923434951154146</c:v>
                </c:pt>
                <c:pt idx="723">
                  <c:v>-8.2026213613470365</c:v>
                </c:pt>
                <c:pt idx="724">
                  <c:v>-8.2128992378720902</c:v>
                </c:pt>
                <c:pt idx="725">
                  <c:v>-8.2231771246903129</c:v>
                </c:pt>
                <c:pt idx="726">
                  <c:v>-8.2334550218014435</c:v>
                </c:pt>
                <c:pt idx="727">
                  <c:v>-8.2437329292052191</c:v>
                </c:pt>
                <c:pt idx="728">
                  <c:v>-8.2540108469013767</c:v>
                </c:pt>
                <c:pt idx="729">
                  <c:v>-8.2642887748896552</c:v>
                </c:pt>
                <c:pt idx="730">
                  <c:v>-8.2745667131697935</c:v>
                </c:pt>
                <c:pt idx="731">
                  <c:v>-8.2848446617415288</c:v>
                </c:pt>
                <c:pt idx="732">
                  <c:v>-8.295122620604598</c:v>
                </c:pt>
                <c:pt idx="733">
                  <c:v>-8.3054005897587402</c:v>
                </c:pt>
                <c:pt idx="734">
                  <c:v>-8.3156785692036941</c:v>
                </c:pt>
                <c:pt idx="735">
                  <c:v>-8.3259565589391968</c:v>
                </c:pt>
                <c:pt idx="736">
                  <c:v>-8.3362345589649856</c:v>
                </c:pt>
                <c:pt idx="737">
                  <c:v>-8.3465125692807991</c:v>
                </c:pt>
                <c:pt idx="738">
                  <c:v>-8.3567905898863746</c:v>
                </c:pt>
                <c:pt idx="739">
                  <c:v>-8.3670686207814509</c:v>
                </c:pt>
                <c:pt idx="740">
                  <c:v>-8.3773466619657651</c:v>
                </c:pt>
                <c:pt idx="741">
                  <c:v>-8.387624713439056</c:v>
                </c:pt>
                <c:pt idx="742">
                  <c:v>-8.3979027752010609</c:v>
                </c:pt>
                <c:pt idx="743">
                  <c:v>-8.4081808472515185</c:v>
                </c:pt>
                <c:pt idx="744">
                  <c:v>-8.418458929590166</c:v>
                </c:pt>
                <c:pt idx="745">
                  <c:v>-8.4287370222167404</c:v>
                </c:pt>
                <c:pt idx="746">
                  <c:v>-8.4390151251309824</c:v>
                </c:pt>
                <c:pt idx="747">
                  <c:v>-8.4492932383326274</c:v>
                </c:pt>
                <c:pt idx="748">
                  <c:v>-8.4595713618214141</c:v>
                </c:pt>
                <c:pt idx="749">
                  <c:v>-8.4698494955970816</c:v>
                </c:pt>
                <c:pt idx="750">
                  <c:v>-8.4801276396593668</c:v>
                </c:pt>
                <c:pt idx="751">
                  <c:v>-8.4904057940080087</c:v>
                </c:pt>
                <c:pt idx="752">
                  <c:v>-8.5006839586427443</c:v>
                </c:pt>
                <c:pt idx="753">
                  <c:v>-8.5109621335633125</c:v>
                </c:pt>
                <c:pt idx="754">
                  <c:v>-8.5212403187694505</c:v>
                </c:pt>
                <c:pt idx="755">
                  <c:v>-8.5315185142608971</c:v>
                </c:pt>
                <c:pt idx="756">
                  <c:v>-8.5417967200373894</c:v>
                </c:pt>
                <c:pt idx="757">
                  <c:v>-8.5520749360986645</c:v>
                </c:pt>
                <c:pt idx="758">
                  <c:v>-8.5623531624444631</c:v>
                </c:pt>
                <c:pt idx="759">
                  <c:v>-8.5726313990745204</c:v>
                </c:pt>
                <c:pt idx="760">
                  <c:v>-8.5829096459885772</c:v>
                </c:pt>
                <c:pt idx="761">
                  <c:v>-8.5931879031863687</c:v>
                </c:pt>
                <c:pt idx="762">
                  <c:v>-8.6034661706676356</c:v>
                </c:pt>
                <c:pt idx="763">
                  <c:v>-8.6137444484321151</c:v>
                </c:pt>
                <c:pt idx="764">
                  <c:v>-8.6240227364795441</c:v>
                </c:pt>
                <c:pt idx="765">
                  <c:v>-8.6343010348096616</c:v>
                </c:pt>
                <c:pt idx="766">
                  <c:v>-8.6445793434222047</c:v>
                </c:pt>
                <c:pt idx="767">
                  <c:v>-8.6548576623169122</c:v>
                </c:pt>
                <c:pt idx="768">
                  <c:v>-8.6651359914935231</c:v>
                </c:pt>
                <c:pt idx="769">
                  <c:v>-8.6754143309517744</c:v>
                </c:pt>
                <c:pt idx="770">
                  <c:v>-8.6856926806914032</c:v>
                </c:pt>
                <c:pt idx="771">
                  <c:v>-8.6959710407121484</c:v>
                </c:pt>
                <c:pt idx="772">
                  <c:v>-8.7062494110137489</c:v>
                </c:pt>
                <c:pt idx="773">
                  <c:v>-8.7165277915959418</c:v>
                </c:pt>
                <c:pt idx="774">
                  <c:v>-8.726806182458466</c:v>
                </c:pt>
                <c:pt idx="775">
                  <c:v>-8.7370845836010584</c:v>
                </c:pt>
                <c:pt idx="776">
                  <c:v>-8.7473629950234582</c:v>
                </c:pt>
                <c:pt idx="777">
                  <c:v>-8.757641416725404</c:v>
                </c:pt>
                <c:pt idx="778">
                  <c:v>-8.767919848706633</c:v>
                </c:pt>
                <c:pt idx="779">
                  <c:v>-8.7781982909668823</c:v>
                </c:pt>
                <c:pt idx="780">
                  <c:v>-8.7884767435058908</c:v>
                </c:pt>
                <c:pt idx="781">
                  <c:v>-8.7987552063233974</c:v>
                </c:pt>
                <c:pt idx="782">
                  <c:v>-8.8090336794191391</c:v>
                </c:pt>
                <c:pt idx="783">
                  <c:v>-8.8193121627928548</c:v>
                </c:pt>
                <c:pt idx="784">
                  <c:v>-8.8295906564442834</c:v>
                </c:pt>
                <c:pt idx="785">
                  <c:v>-8.8398691603731621</c:v>
                </c:pt>
                <c:pt idx="786">
                  <c:v>-8.8501476745792278</c:v>
                </c:pt>
                <c:pt idx="787">
                  <c:v>-8.8604261990622195</c:v>
                </c:pt>
                <c:pt idx="788">
                  <c:v>-8.8707047338218761</c:v>
                </c:pt>
                <c:pt idx="789">
                  <c:v>-8.8809832788579346</c:v>
                </c:pt>
                <c:pt idx="790">
                  <c:v>-8.8912618341701339</c:v>
                </c:pt>
                <c:pt idx="791">
                  <c:v>-8.901540399758213</c:v>
                </c:pt>
                <c:pt idx="792">
                  <c:v>-8.9118189756219088</c:v>
                </c:pt>
                <c:pt idx="793">
                  <c:v>-8.9220975617609586</c:v>
                </c:pt>
                <c:pt idx="794">
                  <c:v>-8.9323761581751011</c:v>
                </c:pt>
                <c:pt idx="795">
                  <c:v>-8.9426547648640753</c:v>
                </c:pt>
                <c:pt idx="796">
                  <c:v>-8.95293338182762</c:v>
                </c:pt>
                <c:pt idx="797">
                  <c:v>-8.9632120090654723</c:v>
                </c:pt>
                <c:pt idx="798">
                  <c:v>-8.9734906465773694</c:v>
                </c:pt>
                <c:pt idx="799">
                  <c:v>-8.9837692943630501</c:v>
                </c:pt>
                <c:pt idx="800">
                  <c:v>-8.9940479524222532</c:v>
                </c:pt>
                <c:pt idx="801">
                  <c:v>-9.0043266207547177</c:v>
                </c:pt>
                <c:pt idx="802">
                  <c:v>-9.0146052993601806</c:v>
                </c:pt>
                <c:pt idx="803">
                  <c:v>-9.0248839882383791</c:v>
                </c:pt>
                <c:pt idx="804">
                  <c:v>-9.0351626873890538</c:v>
                </c:pt>
                <c:pt idx="805">
                  <c:v>-9.04544139681194</c:v>
                </c:pt>
                <c:pt idx="806">
                  <c:v>-9.0557201165067784</c:v>
                </c:pt>
                <c:pt idx="807">
                  <c:v>-9.0659988464733061</c:v>
                </c:pt>
                <c:pt idx="808">
                  <c:v>-9.0762775867112619</c:v>
                </c:pt>
                <c:pt idx="809">
                  <c:v>-9.086556337220383</c:v>
                </c:pt>
                <c:pt idx="810">
                  <c:v>-9.0968350980004082</c:v>
                </c:pt>
                <c:pt idx="811">
                  <c:v>-9.1071138690510764</c:v>
                </c:pt>
                <c:pt idx="812">
                  <c:v>-9.1173926503721248</c:v>
                </c:pt>
                <c:pt idx="813">
                  <c:v>-9.1276714419632921</c:v>
                </c:pt>
                <c:pt idx="814">
                  <c:v>-9.1379502438243154</c:v>
                </c:pt>
                <c:pt idx="815">
                  <c:v>-9.1482290559549337</c:v>
                </c:pt>
                <c:pt idx="816">
                  <c:v>-9.1585078783548859</c:v>
                </c:pt>
                <c:pt idx="817">
                  <c:v>-9.168786711023909</c:v>
                </c:pt>
                <c:pt idx="818">
                  <c:v>-9.1790655539617436</c:v>
                </c:pt>
                <c:pt idx="819">
                  <c:v>-9.1893444071681252</c:v>
                </c:pt>
                <c:pt idx="820">
                  <c:v>-9.1996232706427943</c:v>
                </c:pt>
                <c:pt idx="821">
                  <c:v>-9.209902144385488</c:v>
                </c:pt>
                <c:pt idx="822">
                  <c:v>-9.2201810283959436</c:v>
                </c:pt>
                <c:pt idx="823">
                  <c:v>-9.2304599226738997</c:v>
                </c:pt>
                <c:pt idx="824">
                  <c:v>-9.2407388272190953</c:v>
                </c:pt>
                <c:pt idx="825">
                  <c:v>-9.2510177420312694</c:v>
                </c:pt>
                <c:pt idx="826">
                  <c:v>-9.2612966671101589</c:v>
                </c:pt>
                <c:pt idx="827">
                  <c:v>-9.2715756024555027</c:v>
                </c:pt>
                <c:pt idx="828">
                  <c:v>-9.2818545480670398</c:v>
                </c:pt>
                <c:pt idx="829">
                  <c:v>-9.2921335039445072</c:v>
                </c:pt>
                <c:pt idx="830">
                  <c:v>-9.3024124700876438</c:v>
                </c:pt>
                <c:pt idx="831">
                  <c:v>-9.3126914464961867</c:v>
                </c:pt>
                <c:pt idx="832">
                  <c:v>-9.3229704331698766</c:v>
                </c:pt>
                <c:pt idx="833">
                  <c:v>-9.3332494301084505</c:v>
                </c:pt>
                <c:pt idx="834">
                  <c:v>-9.3435284373116456</c:v>
                </c:pt>
                <c:pt idx="835">
                  <c:v>-9.3538074547792007</c:v>
                </c:pt>
                <c:pt idx="836">
                  <c:v>-9.3640864825108547</c:v>
                </c:pt>
                <c:pt idx="837">
                  <c:v>-9.3743655205063465</c:v>
                </c:pt>
                <c:pt idx="838">
                  <c:v>-9.3846445687654132</c:v>
                </c:pt>
                <c:pt idx="839">
                  <c:v>-9.3949236272877936</c:v>
                </c:pt>
                <c:pt idx="840">
                  <c:v>-9.4052026960732267</c:v>
                </c:pt>
                <c:pt idx="841">
                  <c:v>-9.4154817751214495</c:v>
                </c:pt>
                <c:pt idx="842">
                  <c:v>-9.4257608644322008</c:v>
                </c:pt>
                <c:pt idx="843">
                  <c:v>-9.4360399640052197</c:v>
                </c:pt>
                <c:pt idx="844">
                  <c:v>-9.4463190738402449</c:v>
                </c:pt>
                <c:pt idx="845">
                  <c:v>-9.4565981939370136</c:v>
                </c:pt>
                <c:pt idx="846">
                  <c:v>-9.4668773242952646</c:v>
                </c:pt>
                <c:pt idx="847">
                  <c:v>-9.4771564649147351</c:v>
                </c:pt>
                <c:pt idx="848">
                  <c:v>-9.4874356157951656</c:v>
                </c:pt>
                <c:pt idx="849">
                  <c:v>-9.4977147769362933</c:v>
                </c:pt>
                <c:pt idx="850">
                  <c:v>-9.5079939483378553</c:v>
                </c:pt>
                <c:pt idx="851">
                  <c:v>-9.5182731299995922</c:v>
                </c:pt>
                <c:pt idx="852">
                  <c:v>-9.5285523219212411</c:v>
                </c:pt>
                <c:pt idx="853">
                  <c:v>-9.538831524102541</c:v>
                </c:pt>
                <c:pt idx="854">
                  <c:v>-9.5491107365432288</c:v>
                </c:pt>
                <c:pt idx="855">
                  <c:v>-9.5593899592430436</c:v>
                </c:pt>
                <c:pt idx="856">
                  <c:v>-9.5696691922017241</c:v>
                </c:pt>
                <c:pt idx="857">
                  <c:v>-9.5799484354190092</c:v>
                </c:pt>
                <c:pt idx="858">
                  <c:v>-9.5902276888946361</c:v>
                </c:pt>
                <c:pt idx="859">
                  <c:v>-9.6005069526283453</c:v>
                </c:pt>
                <c:pt idx="860">
                  <c:v>-9.6107862266198723</c:v>
                </c:pt>
                <c:pt idx="861">
                  <c:v>-9.6210655108689576</c:v>
                </c:pt>
                <c:pt idx="862">
                  <c:v>-9.6313448053753383</c:v>
                </c:pt>
                <c:pt idx="863">
                  <c:v>-9.6416241101387534</c:v>
                </c:pt>
                <c:pt idx="864">
                  <c:v>-9.6519034251589417</c:v>
                </c:pt>
                <c:pt idx="865">
                  <c:v>-9.6621827504356421</c:v>
                </c:pt>
                <c:pt idx="866">
                  <c:v>-9.6724620859685917</c:v>
                </c:pt>
                <c:pt idx="867">
                  <c:v>-9.6827414317575293</c:v>
                </c:pt>
                <c:pt idx="868">
                  <c:v>-9.6930207878021939</c:v>
                </c:pt>
                <c:pt idx="869">
                  <c:v>-9.7033001541023225</c:v>
                </c:pt>
                <c:pt idx="870">
                  <c:v>-9.7135795306576558</c:v>
                </c:pt>
                <c:pt idx="871">
                  <c:v>-9.7238589174679309</c:v>
                </c:pt>
                <c:pt idx="872">
                  <c:v>-9.7341383145328866</c:v>
                </c:pt>
                <c:pt idx="873">
                  <c:v>-9.7444177218522601</c:v>
                </c:pt>
                <c:pt idx="874">
                  <c:v>-9.7546971394257902</c:v>
                </c:pt>
                <c:pt idx="875">
                  <c:v>-9.7649765672532158</c:v>
                </c:pt>
                <c:pt idx="876">
                  <c:v>-9.7752560053342759</c:v>
                </c:pt>
                <c:pt idx="877">
                  <c:v>-9.7855354536687091</c:v>
                </c:pt>
                <c:pt idx="878">
                  <c:v>-9.7958149122562528</c:v>
                </c:pt>
                <c:pt idx="879">
                  <c:v>-9.8060943810966457</c:v>
                </c:pt>
                <c:pt idx="880">
                  <c:v>-9.8163738601896267</c:v>
                </c:pt>
                <c:pt idx="881">
                  <c:v>-9.8266533495349346</c:v>
                </c:pt>
                <c:pt idx="882">
                  <c:v>-9.8369328491323067</c:v>
                </c:pt>
                <c:pt idx="883">
                  <c:v>-9.8472123589814835</c:v>
                </c:pt>
                <c:pt idx="884">
                  <c:v>-9.8574918790822021</c:v>
                </c:pt>
                <c:pt idx="885">
                  <c:v>-9.8677714094341997</c:v>
                </c:pt>
                <c:pt idx="886">
                  <c:v>-9.8780509500372169</c:v>
                </c:pt>
                <c:pt idx="887">
                  <c:v>-9.8883305008909907</c:v>
                </c:pt>
                <c:pt idx="888">
                  <c:v>-9.8986100619952602</c:v>
                </c:pt>
                <c:pt idx="889">
                  <c:v>-9.908889633349764</c:v>
                </c:pt>
                <c:pt idx="890">
                  <c:v>-9.9191692149542412</c:v>
                </c:pt>
                <c:pt idx="891">
                  <c:v>-9.9294488068084306</c:v>
                </c:pt>
                <c:pt idx="892">
                  <c:v>-9.9397284089120692</c:v>
                </c:pt>
                <c:pt idx="893">
                  <c:v>-9.950008021264896</c:v>
                </c:pt>
                <c:pt idx="894">
                  <c:v>-9.9602876438666499</c:v>
                </c:pt>
                <c:pt idx="895">
                  <c:v>-9.9705672767170697</c:v>
                </c:pt>
                <c:pt idx="896">
                  <c:v>-9.9808469198158924</c:v>
                </c:pt>
                <c:pt idx="897">
                  <c:v>-9.9911265731628571</c:v>
                </c:pt>
                <c:pt idx="898">
                  <c:v>-10.001406236757704</c:v>
                </c:pt>
                <c:pt idx="899">
                  <c:v>-10.011685910600171</c:v>
                </c:pt>
                <c:pt idx="900">
                  <c:v>-10.021965594689995</c:v>
                </c:pt>
                <c:pt idx="901">
                  <c:v>-10.032245289026916</c:v>
                </c:pt>
                <c:pt idx="902">
                  <c:v>-10.042524993610671</c:v>
                </c:pt>
                <c:pt idx="903">
                  <c:v>-10.052804708441</c:v>
                </c:pt>
                <c:pt idx="904">
                  <c:v>-10.063084433517641</c:v>
                </c:pt>
                <c:pt idx="905">
                  <c:v>-10.073364168840333</c:v>
                </c:pt>
                <c:pt idx="906">
                  <c:v>-10.083643914408816</c:v>
                </c:pt>
                <c:pt idx="907">
                  <c:v>-10.093923670222825</c:v>
                </c:pt>
                <c:pt idx="908">
                  <c:v>-10.104203436282102</c:v>
                </c:pt>
                <c:pt idx="909">
                  <c:v>-10.114483212586384</c:v>
                </c:pt>
                <c:pt idx="910">
                  <c:v>-10.12476299913541</c:v>
                </c:pt>
                <c:pt idx="911">
                  <c:v>-10.135042795928918</c:v>
                </c:pt>
                <c:pt idx="912">
                  <c:v>-10.145322602966646</c:v>
                </c:pt>
                <c:pt idx="913">
                  <c:v>-10.155602420248334</c:v>
                </c:pt>
                <c:pt idx="914">
                  <c:v>-10.16588224777372</c:v>
                </c:pt>
                <c:pt idx="915">
                  <c:v>-10.176162085542542</c:v>
                </c:pt>
                <c:pt idx="916">
                  <c:v>-10.186441933554541</c:v>
                </c:pt>
                <c:pt idx="917">
                  <c:v>-10.196721791809452</c:v>
                </c:pt>
                <c:pt idx="918">
                  <c:v>-10.207001660307016</c:v>
                </c:pt>
                <c:pt idx="919">
                  <c:v>-10.217281539046972</c:v>
                </c:pt>
                <c:pt idx="920">
                  <c:v>-10.227561428029057</c:v>
                </c:pt>
                <c:pt idx="921">
                  <c:v>-10.23784132725301</c:v>
                </c:pt>
                <c:pt idx="922">
                  <c:v>-10.248121236718571</c:v>
                </c:pt>
                <c:pt idx="923">
                  <c:v>-10.258401156425478</c:v>
                </c:pt>
                <c:pt idx="924">
                  <c:v>-10.268681086373467</c:v>
                </c:pt>
                <c:pt idx="925">
                  <c:v>-10.27896102656228</c:v>
                </c:pt>
                <c:pt idx="926">
                  <c:v>-10.289240976991655</c:v>
                </c:pt>
                <c:pt idx="927">
                  <c:v>-10.299520937661329</c:v>
                </c:pt>
                <c:pt idx="928">
                  <c:v>-10.309800908571043</c:v>
                </c:pt>
                <c:pt idx="929">
                  <c:v>-10.320080889720535</c:v>
                </c:pt>
                <c:pt idx="930">
                  <c:v>-10.330360881109542</c:v>
                </c:pt>
                <c:pt idx="931">
                  <c:v>-10.340640882737803</c:v>
                </c:pt>
                <c:pt idx="932">
                  <c:v>-10.350920894605059</c:v>
                </c:pt>
                <c:pt idx="933">
                  <c:v>-10.361200916711045</c:v>
                </c:pt>
                <c:pt idx="934">
                  <c:v>-10.371480949055503</c:v>
                </c:pt>
                <c:pt idx="935">
                  <c:v>-10.381760991638171</c:v>
                </c:pt>
                <c:pt idx="936">
                  <c:v>-10.392041044458786</c:v>
                </c:pt>
                <c:pt idx="937">
                  <c:v>-10.402321107517087</c:v>
                </c:pt>
                <c:pt idx="938">
                  <c:v>-10.412601180812814</c:v>
                </c:pt>
                <c:pt idx="939">
                  <c:v>-10.422881264345705</c:v>
                </c:pt>
                <c:pt idx="940">
                  <c:v>-10.433161358115498</c:v>
                </c:pt>
                <c:pt idx="941">
                  <c:v>-10.443441462121934</c:v>
                </c:pt>
                <c:pt idx="942">
                  <c:v>-10.45372157636475</c:v>
                </c:pt>
                <c:pt idx="943">
                  <c:v>-10.464001700843685</c:v>
                </c:pt>
                <c:pt idx="944">
                  <c:v>-10.474281835558477</c:v>
                </c:pt>
                <c:pt idx="945">
                  <c:v>-10.484561980508866</c:v>
                </c:pt>
                <c:pt idx="946">
                  <c:v>-10.49484213569459</c:v>
                </c:pt>
                <c:pt idx="947">
                  <c:v>-10.505122301115387</c:v>
                </c:pt>
                <c:pt idx="948">
                  <c:v>-10.515402476770998</c:v>
                </c:pt>
                <c:pt idx="949">
                  <c:v>-10.525682662661159</c:v>
                </c:pt>
                <c:pt idx="950">
                  <c:v>-10.535962858785611</c:v>
                </c:pt>
                <c:pt idx="951">
                  <c:v>-10.546243065144091</c:v>
                </c:pt>
                <c:pt idx="952">
                  <c:v>-10.556523281736338</c:v>
                </c:pt>
                <c:pt idx="953">
                  <c:v>-10.56680350856209</c:v>
                </c:pt>
                <c:pt idx="954">
                  <c:v>-10.577083745621088</c:v>
                </c:pt>
                <c:pt idx="955">
                  <c:v>-10.587363992913071</c:v>
                </c:pt>
                <c:pt idx="956">
                  <c:v>-10.597644250437774</c:v>
                </c:pt>
                <c:pt idx="957">
                  <c:v>-10.60792451819494</c:v>
                </c:pt>
                <c:pt idx="958">
                  <c:v>-10.618204796184305</c:v>
                </c:pt>
                <c:pt idx="959">
                  <c:v>-10.628485084405607</c:v>
                </c:pt>
                <c:pt idx="960">
                  <c:v>-10.638765382858589</c:v>
                </c:pt>
                <c:pt idx="961">
                  <c:v>-10.649045691542986</c:v>
                </c:pt>
                <c:pt idx="962">
                  <c:v>-10.659326010458537</c:v>
                </c:pt>
                <c:pt idx="963">
                  <c:v>-10.669606339604982</c:v>
                </c:pt>
                <c:pt idx="964">
                  <c:v>-10.67988667898206</c:v>
                </c:pt>
                <c:pt idx="965">
                  <c:v>-10.690167028589508</c:v>
                </c:pt>
                <c:pt idx="966">
                  <c:v>-10.700447388427067</c:v>
                </c:pt>
                <c:pt idx="967">
                  <c:v>-10.710727758494475</c:v>
                </c:pt>
                <c:pt idx="968">
                  <c:v>-10.72100813879147</c:v>
                </c:pt>
                <c:pt idx="969">
                  <c:v>-10.731288529317792</c:v>
                </c:pt>
                <c:pt idx="970">
                  <c:v>-10.74156893007318</c:v>
                </c:pt>
                <c:pt idx="971">
                  <c:v>-10.751849341057373</c:v>
                </c:pt>
                <c:pt idx="972">
                  <c:v>-10.762129762270106</c:v>
                </c:pt>
                <c:pt idx="973">
                  <c:v>-10.772410193711123</c:v>
                </c:pt>
                <c:pt idx="974">
                  <c:v>-10.78269063538016</c:v>
                </c:pt>
                <c:pt idx="975">
                  <c:v>-10.792971087276955</c:v>
                </c:pt>
                <c:pt idx="976">
                  <c:v>-10.803251549401249</c:v>
                </c:pt>
                <c:pt idx="977">
                  <c:v>-10.813532021752779</c:v>
                </c:pt>
                <c:pt idx="978">
                  <c:v>-10.823812504331286</c:v>
                </c:pt>
                <c:pt idx="979">
                  <c:v>-10.834092997136507</c:v>
                </c:pt>
                <c:pt idx="980">
                  <c:v>-10.844373500168182</c:v>
                </c:pt>
                <c:pt idx="981">
                  <c:v>-10.854654013426048</c:v>
                </c:pt>
                <c:pt idx="982">
                  <c:v>-10.864934536909846</c:v>
                </c:pt>
                <c:pt idx="983">
                  <c:v>-10.875215070619314</c:v>
                </c:pt>
                <c:pt idx="984">
                  <c:v>-10.885495614554191</c:v>
                </c:pt>
                <c:pt idx="985">
                  <c:v>-10.895776168714216</c:v>
                </c:pt>
                <c:pt idx="986">
                  <c:v>-10.906056733099126</c:v>
                </c:pt>
                <c:pt idx="987">
                  <c:v>-10.916337307708663</c:v>
                </c:pt>
                <c:pt idx="988">
                  <c:v>-10.926617892542563</c:v>
                </c:pt>
                <c:pt idx="989">
                  <c:v>-10.936898487600567</c:v>
                </c:pt>
                <c:pt idx="990">
                  <c:v>-10.947179092882413</c:v>
                </c:pt>
                <c:pt idx="991">
                  <c:v>-10.957459708387839</c:v>
                </c:pt>
                <c:pt idx="992">
                  <c:v>-10.967740334116586</c:v>
                </c:pt>
                <c:pt idx="993">
                  <c:v>-10.978020970068391</c:v>
                </c:pt>
                <c:pt idx="994">
                  <c:v>-10.988301616242994</c:v>
                </c:pt>
                <c:pt idx="995">
                  <c:v>-10.998582272640133</c:v>
                </c:pt>
                <c:pt idx="996">
                  <c:v>-11.008862939259547</c:v>
                </c:pt>
                <c:pt idx="997">
                  <c:v>-11.019143616100976</c:v>
                </c:pt>
                <c:pt idx="998">
                  <c:v>-11.029424303164157</c:v>
                </c:pt>
                <c:pt idx="999">
                  <c:v>-11.039705000448832</c:v>
                </c:pt>
                <c:pt idx="1000">
                  <c:v>-11.049985707954736</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Calculs!$K$4:$K$1004</c:f>
              <c:numCache>
                <c:formatCode>0.00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1242.3868513440566</c:v>
                </c:pt>
                <c:pt idx="202">
                  <c:v>1242.3945233345594</c:v>
                </c:pt>
                <c:pt idx="203">
                  <c:v>1242.3040842036044</c:v>
                </c:pt>
                <c:pt idx="204">
                  <c:v>1242.1156754705412</c:v>
                </c:pt>
                <c:pt idx="205">
                  <c:v>1241.8294390135732</c:v>
                </c:pt>
                <c:pt idx="206">
                  <c:v>1241.4455181074914</c:v>
                </c:pt>
                <c:pt idx="207">
                  <c:v>1240.9640584308568</c:v>
                </c:pt>
                <c:pt idx="208">
                  <c:v>1240.3852090315622</c:v>
                </c:pt>
                <c:pt idx="209">
                  <c:v>1239.7091232412727</c:v>
                </c:pt>
                <c:pt idx="210">
                  <c:v>1238.9359595311564</c:v>
                </c:pt>
                <c:pt idx="211">
                  <c:v>1238.0658823033857</c:v>
                </c:pt>
                <c:pt idx="212">
                  <c:v>1237.0990626149598</c:v>
                </c:pt>
                <c:pt idx="213">
                  <c:v>1236.0356788323472</c:v>
                </c:pt>
                <c:pt idx="214">
                  <c:v>1234.8759172171392</c:v>
                </c:pt>
                <c:pt idx="215">
                  <c:v>1233.6199724443254</c:v>
                </c:pt>
                <c:pt idx="216">
                  <c:v>1232.2680480558886</c:v>
                </c:pt>
                <c:pt idx="217">
                  <c:v>1230.8203568532056</c:v>
                </c:pt>
                <c:pt idx="218">
                  <c:v>1229.2771212322432</c:v>
                </c:pt>
                <c:pt idx="219">
                  <c:v>1227.6385734658109</c:v>
                </c:pt>
                <c:pt idx="220">
                  <c:v>1225.9049559372056</c:v>
                </c:pt>
                <c:pt idx="221">
                  <c:v>1224.0765213295199</c:v>
                </c:pt>
                <c:pt idx="222">
                  <c:v>1222.153532774709</c:v>
                </c:pt>
                <c:pt idx="223">
                  <c:v>1220.1362639662748</c:v>
                </c:pt>
                <c:pt idx="224">
                  <c:v>1218.0249992391425</c:v>
                </c:pt>
                <c:pt idx="225">
                  <c:v>1215.820033620003</c:v>
                </c:pt>
                <c:pt idx="226">
                  <c:v>1213.5216728510966</c:v>
                </c:pt>
                <c:pt idx="227">
                  <c:v>1211.1302333901149</c:v>
                </c:pt>
                <c:pt idx="228">
                  <c:v>1208.6460423886242</c:v>
                </c:pt>
                <c:pt idx="229">
                  <c:v>1206.0694376511535</c:v>
                </c:pt>
                <c:pt idx="230">
                  <c:v>1203.400767576858</c:v>
                </c:pt>
                <c:pt idx="231">
                  <c:v>1200.6403910854551</c:v>
                </c:pt>
                <c:pt idx="232">
                  <c:v>1197.7886775289444</c:v>
                </c:pt>
                <c:pt idx="233">
                  <c:v>1194.8460065904512</c:v>
                </c:pt>
                <c:pt idx="234">
                  <c:v>1191.8127681713909</c:v>
                </c:pt>
                <c:pt idx="235">
                  <c:v>1188.689362268017</c:v>
                </c:pt>
                <c:pt idx="236">
                  <c:v>1185.4761988383079</c:v>
                </c:pt>
                <c:pt idx="237">
                  <c:v>1182.1736976600419</c:v>
                </c:pt>
                <c:pt idx="238">
                  <c:v>1178.7822881808311</c:v>
                </c:pt>
                <c:pt idx="239">
                  <c:v>1175.3024093608076</c:v>
                </c:pt>
                <c:pt idx="240">
                  <c:v>1171.7345095085866</c:v>
                </c:pt>
                <c:pt idx="241">
                  <c:v>1168.079046111081</c:v>
                </c:pt>
                <c:pt idx="242">
                  <c:v>1164.3364856576898</c:v>
                </c:pt>
                <c:pt idx="243">
                  <c:v>1160.5073034593397</c:v>
                </c:pt>
                <c:pt idx="244">
                  <c:v>1156.591983462823</c:v>
                </c:pt>
                <c:pt idx="245">
                  <c:v>1152.5910180608419</c:v>
                </c:pt>
                <c:pt idx="246">
                  <c:v>1148.5049078981426</c:v>
                </c:pt>
                <c:pt idx="247">
                  <c:v>1144.334161674095</c:v>
                </c:pt>
                <c:pt idx="248">
                  <c:v>1140.0792959420532</c:v>
                </c:pt>
                <c:pt idx="249">
                  <c:v>1135.7408349058153</c:v>
                </c:pt>
                <c:pt idx="250">
                  <c:v>1131.319310213476</c:v>
                </c:pt>
                <c:pt idx="251">
                  <c:v>1126.8152607489621</c:v>
                </c:pt>
                <c:pt idx="252">
                  <c:v>1122.2292324215155</c:v>
                </c:pt>
                <c:pt idx="253">
                  <c:v>1117.5617779533823</c:v>
                </c:pt>
                <c:pt idx="254">
                  <c:v>1112.813456665956</c:v>
                </c:pt>
                <c:pt idx="255">
                  <c:v>1107.9848342646087</c:v>
                </c:pt>
                <c:pt idx="256">
                  <c:v>1103.0764826224374</c:v>
                </c:pt>
                <c:pt idx="257">
                  <c:v>1098.0889795631444</c:v>
                </c:pt>
                <c:pt idx="258">
                  <c:v>1093.0229086432603</c:v>
                </c:pt>
                <c:pt idx="259">
                  <c:v>1087.8788589339122</c:v>
                </c:pt>
                <c:pt idx="260">
                  <c:v>1082.6574248023337</c:v>
                </c:pt>
                <c:pt idx="261">
                  <c:v>1077.3592056933037</c:v>
                </c:pt>
                <c:pt idx="262">
                  <c:v>1071.9848059106962</c:v>
                </c:pt>
                <c:pt idx="263">
                  <c:v>1066.5348343993192</c:v>
                </c:pt>
                <c:pt idx="264">
                  <c:v>1061.0099045272088</c:v>
                </c:pt>
                <c:pt idx="265">
                  <c:v>1055.4106338685481</c:v>
                </c:pt>
                <c:pt idx="266">
                  <c:v>1049.7376439873633</c:v>
                </c:pt>
                <c:pt idx="267">
                  <c:v>1043.9915602221567</c:v>
                </c:pt>
                <c:pt idx="268">
                  <c:v>1038.1730114716199</c:v>
                </c:pt>
                <c:pt idx="269">
                  <c:v>1032.2826299815715</c:v>
                </c:pt>
                <c:pt idx="270">
                  <c:v>1026.3210511332579</c:v>
                </c:pt>
                <c:pt idx="271">
                  <c:v>1020.2889132331475</c:v>
                </c:pt>
                <c:pt idx="272">
                  <c:v>1014.1868573043477</c:v>
                </c:pt>
                <c:pt idx="273">
                  <c:v>1008.0155268797662</c:v>
                </c:pt>
                <c:pt idx="274">
                  <c:v>1001.7755677971347</c:v>
                </c:pt>
                <c:pt idx="275">
                  <c:v>995.46762799600685</c:v>
                </c:pt>
                <c:pt idx="276">
                  <c:v>989.09235731683987</c:v>
                </c:pt>
                <c:pt idx="277">
                  <c:v>982.65040730226156</c:v>
                </c:pt>
                <c:pt idx="278">
                  <c:v>976.14243100062242</c:v>
                </c:pt>
                <c:pt idx="279">
                  <c:v>969.56908277192531</c:v>
                </c:pt>
                <c:pt idx="280">
                  <c:v>962.93101809622317</c:v>
                </c:pt>
                <c:pt idx="281">
                  <c:v>956.22889338456832</c:v>
                </c:pt>
                <c:pt idx="282">
                  <c:v>949.463365792594</c:v>
                </c:pt>
                <c:pt idx="283">
                  <c:v>942.63509303680326</c:v>
                </c:pt>
                <c:pt idx="284">
                  <c:v>935.74473321363655</c:v>
                </c:pt>
                <c:pt idx="285">
                  <c:v>928.79294462138466</c:v>
                </c:pt>
                <c:pt idx="286">
                  <c:v>921.7803855850093</c:v>
                </c:pt>
                <c:pt idx="287">
                  <c:v>914.7077142839297</c:v>
                </c:pt>
                <c:pt idx="288">
                  <c:v>907.57558858282869</c:v>
                </c:pt>
                <c:pt idx="289">
                  <c:v>900.3846658655284</c:v>
                </c:pt>
                <c:pt idx="290">
                  <c:v>893.13560287198118</c:v>
                </c:pt>
                <c:pt idx="291">
                  <c:v>885.82905553841738</c:v>
                </c:pt>
                <c:pt idx="292">
                  <c:v>878.46567884068747</c:v>
                </c:pt>
                <c:pt idx="293">
                  <c:v>871.04612664083322</c:v>
                </c:pt>
                <c:pt idx="294">
                  <c:v>863.5710515369168</c:v>
                </c:pt>
                <c:pt idx="295">
                  <c:v>856.04110471613546</c:v>
                </c:pt>
                <c:pt idx="296">
                  <c:v>848.45693581124374</c:v>
                </c:pt>
                <c:pt idx="297">
                  <c:v>840.81919276030271</c:v>
                </c:pt>
                <c:pt idx="298">
                  <c:v>833.128521669772</c:v>
                </c:pt>
                <c:pt idx="299">
                  <c:v>825.38556668095725</c:v>
                </c:pt>
                <c:pt idx="300">
                  <c:v>817.59096983982181</c:v>
                </c:pt>
                <c:pt idx="301">
                  <c:v>809.74537097016901</c:v>
                </c:pt>
                <c:pt idx="302">
                  <c:v>801.84940755019738</c:v>
                </c:pt>
                <c:pt idx="303">
                  <c:v>793.9037145924292</c:v>
                </c:pt>
                <c:pt idx="304">
                  <c:v>785.90892452700916</c:v>
                </c:pt>
                <c:pt idx="305">
                  <c:v>777.86566708836688</c:v>
                </c:pt>
                <c:pt idx="306">
                  <c:v>769.77456920523559</c:v>
                </c:pt>
                <c:pt idx="307">
                  <c:v>761.63625489401477</c:v>
                </c:pt>
                <c:pt idx="308">
                  <c:v>753.45134515546374</c:v>
                </c:pt>
                <c:pt idx="309">
                  <c:v>745.22045787470972</c:v>
                </c:pt>
                <c:pt idx="310">
                  <c:v>736.9442077245518</c:v>
                </c:pt>
                <c:pt idx="311">
                  <c:v>728.62320607204003</c:v>
                </c:pt>
                <c:pt idx="312">
                  <c:v>720.25806088830734</c:v>
                </c:pt>
                <c:pt idx="313">
                  <c:v>711.84937666162818</c:v>
                </c:pt>
                <c:pt idx="314">
                  <c:v>703.39775431367798</c:v>
                </c:pt>
                <c:pt idx="315">
                  <c:v>694.90379111896414</c:v>
                </c:pt>
                <c:pt idx="316">
                  <c:v>686.36808062739783</c:v>
                </c:pt>
                <c:pt idx="317">
                  <c:v>677.79121258997498</c:v>
                </c:pt>
                <c:pt idx="318">
                  <c:v>669.17377288753153</c:v>
                </c:pt>
                <c:pt idx="319">
                  <c:v>660.51634346253888</c:v>
                </c:pt>
                <c:pt idx="320">
                  <c:v>651.81950225390131</c:v>
                </c:pt>
                <c:pt idx="321">
                  <c:v>643.0838231347185</c:v>
                </c:pt>
                <c:pt idx="322">
                  <c:v>634.30987585297294</c:v>
                </c:pt>
                <c:pt idx="323">
                  <c:v>625.49822597510183</c:v>
                </c:pt>
                <c:pt idx="324">
                  <c:v>616.64943483241245</c:v>
                </c:pt>
                <c:pt idx="325">
                  <c:v>607.76405947029684</c:v>
                </c:pt>
                <c:pt idx="326">
                  <c:v>598.84265260020413</c:v>
                </c:pt>
                <c:pt idx="327">
                  <c:v>589.88576255432463</c:v>
                </c:pt>
                <c:pt idx="328">
                  <c:v>580.89393324294122</c:v>
                </c:pt>
                <c:pt idx="329">
                  <c:v>571.86770411440148</c:v>
                </c:pt>
                <c:pt idx="330">
                  <c:v>562.80761011766481</c:v>
                </c:pt>
                <c:pt idx="331">
                  <c:v>553.71418166737658</c:v>
                </c:pt>
                <c:pt idx="332">
                  <c:v>544.5879446114227</c:v>
                </c:pt>
                <c:pt idx="333">
                  <c:v>535.42942020091527</c:v>
                </c:pt>
                <c:pt idx="334">
                  <c:v>526.23912506256204</c:v>
                </c:pt>
                <c:pt idx="335">
                  <c:v>517.0175711733707</c:v>
                </c:pt>
                <c:pt idx="336">
                  <c:v>507.76526583763797</c:v>
                </c:pt>
                <c:pt idx="337">
                  <c:v>498.48271166617627</c:v>
                </c:pt>
                <c:pt idx="338">
                  <c:v>489.17040655772689</c:v>
                </c:pt>
                <c:pt idx="339">
                  <c:v>479.82884368251098</c:v>
                </c:pt>
                <c:pt idx="340">
                  <c:v>470.4585114678693</c:v>
                </c:pt>
                <c:pt idx="341">
                  <c:v>461.05989358594053</c:v>
                </c:pt>
                <c:pt idx="342">
                  <c:v>451.63346894332949</c:v>
                </c:pt>
                <c:pt idx="343">
                  <c:v>442.17971167271565</c:v>
                </c:pt>
                <c:pt idx="344">
                  <c:v>432.69909112635287</c:v>
                </c:pt>
                <c:pt idx="345">
                  <c:v>423.19207187141177</c:v>
                </c:pt>
                <c:pt idx="346">
                  <c:v>413.65911368711568</c:v>
                </c:pt>
                <c:pt idx="347">
                  <c:v>404.10067156362209</c:v>
                </c:pt>
                <c:pt idx="348">
                  <c:v>394.51719570260121</c:v>
                </c:pt>
                <c:pt idx="349">
                  <c:v>384.90913151946455</c:v>
                </c:pt>
                <c:pt idx="350">
                  <c:v>375.27691964719509</c:v>
                </c:pt>
                <c:pt idx="351">
                  <c:v>365.62099594173316</c:v>
                </c:pt>
                <c:pt idx="352">
                  <c:v>355.94179148887071</c:v>
                </c:pt>
                <c:pt idx="353">
                  <c:v>346.23973261260846</c:v>
                </c:pt>
                <c:pt idx="354">
                  <c:v>336.51524088492994</c:v>
                </c:pt>
                <c:pt idx="355">
                  <c:v>326.76873313694722</c:v>
                </c:pt>
                <c:pt idx="356">
                  <c:v>317.00062147137459</c:v>
                </c:pt>
                <c:pt idx="357">
                  <c:v>307.21131327628513</c:v>
                </c:pt>
                <c:pt idx="358">
                  <c:v>297.40121124010727</c:v>
                </c:pt>
                <c:pt idx="359">
                  <c:v>287.57071336781866</c:v>
                </c:pt>
                <c:pt idx="360">
                  <c:v>277.7202129982947</c:v>
                </c:pt>
                <c:pt idx="361">
                  <c:v>267.85009882277018</c:v>
                </c:pt>
                <c:pt idx="362">
                  <c:v>257.96075490437329</c:v>
                </c:pt>
                <c:pt idx="363">
                  <c:v>248.05256069869142</c:v>
                </c:pt>
                <c:pt idx="364">
                  <c:v>238.12589107532895</c:v>
                </c:pt>
                <c:pt idx="365">
                  <c:v>228.18111634041824</c:v>
                </c:pt>
                <c:pt idx="366">
                  <c:v>218.2186022600454</c:v>
                </c:pt>
                <c:pt idx="367">
                  <c:v>208.23871008455296</c:v>
                </c:pt>
                <c:pt idx="368">
                  <c:v>198.24179657368268</c:v>
                </c:pt>
                <c:pt idx="369">
                  <c:v>188.22821402252202</c:v>
                </c:pt>
                <c:pt idx="370">
                  <c:v>178.19831028821886</c:v>
                </c:pt>
                <c:pt idx="371">
                  <c:v>168.15242881742932</c:v>
                </c:pt>
                <c:pt idx="372">
                  <c:v>158.09090867446469</c:v>
                </c:pt>
                <c:pt idx="373">
                  <c:v>148.01408457010385</c:v>
                </c:pt>
                <c:pt idx="374">
                  <c:v>137.92228689103851</c:v>
                </c:pt>
                <c:pt idx="375">
                  <c:v>127.81584172991904</c:v>
                </c:pt>
                <c:pt idx="376">
                  <c:v>117.69507091596958</c:v>
                </c:pt>
                <c:pt idx="377">
                  <c:v>107.56029204614188</c:v>
                </c:pt>
                <c:pt idx="378">
                  <c:v>97.411818516777728</c:v>
                </c:pt>
                <c:pt idx="379">
                  <c:v>87.249959555750806</c:v>
                </c:pt>
                <c:pt idx="380">
                  <c:v>77.075020255059343</c:v>
                </c:pt>
                <c:pt idx="381">
                  <c:v>66.887301603841806</c:v>
                </c:pt>
                <c:pt idx="382">
                  <c:v>56.687100521788324</c:v>
                </c:pt>
                <c:pt idx="383">
                  <c:v>46.474709892921418</c:v>
                </c:pt>
                <c:pt idx="384">
                  <c:v>36.250418599720192</c:v>
                </c:pt>
                <c:pt idx="385">
                  <c:v>26.014511557562876</c:v>
                </c:pt>
                <c:pt idx="386">
                  <c:v>15.767269749463219</c:v>
                </c:pt>
                <c:pt idx="387">
                  <c:v>5.5089702610769162</c:v>
                </c:pt>
                <c:pt idx="388">
                  <c:v>-4.7601136840450753</c:v>
                </c:pt>
                <c:pt idx="389">
                  <c:v>-4.7703880975838864</c:v>
                </c:pt>
                <c:pt idx="390">
                  <c:v>-4.7806625215038796</c:v>
                </c:pt>
                <c:pt idx="391">
                  <c:v>-4.7909369558047912</c:v>
                </c:pt>
                <c:pt idx="392">
                  <c:v>-4.8012114004863582</c:v>
                </c:pt>
                <c:pt idx="393">
                  <c:v>-4.8114858555483169</c:v>
                </c:pt>
                <c:pt idx="394">
                  <c:v>-4.8217603209904043</c:v>
                </c:pt>
                <c:pt idx="395">
                  <c:v>-4.8320347968123567</c:v>
                </c:pt>
                <c:pt idx="396">
                  <c:v>-4.8423092830139112</c:v>
                </c:pt>
                <c:pt idx="397">
                  <c:v>-4.8525837795948039</c:v>
                </c:pt>
                <c:pt idx="398">
                  <c:v>-4.862858286554772</c:v>
                </c:pt>
                <c:pt idx="399">
                  <c:v>-4.8731328038935517</c:v>
                </c:pt>
                <c:pt idx="400">
                  <c:v>-4.8834073316108801</c:v>
                </c:pt>
                <c:pt idx="401">
                  <c:v>-4.8936818697064943</c:v>
                </c:pt>
                <c:pt idx="402">
                  <c:v>-4.9039564181801305</c:v>
                </c:pt>
                <c:pt idx="403">
                  <c:v>-4.9142309770315249</c:v>
                </c:pt>
                <c:pt idx="404">
                  <c:v>-4.9245055462604155</c:v>
                </c:pt>
                <c:pt idx="405">
                  <c:v>-4.9347801258665376</c:v>
                </c:pt>
                <c:pt idx="406">
                  <c:v>-4.9450547158496292</c:v>
                </c:pt>
                <c:pt idx="407">
                  <c:v>-4.9553293162094256</c:v>
                </c:pt>
                <c:pt idx="408">
                  <c:v>-4.9656039269456649</c:v>
                </c:pt>
                <c:pt idx="409">
                  <c:v>-4.9758785480580832</c:v>
                </c:pt>
                <c:pt idx="410">
                  <c:v>-4.9861531795464167</c:v>
                </c:pt>
                <c:pt idx="411">
                  <c:v>-4.9964278214104025</c:v>
                </c:pt>
                <c:pt idx="412">
                  <c:v>-5.0067024736497778</c:v>
                </c:pt>
                <c:pt idx="413">
                  <c:v>-5.0169771362642788</c:v>
                </c:pt>
                <c:pt idx="414">
                  <c:v>-5.0272518092536425</c:v>
                </c:pt>
                <c:pt idx="415">
                  <c:v>-5.037526492617606</c:v>
                </c:pt>
                <c:pt idx="416">
                  <c:v>-5.0478011863559056</c:v>
                </c:pt>
                <c:pt idx="417">
                  <c:v>-5.0580758904682783</c:v>
                </c:pt>
                <c:pt idx="418">
                  <c:v>-5.0683506049544604</c:v>
                </c:pt>
                <c:pt idx="419">
                  <c:v>-5.078625329814189</c:v>
                </c:pt>
                <c:pt idx="420">
                  <c:v>-5.0889000650472012</c:v>
                </c:pt>
                <c:pt idx="421">
                  <c:v>-5.0991748106532331</c:v>
                </c:pt>
                <c:pt idx="422">
                  <c:v>-5.1094495666320219</c:v>
                </c:pt>
                <c:pt idx="423">
                  <c:v>-5.1197243329833038</c:v>
                </c:pt>
                <c:pt idx="424">
                  <c:v>-5.1299991097068158</c:v>
                </c:pt>
                <c:pt idx="425">
                  <c:v>-5.1402738968022952</c:v>
                </c:pt>
                <c:pt idx="426">
                  <c:v>-5.1505486942694789</c:v>
                </c:pt>
                <c:pt idx="427">
                  <c:v>-5.1608235021081033</c:v>
                </c:pt>
                <c:pt idx="428">
                  <c:v>-5.1710983203179044</c:v>
                </c:pt>
                <c:pt idx="429">
                  <c:v>-5.1813731488986203</c:v>
                </c:pt>
                <c:pt idx="430">
                  <c:v>-5.1916479878499873</c:v>
                </c:pt>
                <c:pt idx="431">
                  <c:v>-5.2019228371717423</c:v>
                </c:pt>
                <c:pt idx="432">
                  <c:v>-5.2121976968636217</c:v>
                </c:pt>
                <c:pt idx="433">
                  <c:v>-5.2224725669253624</c:v>
                </c:pt>
                <c:pt idx="434">
                  <c:v>-5.2327474473567017</c:v>
                </c:pt>
                <c:pt idx="435">
                  <c:v>-5.2430223381573757</c:v>
                </c:pt>
                <c:pt idx="436">
                  <c:v>-5.2532972393271216</c:v>
                </c:pt>
                <c:pt idx="437">
                  <c:v>-5.2635721508656763</c:v>
                </c:pt>
                <c:pt idx="438">
                  <c:v>-5.2738470727727771</c:v>
                </c:pt>
                <c:pt idx="439">
                  <c:v>-5.2841220050481601</c:v>
                </c:pt>
                <c:pt idx="440">
                  <c:v>-5.2943969476915624</c:v>
                </c:pt>
                <c:pt idx="441">
                  <c:v>-5.3046719007027212</c:v>
                </c:pt>
                <c:pt idx="442">
                  <c:v>-5.3149468640813726</c:v>
                </c:pt>
                <c:pt idx="443">
                  <c:v>-5.3252218378272538</c:v>
                </c:pt>
                <c:pt idx="444">
                  <c:v>-5.3354968219401018</c:v>
                </c:pt>
                <c:pt idx="445">
                  <c:v>-5.3457718164196528</c:v>
                </c:pt>
                <c:pt idx="446">
                  <c:v>-5.3560468212656449</c:v>
                </c:pt>
                <c:pt idx="447">
                  <c:v>-5.3663218364778142</c:v>
                </c:pt>
                <c:pt idx="448">
                  <c:v>-5.376596862055897</c:v>
                </c:pt>
                <c:pt idx="449">
                  <c:v>-5.3868718979996313</c:v>
                </c:pt>
                <c:pt idx="450">
                  <c:v>-5.3971469443087532</c:v>
                </c:pt>
                <c:pt idx="451">
                  <c:v>-5.4074220009829999</c:v>
                </c:pt>
                <c:pt idx="452">
                  <c:v>-5.4176970680221084</c:v>
                </c:pt>
                <c:pt idx="453">
                  <c:v>-5.427972145425815</c:v>
                </c:pt>
                <c:pt idx="454">
                  <c:v>-5.4382472331938576</c:v>
                </c:pt>
                <c:pt idx="455">
                  <c:v>-5.4485223313259725</c:v>
                </c:pt>
                <c:pt idx="456">
                  <c:v>-5.4587974398218968</c:v>
                </c:pt>
                <c:pt idx="457">
                  <c:v>-5.4690725586813667</c:v>
                </c:pt>
                <c:pt idx="458">
                  <c:v>-5.4793476879041201</c:v>
                </c:pt>
                <c:pt idx="459">
                  <c:v>-5.4896228274898933</c:v>
                </c:pt>
                <c:pt idx="460">
                  <c:v>-5.4998979774384233</c:v>
                </c:pt>
                <c:pt idx="461">
                  <c:v>-5.5101731377494465</c:v>
                </c:pt>
                <c:pt idx="462">
                  <c:v>-5.5204483084227007</c:v>
                </c:pt>
                <c:pt idx="463">
                  <c:v>-5.5307234894579222</c:v>
                </c:pt>
                <c:pt idx="464">
                  <c:v>-5.5409986808548481</c:v>
                </c:pt>
                <c:pt idx="465">
                  <c:v>-5.5512738826132155</c:v>
                </c:pt>
                <c:pt idx="466">
                  <c:v>-5.5615490947327615</c:v>
                </c:pt>
                <c:pt idx="467">
                  <c:v>-5.5718243172132231</c:v>
                </c:pt>
                <c:pt idx="468">
                  <c:v>-5.5820995500543367</c:v>
                </c:pt>
                <c:pt idx="469">
                  <c:v>-5.5923747932558392</c:v>
                </c:pt>
                <c:pt idx="470">
                  <c:v>-5.6026500468174687</c:v>
                </c:pt>
                <c:pt idx="471">
                  <c:v>-5.6129253107389605</c:v>
                </c:pt>
                <c:pt idx="472">
                  <c:v>-5.6232005850200526</c:v>
                </c:pt>
                <c:pt idx="473">
                  <c:v>-5.6334758696604821</c:v>
                </c:pt>
                <c:pt idx="474">
                  <c:v>-5.6437511646599852</c:v>
                </c:pt>
                <c:pt idx="475">
                  <c:v>-5.6540264700182998</c:v>
                </c:pt>
                <c:pt idx="476">
                  <c:v>-5.6643017857351623</c:v>
                </c:pt>
                <c:pt idx="477">
                  <c:v>-5.6745771118103097</c:v>
                </c:pt>
                <c:pt idx="478">
                  <c:v>-5.684852448243479</c:v>
                </c:pt>
                <c:pt idx="479">
                  <c:v>-5.6951277950344066</c:v>
                </c:pt>
                <c:pt idx="480">
                  <c:v>-5.7054031521828303</c:v>
                </c:pt>
                <c:pt idx="481">
                  <c:v>-5.7156785196884874</c:v>
                </c:pt>
                <c:pt idx="482">
                  <c:v>-5.7259538975511139</c:v>
                </c:pt>
                <c:pt idx="483">
                  <c:v>-5.7362292857704471</c:v>
                </c:pt>
                <c:pt idx="484">
                  <c:v>-5.7465046843462249</c:v>
                </c:pt>
                <c:pt idx="485">
                  <c:v>-5.7567800932781834</c:v>
                </c:pt>
                <c:pt idx="486">
                  <c:v>-5.7670555125660599</c:v>
                </c:pt>
                <c:pt idx="487">
                  <c:v>-5.7773309422095904</c:v>
                </c:pt>
                <c:pt idx="488">
                  <c:v>-5.7876063822085131</c:v>
                </c:pt>
                <c:pt idx="489">
                  <c:v>-5.797881832562565</c:v>
                </c:pt>
                <c:pt idx="490">
                  <c:v>-5.8081572932714831</c:v>
                </c:pt>
                <c:pt idx="491">
                  <c:v>-5.8184327643350038</c:v>
                </c:pt>
                <c:pt idx="492">
                  <c:v>-5.8287082457528641</c:v>
                </c:pt>
                <c:pt idx="493">
                  <c:v>-5.8389837375248019</c:v>
                </c:pt>
                <c:pt idx="494">
                  <c:v>-5.8492592396505536</c:v>
                </c:pt>
                <c:pt idx="495">
                  <c:v>-5.8595347521298562</c:v>
                </c:pt>
                <c:pt idx="496">
                  <c:v>-5.8698102749624477</c:v>
                </c:pt>
                <c:pt idx="497">
                  <c:v>-5.8800858081480643</c:v>
                </c:pt>
                <c:pt idx="498">
                  <c:v>-5.890361351686443</c:v>
                </c:pt>
                <c:pt idx="499">
                  <c:v>-5.9006369055773211</c:v>
                </c:pt>
                <c:pt idx="500">
                  <c:v>-5.9109124698204356</c:v>
                </c:pt>
                <c:pt idx="501">
                  <c:v>-5.9211880444155236</c:v>
                </c:pt>
                <c:pt idx="502">
                  <c:v>-5.9314636293623222</c:v>
                </c:pt>
                <c:pt idx="503">
                  <c:v>-5.9417392246605685</c:v>
                </c:pt>
                <c:pt idx="504">
                  <c:v>-5.9520148303099987</c:v>
                </c:pt>
                <c:pt idx="505">
                  <c:v>-5.9622904463103508</c:v>
                </c:pt>
                <c:pt idx="506">
                  <c:v>-5.9725660726613619</c:v>
                </c:pt>
                <c:pt idx="507">
                  <c:v>-5.982841709362769</c:v>
                </c:pt>
                <c:pt idx="508">
                  <c:v>-5.9931173564143094</c:v>
                </c:pt>
                <c:pt idx="509">
                  <c:v>-6.0033930138157201</c:v>
                </c:pt>
                <c:pt idx="510">
                  <c:v>-6.0136686815667373</c:v>
                </c:pt>
                <c:pt idx="511">
                  <c:v>-6.023944359667099</c:v>
                </c:pt>
                <c:pt idx="512">
                  <c:v>-6.0342200481165422</c:v>
                </c:pt>
                <c:pt idx="513">
                  <c:v>-6.0444957469148042</c:v>
                </c:pt>
                <c:pt idx="514">
                  <c:v>-6.0547714560616219</c:v>
                </c:pt>
                <c:pt idx="515">
                  <c:v>-6.0650471755567326</c:v>
                </c:pt>
                <c:pt idx="516">
                  <c:v>-6.0753229053998723</c:v>
                </c:pt>
                <c:pt idx="517">
                  <c:v>-6.0855986455907791</c:v>
                </c:pt>
                <c:pt idx="518">
                  <c:v>-6.0958743961291901</c:v>
                </c:pt>
                <c:pt idx="519">
                  <c:v>-6.1061501570148424</c:v>
                </c:pt>
                <c:pt idx="520">
                  <c:v>-6.1164259282474731</c:v>
                </c:pt>
                <c:pt idx="521">
                  <c:v>-6.1267017098268193</c:v>
                </c:pt>
                <c:pt idx="522">
                  <c:v>-6.136977501752618</c:v>
                </c:pt>
                <c:pt idx="523">
                  <c:v>-6.1472533040246073</c:v>
                </c:pt>
                <c:pt idx="524">
                  <c:v>-6.1575291166425234</c:v>
                </c:pt>
                <c:pt idx="525">
                  <c:v>-6.1678049396061034</c:v>
                </c:pt>
                <c:pt idx="526">
                  <c:v>-6.1780807729150844</c:v>
                </c:pt>
                <c:pt idx="527">
                  <c:v>-6.1883566165692043</c:v>
                </c:pt>
                <c:pt idx="528">
                  <c:v>-6.1986324705681994</c:v>
                </c:pt>
                <c:pt idx="529">
                  <c:v>-6.2089083349118077</c:v>
                </c:pt>
                <c:pt idx="530">
                  <c:v>-6.2191842095997663</c:v>
                </c:pt>
                <c:pt idx="531">
                  <c:v>-6.2294600946318113</c:v>
                </c:pt>
                <c:pt idx="532">
                  <c:v>-6.2397359900076808</c:v>
                </c:pt>
                <c:pt idx="533">
                  <c:v>-6.2500118957271118</c:v>
                </c:pt>
                <c:pt idx="534">
                  <c:v>-6.2602878117898415</c:v>
                </c:pt>
                <c:pt idx="535">
                  <c:v>-6.270563738195607</c:v>
                </c:pt>
                <c:pt idx="536">
                  <c:v>-6.2808396749441462</c:v>
                </c:pt>
                <c:pt idx="537">
                  <c:v>-6.2911156220351954</c:v>
                </c:pt>
                <c:pt idx="538">
                  <c:v>-6.3013915794684916</c:v>
                </c:pt>
                <c:pt idx="539">
                  <c:v>-6.3116675472437729</c:v>
                </c:pt>
                <c:pt idx="540">
                  <c:v>-6.3219435253607763</c:v>
                </c:pt>
                <c:pt idx="541">
                  <c:v>-6.332219513819239</c:v>
                </c:pt>
                <c:pt idx="542">
                  <c:v>-6.342495512618898</c:v>
                </c:pt>
                <c:pt idx="543">
                  <c:v>-6.3527715217594904</c:v>
                </c:pt>
                <c:pt idx="544">
                  <c:v>-6.3630475412407534</c:v>
                </c:pt>
                <c:pt idx="545">
                  <c:v>-6.3733235710624241</c:v>
                </c:pt>
                <c:pt idx="546">
                  <c:v>-6.3835996112242404</c:v>
                </c:pt>
                <c:pt idx="547">
                  <c:v>-6.3938756617259394</c:v>
                </c:pt>
                <c:pt idx="548">
                  <c:v>-6.4041517225672573</c:v>
                </c:pt>
                <c:pt idx="549">
                  <c:v>-6.4144277937479321</c:v>
                </c:pt>
                <c:pt idx="550">
                  <c:v>-6.4247038752677019</c:v>
                </c:pt>
                <c:pt idx="551">
                  <c:v>-6.4349799671263028</c:v>
                </c:pt>
                <c:pt idx="552">
                  <c:v>-6.4452560693234728</c:v>
                </c:pt>
                <c:pt idx="553">
                  <c:v>-6.4555321818589482</c:v>
                </c:pt>
                <c:pt idx="554">
                  <c:v>-6.4658083047324668</c:v>
                </c:pt>
                <c:pt idx="555">
                  <c:v>-6.4760844379437659</c:v>
                </c:pt>
                <c:pt idx="556">
                  <c:v>-6.4863605814925833</c:v>
                </c:pt>
                <c:pt idx="557">
                  <c:v>-6.4966367353786554</c:v>
                </c:pt>
                <c:pt idx="558">
                  <c:v>-6.50691289960172</c:v>
                </c:pt>
                <c:pt idx="559">
                  <c:v>-6.5171890741615144</c:v>
                </c:pt>
                <c:pt idx="560">
                  <c:v>-6.5274652590577755</c:v>
                </c:pt>
                <c:pt idx="561">
                  <c:v>-6.5377414542902406</c:v>
                </c:pt>
                <c:pt idx="562">
                  <c:v>-6.5480176598586466</c:v>
                </c:pt>
                <c:pt idx="563">
                  <c:v>-6.5582938757627316</c:v>
                </c:pt>
                <c:pt idx="564">
                  <c:v>-6.5685701020022327</c:v>
                </c:pt>
                <c:pt idx="565">
                  <c:v>-6.5788463385768869</c:v>
                </c:pt>
                <c:pt idx="566">
                  <c:v>-6.5891225854864324</c:v>
                </c:pt>
                <c:pt idx="567">
                  <c:v>-6.5993988427306052</c:v>
                </c:pt>
                <c:pt idx="568">
                  <c:v>-6.6096751103091433</c:v>
                </c:pt>
                <c:pt idx="569">
                  <c:v>-6.619951388221784</c:v>
                </c:pt>
                <c:pt idx="570">
                  <c:v>-6.6302276764682651</c:v>
                </c:pt>
                <c:pt idx="571">
                  <c:v>-6.6405039750483228</c:v>
                </c:pt>
                <c:pt idx="572">
                  <c:v>-6.6507802839616952</c:v>
                </c:pt>
                <c:pt idx="573">
                  <c:v>-6.6610566032081202</c:v>
                </c:pt>
                <c:pt idx="574">
                  <c:v>-6.6713329327873341</c:v>
                </c:pt>
                <c:pt idx="575">
                  <c:v>-6.6816092726990748</c:v>
                </c:pt>
                <c:pt idx="576">
                  <c:v>-6.6918856229430794</c:v>
                </c:pt>
                <c:pt idx="577">
                  <c:v>-6.7021619835190851</c:v>
                </c:pt>
                <c:pt idx="578">
                  <c:v>-6.7124383544268289</c:v>
                </c:pt>
                <c:pt idx="579">
                  <c:v>-6.7227147356660488</c:v>
                </c:pt>
                <c:pt idx="580">
                  <c:v>-6.732991127236482</c:v>
                </c:pt>
                <c:pt idx="581">
                  <c:v>-6.7432675291378663</c:v>
                </c:pt>
                <c:pt idx="582">
                  <c:v>-6.753543941369939</c:v>
                </c:pt>
                <c:pt idx="583">
                  <c:v>-6.763820363932437</c:v>
                </c:pt>
                <c:pt idx="584">
                  <c:v>-6.7740967968250976</c:v>
                </c:pt>
                <c:pt idx="585">
                  <c:v>-6.7843732400476586</c:v>
                </c:pt>
                <c:pt idx="586">
                  <c:v>-6.7946496935998573</c:v>
                </c:pt>
                <c:pt idx="587">
                  <c:v>-6.8049261574814306</c:v>
                </c:pt>
                <c:pt idx="588">
                  <c:v>-6.8152026316921157</c:v>
                </c:pt>
                <c:pt idx="589">
                  <c:v>-6.8254791162316506</c:v>
                </c:pt>
                <c:pt idx="590">
                  <c:v>-6.8357556110997733</c:v>
                </c:pt>
                <c:pt idx="591">
                  <c:v>-6.8460321162962199</c:v>
                </c:pt>
                <c:pt idx="592">
                  <c:v>-6.8563086318207285</c:v>
                </c:pt>
                <c:pt idx="593">
                  <c:v>-6.8665851576730361</c:v>
                </c:pt>
                <c:pt idx="594">
                  <c:v>-6.8768616938528808</c:v>
                </c:pt>
                <c:pt idx="595">
                  <c:v>-6.8871382403599997</c:v>
                </c:pt>
                <c:pt idx="596">
                  <c:v>-6.8974147971941298</c:v>
                </c:pt>
                <c:pt idx="597">
                  <c:v>-6.9076913643550091</c:v>
                </c:pt>
                <c:pt idx="598">
                  <c:v>-6.9179679418423747</c:v>
                </c:pt>
                <c:pt idx="599">
                  <c:v>-6.9282445296559647</c:v>
                </c:pt>
                <c:pt idx="600">
                  <c:v>-6.9385211277955152</c:v>
                </c:pt>
                <c:pt idx="601">
                  <c:v>-6.9487977362607651</c:v>
                </c:pt>
                <c:pt idx="602">
                  <c:v>-6.9590743550514507</c:v>
                </c:pt>
                <c:pt idx="603">
                  <c:v>-6.9693509841673098</c:v>
                </c:pt>
                <c:pt idx="604">
                  <c:v>-6.9796276236080805</c:v>
                </c:pt>
                <c:pt idx="605">
                  <c:v>-6.9899042733734991</c:v>
                </c:pt>
                <c:pt idx="606">
                  <c:v>-7.0001809334633043</c:v>
                </c:pt>
                <c:pt idx="607">
                  <c:v>-7.0104576038772324</c:v>
                </c:pt>
                <c:pt idx="608">
                  <c:v>-7.0207342846150214</c:v>
                </c:pt>
                <c:pt idx="609">
                  <c:v>-7.0310109756764083</c:v>
                </c:pt>
                <c:pt idx="610">
                  <c:v>-7.0412876770611312</c:v>
                </c:pt>
                <c:pt idx="611">
                  <c:v>-7.0515643887689272</c:v>
                </c:pt>
                <c:pt idx="612">
                  <c:v>-7.0618411107995342</c:v>
                </c:pt>
                <c:pt idx="613">
                  <c:v>-7.0721178431526894</c:v>
                </c:pt>
                <c:pt idx="614">
                  <c:v>-7.0823945858281308</c:v>
                </c:pt>
                <c:pt idx="615">
                  <c:v>-7.0926713388255953</c:v>
                </c:pt>
                <c:pt idx="616">
                  <c:v>-7.1029481021448202</c:v>
                </c:pt>
                <c:pt idx="617">
                  <c:v>-7.1132248757855434</c:v>
                </c:pt>
                <c:pt idx="618">
                  <c:v>-7.123501659747502</c:v>
                </c:pt>
                <c:pt idx="619">
                  <c:v>-7.1337784540304341</c:v>
                </c:pt>
                <c:pt idx="620">
                  <c:v>-7.1440552586340766</c:v>
                </c:pt>
                <c:pt idx="621">
                  <c:v>-7.1543320735581677</c:v>
                </c:pt>
                <c:pt idx="622">
                  <c:v>-7.1646088988024443</c:v>
                </c:pt>
                <c:pt idx="623">
                  <c:v>-7.1748857343666446</c:v>
                </c:pt>
                <c:pt idx="624">
                  <c:v>-7.1851625802505055</c:v>
                </c:pt>
                <c:pt idx="625">
                  <c:v>-7.1954394364537642</c:v>
                </c:pt>
                <c:pt idx="626">
                  <c:v>-7.2057163029761586</c:v>
                </c:pt>
                <c:pt idx="627">
                  <c:v>-7.2159931798174268</c:v>
                </c:pt>
                <c:pt idx="628">
                  <c:v>-7.2262700669773059</c:v>
                </c:pt>
                <c:pt idx="629">
                  <c:v>-7.2365469644555329</c:v>
                </c:pt>
                <c:pt idx="630">
                  <c:v>-7.2468238722518459</c:v>
                </c:pt>
                <c:pt idx="631">
                  <c:v>-7.2571007903659828</c:v>
                </c:pt>
                <c:pt idx="632">
                  <c:v>-7.2673777187976807</c:v>
                </c:pt>
                <c:pt idx="633">
                  <c:v>-7.2776546575466767</c:v>
                </c:pt>
                <c:pt idx="634">
                  <c:v>-7.2879316066127089</c:v>
                </c:pt>
                <c:pt idx="635">
                  <c:v>-7.2982085659955152</c:v>
                </c:pt>
                <c:pt idx="636">
                  <c:v>-7.3084855356948326</c:v>
                </c:pt>
                <c:pt idx="637">
                  <c:v>-7.3187625157103993</c:v>
                </c:pt>
                <c:pt idx="638">
                  <c:v>-7.3290395060419522</c:v>
                </c:pt>
                <c:pt idx="639">
                  <c:v>-7.3393165066892294</c:v>
                </c:pt>
                <c:pt idx="640">
                  <c:v>-7.349593517651968</c:v>
                </c:pt>
                <c:pt idx="641">
                  <c:v>-7.3598705389299059</c:v>
                </c:pt>
                <c:pt idx="642">
                  <c:v>-7.3701475705227804</c:v>
                </c:pt>
                <c:pt idx="643">
                  <c:v>-7.3804246124303292</c:v>
                </c:pt>
                <c:pt idx="644">
                  <c:v>-7.3907016646522896</c:v>
                </c:pt>
                <c:pt idx="645">
                  <c:v>-7.4009787271883996</c:v>
                </c:pt>
                <c:pt idx="646">
                  <c:v>-7.411255800038397</c:v>
                </c:pt>
                <c:pt idx="647">
                  <c:v>-7.4215328832020191</c:v>
                </c:pt>
                <c:pt idx="648">
                  <c:v>-7.4318099766790038</c:v>
                </c:pt>
                <c:pt idx="649">
                  <c:v>-7.4420870804690882</c:v>
                </c:pt>
                <c:pt idx="650">
                  <c:v>-7.4523641945720103</c:v>
                </c:pt>
                <c:pt idx="651">
                  <c:v>-7.4626413189875072</c:v>
                </c:pt>
                <c:pt idx="652">
                  <c:v>-7.4729184537153168</c:v>
                </c:pt>
                <c:pt idx="653">
                  <c:v>-7.4831955987551773</c:v>
                </c:pt>
                <c:pt idx="654">
                  <c:v>-7.4934727541068256</c:v>
                </c:pt>
                <c:pt idx="655">
                  <c:v>-7.5037499197699997</c:v>
                </c:pt>
                <c:pt idx="656">
                  <c:v>-7.5140270957444377</c:v>
                </c:pt>
                <c:pt idx="657">
                  <c:v>-7.5243042820298767</c:v>
                </c:pt>
                <c:pt idx="658">
                  <c:v>-7.5345814786260545</c:v>
                </c:pt>
                <c:pt idx="659">
                  <c:v>-7.5448586855327084</c:v>
                </c:pt>
                <c:pt idx="660">
                  <c:v>-7.5551359027495764</c:v>
                </c:pt>
                <c:pt idx="661">
                  <c:v>-7.5654131302763954</c:v>
                </c:pt>
                <c:pt idx="662">
                  <c:v>-7.5756903681129044</c:v>
                </c:pt>
                <c:pt idx="663">
                  <c:v>-7.5859676162588405</c:v>
                </c:pt>
                <c:pt idx="664">
                  <c:v>-7.5962448747139408</c:v>
                </c:pt>
                <c:pt idx="665">
                  <c:v>-7.6065221434779433</c:v>
                </c:pt>
                <c:pt idx="666">
                  <c:v>-7.616799422550586</c:v>
                </c:pt>
                <c:pt idx="667">
                  <c:v>-7.6270767119316059</c:v>
                </c:pt>
                <c:pt idx="668">
                  <c:v>-7.637354011620741</c:v>
                </c:pt>
                <c:pt idx="669">
                  <c:v>-7.6476313216177294</c:v>
                </c:pt>
                <c:pt idx="670">
                  <c:v>-7.657908641922309</c:v>
                </c:pt>
                <c:pt idx="671">
                  <c:v>-7.668185972534217</c:v>
                </c:pt>
                <c:pt idx="672">
                  <c:v>-7.6784633134531912</c:v>
                </c:pt>
                <c:pt idx="673">
                  <c:v>-7.6887406646789689</c:v>
                </c:pt>
                <c:pt idx="674">
                  <c:v>-7.6990180262112879</c:v>
                </c:pt>
                <c:pt idx="675">
                  <c:v>-7.7092953980498864</c:v>
                </c:pt>
                <c:pt idx="676">
                  <c:v>-7.7195727801945022</c:v>
                </c:pt>
                <c:pt idx="677">
                  <c:v>-7.7298501726448725</c:v>
                </c:pt>
                <c:pt idx="678">
                  <c:v>-7.7401275754007353</c:v>
                </c:pt>
                <c:pt idx="679">
                  <c:v>-7.7504049884618276</c:v>
                </c:pt>
                <c:pt idx="680">
                  <c:v>-7.7606824118278883</c:v>
                </c:pt>
                <c:pt idx="681">
                  <c:v>-7.7709598454986546</c:v>
                </c:pt>
                <c:pt idx="682">
                  <c:v>-7.7812372894738635</c:v>
                </c:pt>
                <c:pt idx="683">
                  <c:v>-7.7915147437532539</c:v>
                </c:pt>
                <c:pt idx="684">
                  <c:v>-7.801792208336563</c:v>
                </c:pt>
                <c:pt idx="685">
                  <c:v>-7.8120696832235286</c:v>
                </c:pt>
                <c:pt idx="686">
                  <c:v>-7.8223471684138888</c:v>
                </c:pt>
                <c:pt idx="687">
                  <c:v>-7.8326246639073807</c:v>
                </c:pt>
                <c:pt idx="688">
                  <c:v>-7.8429021697037422</c:v>
                </c:pt>
                <c:pt idx="689">
                  <c:v>-7.8531796858027114</c:v>
                </c:pt>
                <c:pt idx="690">
                  <c:v>-7.8634572122040263</c:v>
                </c:pt>
                <c:pt idx="691">
                  <c:v>-7.8737347489074239</c:v>
                </c:pt>
                <c:pt idx="692">
                  <c:v>-7.8840122959126422</c:v>
                </c:pt>
                <c:pt idx="693">
                  <c:v>-7.8942898532194192</c:v>
                </c:pt>
                <c:pt idx="694">
                  <c:v>-7.904567420827493</c:v>
                </c:pt>
                <c:pt idx="695">
                  <c:v>-7.9148449987366014</c:v>
                </c:pt>
                <c:pt idx="696">
                  <c:v>-7.9251225869464816</c:v>
                </c:pt>
                <c:pt idx="697">
                  <c:v>-7.9354001854568716</c:v>
                </c:pt>
                <c:pt idx="698">
                  <c:v>-7.9456777942675094</c:v>
                </c:pt>
                <c:pt idx="699">
                  <c:v>-7.9559554133781321</c:v>
                </c:pt>
                <c:pt idx="700">
                  <c:v>-7.9662330427884784</c:v>
                </c:pt>
                <c:pt idx="701">
                  <c:v>-7.9765106824982857</c:v>
                </c:pt>
                <c:pt idx="702">
                  <c:v>-7.9867883325072917</c:v>
                </c:pt>
                <c:pt idx="703">
                  <c:v>-7.9970659928152337</c:v>
                </c:pt>
                <c:pt idx="704">
                  <c:v>-8.0073436634218513</c:v>
                </c:pt>
                <c:pt idx="705">
                  <c:v>-8.01762134432688</c:v>
                </c:pt>
                <c:pt idx="706">
                  <c:v>-8.0278990355300586</c:v>
                </c:pt>
                <c:pt idx="707">
                  <c:v>-8.0381767370311259</c:v>
                </c:pt>
                <c:pt idx="708">
                  <c:v>-8.0484544488298191</c:v>
                </c:pt>
                <c:pt idx="709">
                  <c:v>-8.0587321709258752</c:v>
                </c:pt>
                <c:pt idx="710">
                  <c:v>-8.0690099033190332</c:v>
                </c:pt>
                <c:pt idx="711">
                  <c:v>-8.0792876460090302</c:v>
                </c:pt>
                <c:pt idx="712">
                  <c:v>-8.0895653989956049</c:v>
                </c:pt>
                <c:pt idx="713">
                  <c:v>-8.0998431622784945</c:v>
                </c:pt>
                <c:pt idx="714">
                  <c:v>-8.1101209358574362</c:v>
                </c:pt>
                <c:pt idx="715">
                  <c:v>-8.1203987197321688</c:v>
                </c:pt>
                <c:pt idx="716">
                  <c:v>-8.1306765139024293</c:v>
                </c:pt>
                <c:pt idx="717">
                  <c:v>-8.1409543183679567</c:v>
                </c:pt>
                <c:pt idx="718">
                  <c:v>-8.151232133128488</c:v>
                </c:pt>
                <c:pt idx="719">
                  <c:v>-8.1615099581837622</c:v>
                </c:pt>
                <c:pt idx="720">
                  <c:v>-8.1717877935335164</c:v>
                </c:pt>
                <c:pt idx="721">
                  <c:v>-8.1820656391774875</c:v>
                </c:pt>
                <c:pt idx="722">
                  <c:v>-8.1923434951154146</c:v>
                </c:pt>
                <c:pt idx="723">
                  <c:v>-8.2026213613470365</c:v>
                </c:pt>
                <c:pt idx="724">
                  <c:v>-8.2128992378720902</c:v>
                </c:pt>
                <c:pt idx="725">
                  <c:v>-8.2231771246903129</c:v>
                </c:pt>
                <c:pt idx="726">
                  <c:v>-8.2334550218014435</c:v>
                </c:pt>
                <c:pt idx="727">
                  <c:v>-8.2437329292052191</c:v>
                </c:pt>
                <c:pt idx="728">
                  <c:v>-8.2540108469013767</c:v>
                </c:pt>
                <c:pt idx="729">
                  <c:v>-8.2642887748896552</c:v>
                </c:pt>
                <c:pt idx="730">
                  <c:v>-8.2745667131697935</c:v>
                </c:pt>
                <c:pt idx="731">
                  <c:v>-8.2848446617415288</c:v>
                </c:pt>
                <c:pt idx="732">
                  <c:v>-8.295122620604598</c:v>
                </c:pt>
                <c:pt idx="733">
                  <c:v>-8.3054005897587402</c:v>
                </c:pt>
                <c:pt idx="734">
                  <c:v>-8.3156785692036941</c:v>
                </c:pt>
                <c:pt idx="735">
                  <c:v>-8.3259565589391968</c:v>
                </c:pt>
                <c:pt idx="736">
                  <c:v>-8.3362345589649856</c:v>
                </c:pt>
                <c:pt idx="737">
                  <c:v>-8.3465125692807991</c:v>
                </c:pt>
                <c:pt idx="738">
                  <c:v>-8.3567905898863746</c:v>
                </c:pt>
                <c:pt idx="739">
                  <c:v>-8.3670686207814509</c:v>
                </c:pt>
                <c:pt idx="740">
                  <c:v>-8.3773466619657651</c:v>
                </c:pt>
                <c:pt idx="741">
                  <c:v>-8.387624713439056</c:v>
                </c:pt>
                <c:pt idx="742">
                  <c:v>-8.3979027752010609</c:v>
                </c:pt>
                <c:pt idx="743">
                  <c:v>-8.4081808472515185</c:v>
                </c:pt>
                <c:pt idx="744">
                  <c:v>-8.418458929590166</c:v>
                </c:pt>
                <c:pt idx="745">
                  <c:v>-8.4287370222167404</c:v>
                </c:pt>
                <c:pt idx="746">
                  <c:v>-8.4390151251309824</c:v>
                </c:pt>
                <c:pt idx="747">
                  <c:v>-8.4492932383326274</c:v>
                </c:pt>
                <c:pt idx="748">
                  <c:v>-8.4595713618214141</c:v>
                </c:pt>
                <c:pt idx="749">
                  <c:v>-8.4698494955970816</c:v>
                </c:pt>
                <c:pt idx="750">
                  <c:v>-8.4801276396593668</c:v>
                </c:pt>
                <c:pt idx="751">
                  <c:v>-8.4904057940080087</c:v>
                </c:pt>
                <c:pt idx="752">
                  <c:v>-8.5006839586427443</c:v>
                </c:pt>
                <c:pt idx="753">
                  <c:v>-8.5109621335633125</c:v>
                </c:pt>
                <c:pt idx="754">
                  <c:v>-8.5212403187694505</c:v>
                </c:pt>
                <c:pt idx="755">
                  <c:v>-8.5315185142608971</c:v>
                </c:pt>
                <c:pt idx="756">
                  <c:v>-8.5417967200373894</c:v>
                </c:pt>
                <c:pt idx="757">
                  <c:v>-8.5520749360986645</c:v>
                </c:pt>
                <c:pt idx="758">
                  <c:v>-8.5623531624444631</c:v>
                </c:pt>
                <c:pt idx="759">
                  <c:v>-8.5726313990745204</c:v>
                </c:pt>
                <c:pt idx="760">
                  <c:v>-8.5829096459885772</c:v>
                </c:pt>
                <c:pt idx="761">
                  <c:v>-8.5931879031863687</c:v>
                </c:pt>
                <c:pt idx="762">
                  <c:v>-8.6034661706676356</c:v>
                </c:pt>
                <c:pt idx="763">
                  <c:v>-8.6137444484321151</c:v>
                </c:pt>
                <c:pt idx="764">
                  <c:v>-8.6240227364795441</c:v>
                </c:pt>
                <c:pt idx="765">
                  <c:v>-8.6343010348096616</c:v>
                </c:pt>
                <c:pt idx="766">
                  <c:v>-8.6445793434222047</c:v>
                </c:pt>
                <c:pt idx="767">
                  <c:v>-8.6548576623169122</c:v>
                </c:pt>
                <c:pt idx="768">
                  <c:v>-8.6651359914935231</c:v>
                </c:pt>
                <c:pt idx="769">
                  <c:v>-8.6754143309517744</c:v>
                </c:pt>
                <c:pt idx="770">
                  <c:v>-8.6856926806914032</c:v>
                </c:pt>
                <c:pt idx="771">
                  <c:v>-8.6959710407121484</c:v>
                </c:pt>
                <c:pt idx="772">
                  <c:v>-8.7062494110137489</c:v>
                </c:pt>
                <c:pt idx="773">
                  <c:v>-8.7165277915959418</c:v>
                </c:pt>
                <c:pt idx="774">
                  <c:v>-8.726806182458466</c:v>
                </c:pt>
                <c:pt idx="775">
                  <c:v>-8.7370845836010584</c:v>
                </c:pt>
                <c:pt idx="776">
                  <c:v>-8.7473629950234582</c:v>
                </c:pt>
                <c:pt idx="777">
                  <c:v>-8.757641416725404</c:v>
                </c:pt>
                <c:pt idx="778">
                  <c:v>-8.767919848706633</c:v>
                </c:pt>
                <c:pt idx="779">
                  <c:v>-8.7781982909668823</c:v>
                </c:pt>
                <c:pt idx="780">
                  <c:v>-8.7884767435058908</c:v>
                </c:pt>
                <c:pt idx="781">
                  <c:v>-8.7987552063233974</c:v>
                </c:pt>
                <c:pt idx="782">
                  <c:v>-8.8090336794191391</c:v>
                </c:pt>
                <c:pt idx="783">
                  <c:v>-8.8193121627928548</c:v>
                </c:pt>
                <c:pt idx="784">
                  <c:v>-8.8295906564442834</c:v>
                </c:pt>
                <c:pt idx="785">
                  <c:v>-8.8398691603731621</c:v>
                </c:pt>
                <c:pt idx="786">
                  <c:v>-8.8501476745792278</c:v>
                </c:pt>
                <c:pt idx="787">
                  <c:v>-8.8604261990622195</c:v>
                </c:pt>
                <c:pt idx="788">
                  <c:v>-8.8707047338218761</c:v>
                </c:pt>
                <c:pt idx="789">
                  <c:v>-8.8809832788579346</c:v>
                </c:pt>
                <c:pt idx="790">
                  <c:v>-8.8912618341701339</c:v>
                </c:pt>
                <c:pt idx="791">
                  <c:v>-8.901540399758213</c:v>
                </c:pt>
                <c:pt idx="792">
                  <c:v>-8.9118189756219088</c:v>
                </c:pt>
                <c:pt idx="793">
                  <c:v>-8.9220975617609586</c:v>
                </c:pt>
                <c:pt idx="794">
                  <c:v>-8.9323761581751011</c:v>
                </c:pt>
                <c:pt idx="795">
                  <c:v>-8.9426547648640753</c:v>
                </c:pt>
                <c:pt idx="796">
                  <c:v>-8.95293338182762</c:v>
                </c:pt>
                <c:pt idx="797">
                  <c:v>-8.9632120090654723</c:v>
                </c:pt>
                <c:pt idx="798">
                  <c:v>-8.9734906465773694</c:v>
                </c:pt>
                <c:pt idx="799">
                  <c:v>-8.9837692943630501</c:v>
                </c:pt>
                <c:pt idx="800">
                  <c:v>-8.9940479524222532</c:v>
                </c:pt>
                <c:pt idx="801">
                  <c:v>-9.0043266207547177</c:v>
                </c:pt>
                <c:pt idx="802">
                  <c:v>-9.0146052993601806</c:v>
                </c:pt>
                <c:pt idx="803">
                  <c:v>-9.0248839882383791</c:v>
                </c:pt>
                <c:pt idx="804">
                  <c:v>-9.0351626873890538</c:v>
                </c:pt>
                <c:pt idx="805">
                  <c:v>-9.04544139681194</c:v>
                </c:pt>
                <c:pt idx="806">
                  <c:v>-9.0557201165067784</c:v>
                </c:pt>
                <c:pt idx="807">
                  <c:v>-9.0659988464733061</c:v>
                </c:pt>
                <c:pt idx="808">
                  <c:v>-9.0762775867112619</c:v>
                </c:pt>
                <c:pt idx="809">
                  <c:v>-9.086556337220383</c:v>
                </c:pt>
                <c:pt idx="810">
                  <c:v>-9.0968350980004082</c:v>
                </c:pt>
                <c:pt idx="811">
                  <c:v>-9.1071138690510764</c:v>
                </c:pt>
                <c:pt idx="812">
                  <c:v>-9.1173926503721248</c:v>
                </c:pt>
                <c:pt idx="813">
                  <c:v>-9.1276714419632921</c:v>
                </c:pt>
                <c:pt idx="814">
                  <c:v>-9.1379502438243154</c:v>
                </c:pt>
                <c:pt idx="815">
                  <c:v>-9.1482290559549337</c:v>
                </c:pt>
                <c:pt idx="816">
                  <c:v>-9.1585078783548859</c:v>
                </c:pt>
                <c:pt idx="817">
                  <c:v>-9.168786711023909</c:v>
                </c:pt>
                <c:pt idx="818">
                  <c:v>-9.1790655539617436</c:v>
                </c:pt>
                <c:pt idx="819">
                  <c:v>-9.1893444071681252</c:v>
                </c:pt>
                <c:pt idx="820">
                  <c:v>-9.1996232706427943</c:v>
                </c:pt>
                <c:pt idx="821">
                  <c:v>-9.209902144385488</c:v>
                </c:pt>
                <c:pt idx="822">
                  <c:v>-9.2201810283959436</c:v>
                </c:pt>
                <c:pt idx="823">
                  <c:v>-9.2304599226738997</c:v>
                </c:pt>
                <c:pt idx="824">
                  <c:v>-9.2407388272190953</c:v>
                </c:pt>
                <c:pt idx="825">
                  <c:v>-9.2510177420312694</c:v>
                </c:pt>
                <c:pt idx="826">
                  <c:v>-9.2612966671101589</c:v>
                </c:pt>
                <c:pt idx="827">
                  <c:v>-9.2715756024555027</c:v>
                </c:pt>
                <c:pt idx="828">
                  <c:v>-9.2818545480670398</c:v>
                </c:pt>
                <c:pt idx="829">
                  <c:v>-9.2921335039445072</c:v>
                </c:pt>
                <c:pt idx="830">
                  <c:v>-9.3024124700876438</c:v>
                </c:pt>
                <c:pt idx="831">
                  <c:v>-9.3126914464961867</c:v>
                </c:pt>
                <c:pt idx="832">
                  <c:v>-9.3229704331698766</c:v>
                </c:pt>
                <c:pt idx="833">
                  <c:v>-9.3332494301084505</c:v>
                </c:pt>
                <c:pt idx="834">
                  <c:v>-9.3435284373116456</c:v>
                </c:pt>
                <c:pt idx="835">
                  <c:v>-9.3538074547792007</c:v>
                </c:pt>
                <c:pt idx="836">
                  <c:v>-9.3640864825108547</c:v>
                </c:pt>
                <c:pt idx="837">
                  <c:v>-9.3743655205063465</c:v>
                </c:pt>
                <c:pt idx="838">
                  <c:v>-9.3846445687654132</c:v>
                </c:pt>
                <c:pt idx="839">
                  <c:v>-9.3949236272877936</c:v>
                </c:pt>
                <c:pt idx="840">
                  <c:v>-9.4052026960732267</c:v>
                </c:pt>
                <c:pt idx="841">
                  <c:v>-9.4154817751214495</c:v>
                </c:pt>
                <c:pt idx="842">
                  <c:v>-9.4257608644322008</c:v>
                </c:pt>
                <c:pt idx="843">
                  <c:v>-9.4360399640052197</c:v>
                </c:pt>
                <c:pt idx="844">
                  <c:v>-9.4463190738402449</c:v>
                </c:pt>
                <c:pt idx="845">
                  <c:v>-9.4565981939370136</c:v>
                </c:pt>
                <c:pt idx="846">
                  <c:v>-9.4668773242952646</c:v>
                </c:pt>
                <c:pt idx="847">
                  <c:v>-9.4771564649147351</c:v>
                </c:pt>
                <c:pt idx="848">
                  <c:v>-9.4874356157951656</c:v>
                </c:pt>
                <c:pt idx="849">
                  <c:v>-9.4977147769362933</c:v>
                </c:pt>
                <c:pt idx="850">
                  <c:v>-9.5079939483378553</c:v>
                </c:pt>
                <c:pt idx="851">
                  <c:v>-9.5182731299995922</c:v>
                </c:pt>
                <c:pt idx="852">
                  <c:v>-9.5285523219212411</c:v>
                </c:pt>
                <c:pt idx="853">
                  <c:v>-9.538831524102541</c:v>
                </c:pt>
                <c:pt idx="854">
                  <c:v>-9.5491107365432288</c:v>
                </c:pt>
                <c:pt idx="855">
                  <c:v>-9.5593899592430436</c:v>
                </c:pt>
                <c:pt idx="856">
                  <c:v>-9.5696691922017241</c:v>
                </c:pt>
                <c:pt idx="857">
                  <c:v>-9.5799484354190092</c:v>
                </c:pt>
                <c:pt idx="858">
                  <c:v>-9.5902276888946361</c:v>
                </c:pt>
                <c:pt idx="859">
                  <c:v>-9.6005069526283453</c:v>
                </c:pt>
                <c:pt idx="860">
                  <c:v>-9.6107862266198723</c:v>
                </c:pt>
                <c:pt idx="861">
                  <c:v>-9.6210655108689576</c:v>
                </c:pt>
                <c:pt idx="862">
                  <c:v>-9.6313448053753383</c:v>
                </c:pt>
                <c:pt idx="863">
                  <c:v>-9.6416241101387534</c:v>
                </c:pt>
                <c:pt idx="864">
                  <c:v>-9.6519034251589417</c:v>
                </c:pt>
                <c:pt idx="865">
                  <c:v>-9.6621827504356421</c:v>
                </c:pt>
                <c:pt idx="866">
                  <c:v>-9.6724620859685917</c:v>
                </c:pt>
                <c:pt idx="867">
                  <c:v>-9.6827414317575293</c:v>
                </c:pt>
                <c:pt idx="868">
                  <c:v>-9.6930207878021939</c:v>
                </c:pt>
                <c:pt idx="869">
                  <c:v>-9.7033001541023225</c:v>
                </c:pt>
                <c:pt idx="870">
                  <c:v>-9.7135795306576558</c:v>
                </c:pt>
                <c:pt idx="871">
                  <c:v>-9.7238589174679309</c:v>
                </c:pt>
                <c:pt idx="872">
                  <c:v>-9.7341383145328866</c:v>
                </c:pt>
                <c:pt idx="873">
                  <c:v>-9.7444177218522601</c:v>
                </c:pt>
                <c:pt idx="874">
                  <c:v>-9.7546971394257902</c:v>
                </c:pt>
                <c:pt idx="875">
                  <c:v>-9.7649765672532158</c:v>
                </c:pt>
                <c:pt idx="876">
                  <c:v>-9.7752560053342759</c:v>
                </c:pt>
                <c:pt idx="877">
                  <c:v>-9.7855354536687091</c:v>
                </c:pt>
                <c:pt idx="878">
                  <c:v>-9.7958149122562528</c:v>
                </c:pt>
                <c:pt idx="879">
                  <c:v>-9.8060943810966457</c:v>
                </c:pt>
                <c:pt idx="880">
                  <c:v>-9.8163738601896267</c:v>
                </c:pt>
                <c:pt idx="881">
                  <c:v>-9.8266533495349346</c:v>
                </c:pt>
                <c:pt idx="882">
                  <c:v>-9.8369328491323067</c:v>
                </c:pt>
                <c:pt idx="883">
                  <c:v>-9.8472123589814835</c:v>
                </c:pt>
                <c:pt idx="884">
                  <c:v>-9.8574918790822021</c:v>
                </c:pt>
                <c:pt idx="885">
                  <c:v>-9.8677714094341997</c:v>
                </c:pt>
                <c:pt idx="886">
                  <c:v>-9.8780509500372169</c:v>
                </c:pt>
                <c:pt idx="887">
                  <c:v>-9.8883305008909907</c:v>
                </c:pt>
                <c:pt idx="888">
                  <c:v>-9.8986100619952602</c:v>
                </c:pt>
                <c:pt idx="889">
                  <c:v>-9.908889633349764</c:v>
                </c:pt>
                <c:pt idx="890">
                  <c:v>-9.9191692149542412</c:v>
                </c:pt>
                <c:pt idx="891">
                  <c:v>-9.9294488068084306</c:v>
                </c:pt>
                <c:pt idx="892">
                  <c:v>-9.9397284089120692</c:v>
                </c:pt>
                <c:pt idx="893">
                  <c:v>-9.950008021264896</c:v>
                </c:pt>
                <c:pt idx="894">
                  <c:v>-9.9602876438666499</c:v>
                </c:pt>
                <c:pt idx="895">
                  <c:v>-9.9705672767170697</c:v>
                </c:pt>
                <c:pt idx="896">
                  <c:v>-9.9808469198158924</c:v>
                </c:pt>
                <c:pt idx="897">
                  <c:v>-9.9911265731628571</c:v>
                </c:pt>
                <c:pt idx="898">
                  <c:v>-10.001406236757704</c:v>
                </c:pt>
                <c:pt idx="899">
                  <c:v>-10.011685910600171</c:v>
                </c:pt>
                <c:pt idx="900">
                  <c:v>-10.021965594689995</c:v>
                </c:pt>
                <c:pt idx="901">
                  <c:v>-10.032245289026916</c:v>
                </c:pt>
                <c:pt idx="902">
                  <c:v>-10.042524993610671</c:v>
                </c:pt>
                <c:pt idx="903">
                  <c:v>-10.052804708441</c:v>
                </c:pt>
                <c:pt idx="904">
                  <c:v>-10.063084433517641</c:v>
                </c:pt>
                <c:pt idx="905">
                  <c:v>-10.073364168840333</c:v>
                </c:pt>
                <c:pt idx="906">
                  <c:v>-10.083643914408816</c:v>
                </c:pt>
                <c:pt idx="907">
                  <c:v>-10.093923670222825</c:v>
                </c:pt>
                <c:pt idx="908">
                  <c:v>-10.104203436282102</c:v>
                </c:pt>
                <c:pt idx="909">
                  <c:v>-10.114483212586384</c:v>
                </c:pt>
                <c:pt idx="910">
                  <c:v>-10.12476299913541</c:v>
                </c:pt>
                <c:pt idx="911">
                  <c:v>-10.135042795928918</c:v>
                </c:pt>
                <c:pt idx="912">
                  <c:v>-10.145322602966646</c:v>
                </c:pt>
                <c:pt idx="913">
                  <c:v>-10.155602420248334</c:v>
                </c:pt>
                <c:pt idx="914">
                  <c:v>-10.16588224777372</c:v>
                </c:pt>
                <c:pt idx="915">
                  <c:v>-10.176162085542542</c:v>
                </c:pt>
                <c:pt idx="916">
                  <c:v>-10.186441933554541</c:v>
                </c:pt>
                <c:pt idx="917">
                  <c:v>-10.196721791809452</c:v>
                </c:pt>
                <c:pt idx="918">
                  <c:v>-10.207001660307016</c:v>
                </c:pt>
                <c:pt idx="919">
                  <c:v>-10.217281539046972</c:v>
                </c:pt>
                <c:pt idx="920">
                  <c:v>-10.227561428029057</c:v>
                </c:pt>
                <c:pt idx="921">
                  <c:v>-10.23784132725301</c:v>
                </c:pt>
                <c:pt idx="922">
                  <c:v>-10.248121236718571</c:v>
                </c:pt>
                <c:pt idx="923">
                  <c:v>-10.258401156425478</c:v>
                </c:pt>
                <c:pt idx="924">
                  <c:v>-10.268681086373467</c:v>
                </c:pt>
                <c:pt idx="925">
                  <c:v>-10.27896102656228</c:v>
                </c:pt>
                <c:pt idx="926">
                  <c:v>-10.289240976991655</c:v>
                </c:pt>
                <c:pt idx="927">
                  <c:v>-10.299520937661329</c:v>
                </c:pt>
                <c:pt idx="928">
                  <c:v>-10.309800908571043</c:v>
                </c:pt>
                <c:pt idx="929">
                  <c:v>-10.320080889720535</c:v>
                </c:pt>
                <c:pt idx="930">
                  <c:v>-10.330360881109542</c:v>
                </c:pt>
                <c:pt idx="931">
                  <c:v>-10.340640882737803</c:v>
                </c:pt>
                <c:pt idx="932">
                  <c:v>-10.350920894605059</c:v>
                </c:pt>
                <c:pt idx="933">
                  <c:v>-10.361200916711045</c:v>
                </c:pt>
                <c:pt idx="934">
                  <c:v>-10.371480949055503</c:v>
                </c:pt>
                <c:pt idx="935">
                  <c:v>-10.381760991638171</c:v>
                </c:pt>
                <c:pt idx="936">
                  <c:v>-10.392041044458786</c:v>
                </c:pt>
                <c:pt idx="937">
                  <c:v>-10.402321107517087</c:v>
                </c:pt>
                <c:pt idx="938">
                  <c:v>-10.412601180812814</c:v>
                </c:pt>
                <c:pt idx="939">
                  <c:v>-10.422881264345705</c:v>
                </c:pt>
                <c:pt idx="940">
                  <c:v>-10.433161358115498</c:v>
                </c:pt>
                <c:pt idx="941">
                  <c:v>-10.443441462121934</c:v>
                </c:pt>
                <c:pt idx="942">
                  <c:v>-10.45372157636475</c:v>
                </c:pt>
                <c:pt idx="943">
                  <c:v>-10.464001700843685</c:v>
                </c:pt>
                <c:pt idx="944">
                  <c:v>-10.474281835558477</c:v>
                </c:pt>
                <c:pt idx="945">
                  <c:v>-10.484561980508866</c:v>
                </c:pt>
                <c:pt idx="946">
                  <c:v>-10.49484213569459</c:v>
                </c:pt>
                <c:pt idx="947">
                  <c:v>-10.505122301115387</c:v>
                </c:pt>
                <c:pt idx="948">
                  <c:v>-10.515402476770998</c:v>
                </c:pt>
                <c:pt idx="949">
                  <c:v>-10.525682662661159</c:v>
                </c:pt>
                <c:pt idx="950">
                  <c:v>-10.535962858785611</c:v>
                </c:pt>
                <c:pt idx="951">
                  <c:v>-10.546243065144091</c:v>
                </c:pt>
                <c:pt idx="952">
                  <c:v>-10.556523281736338</c:v>
                </c:pt>
                <c:pt idx="953">
                  <c:v>-10.56680350856209</c:v>
                </c:pt>
                <c:pt idx="954">
                  <c:v>-10.577083745621088</c:v>
                </c:pt>
                <c:pt idx="955">
                  <c:v>-10.587363992913071</c:v>
                </c:pt>
                <c:pt idx="956">
                  <c:v>-10.597644250437774</c:v>
                </c:pt>
                <c:pt idx="957">
                  <c:v>-10.60792451819494</c:v>
                </c:pt>
                <c:pt idx="958">
                  <c:v>-10.618204796184305</c:v>
                </c:pt>
                <c:pt idx="959">
                  <c:v>-10.628485084405607</c:v>
                </c:pt>
                <c:pt idx="960">
                  <c:v>-10.638765382858589</c:v>
                </c:pt>
                <c:pt idx="961">
                  <c:v>-10.649045691542986</c:v>
                </c:pt>
                <c:pt idx="962">
                  <c:v>-10.659326010458537</c:v>
                </c:pt>
                <c:pt idx="963">
                  <c:v>-10.669606339604982</c:v>
                </c:pt>
                <c:pt idx="964">
                  <c:v>-10.67988667898206</c:v>
                </c:pt>
                <c:pt idx="965">
                  <c:v>-10.690167028589508</c:v>
                </c:pt>
                <c:pt idx="966">
                  <c:v>-10.700447388427067</c:v>
                </c:pt>
                <c:pt idx="967">
                  <c:v>-10.710727758494475</c:v>
                </c:pt>
                <c:pt idx="968">
                  <c:v>-10.72100813879147</c:v>
                </c:pt>
                <c:pt idx="969">
                  <c:v>-10.731288529317792</c:v>
                </c:pt>
                <c:pt idx="970">
                  <c:v>-10.74156893007318</c:v>
                </c:pt>
                <c:pt idx="971">
                  <c:v>-10.751849341057373</c:v>
                </c:pt>
                <c:pt idx="972">
                  <c:v>-10.762129762270106</c:v>
                </c:pt>
                <c:pt idx="973">
                  <c:v>-10.772410193711123</c:v>
                </c:pt>
                <c:pt idx="974">
                  <c:v>-10.78269063538016</c:v>
                </c:pt>
                <c:pt idx="975">
                  <c:v>-10.792971087276955</c:v>
                </c:pt>
                <c:pt idx="976">
                  <c:v>-10.803251549401249</c:v>
                </c:pt>
                <c:pt idx="977">
                  <c:v>-10.813532021752779</c:v>
                </c:pt>
                <c:pt idx="978">
                  <c:v>-10.823812504331286</c:v>
                </c:pt>
                <c:pt idx="979">
                  <c:v>-10.834092997136507</c:v>
                </c:pt>
                <c:pt idx="980">
                  <c:v>-10.844373500168182</c:v>
                </c:pt>
                <c:pt idx="981">
                  <c:v>-10.854654013426048</c:v>
                </c:pt>
                <c:pt idx="982">
                  <c:v>-10.864934536909846</c:v>
                </c:pt>
                <c:pt idx="983">
                  <c:v>-10.875215070619314</c:v>
                </c:pt>
                <c:pt idx="984">
                  <c:v>-10.885495614554191</c:v>
                </c:pt>
                <c:pt idx="985">
                  <c:v>-10.895776168714216</c:v>
                </c:pt>
                <c:pt idx="986">
                  <c:v>-10.906056733099126</c:v>
                </c:pt>
                <c:pt idx="987">
                  <c:v>-10.916337307708663</c:v>
                </c:pt>
                <c:pt idx="988">
                  <c:v>-10.926617892542563</c:v>
                </c:pt>
                <c:pt idx="989">
                  <c:v>-10.936898487600567</c:v>
                </c:pt>
                <c:pt idx="990">
                  <c:v>-10.947179092882413</c:v>
                </c:pt>
                <c:pt idx="991">
                  <c:v>-10.957459708387839</c:v>
                </c:pt>
                <c:pt idx="992">
                  <c:v>-10.967740334116586</c:v>
                </c:pt>
                <c:pt idx="993">
                  <c:v>-10.978020970068391</c:v>
                </c:pt>
                <c:pt idx="994">
                  <c:v>-10.988301616242994</c:v>
                </c:pt>
                <c:pt idx="995">
                  <c:v>-10.998582272640133</c:v>
                </c:pt>
                <c:pt idx="996">
                  <c:v>-11.008862939259547</c:v>
                </c:pt>
                <c:pt idx="997">
                  <c:v>-11.019143616100976</c:v>
                </c:pt>
                <c:pt idx="998">
                  <c:v>-11.029424303164157</c:v>
                </c:pt>
                <c:pt idx="999">
                  <c:v>-11.039705000448832</c:v>
                </c:pt>
                <c:pt idx="1000">
                  <c:v>-11.049985707954736</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11.1</c:v>
                </c:pt>
                <c:pt idx="1">
                  <c:v>61.747664403770102</c:v>
                </c:pt>
                <c:pt idx="2">
                  <c:v>112.39532880754021</c:v>
                </c:pt>
                <c:pt idx="3">
                  <c:v>111.19962929449942</c:v>
                </c:pt>
                <c:pt idx="4">
                  <c:v>112.39532880754021</c:v>
                </c:pt>
                <c:pt idx="5">
                  <c:v>108.2196292944994</c:v>
                </c:pt>
                <c:pt idx="6">
                  <c:v>112.39532880754021</c:v>
                </c:pt>
              </c:numCache>
            </c:numRef>
          </c:xVal>
          <c:yVal>
            <c:numRef>
              <c:f>Trajecto!$C$132:$C$138</c:f>
              <c:numCache>
                <c:formatCode>0</c:formatCode>
                <c:ptCount val="7"/>
                <c:pt idx="0">
                  <c:v>1242.3868513440566</c:v>
                </c:pt>
                <c:pt idx="1">
                  <c:v>621.1934256720283</c:v>
                </c:pt>
                <c:pt idx="2">
                  <c:v>0</c:v>
                </c:pt>
                <c:pt idx="3">
                  <c:v>47.783584556554302</c:v>
                </c:pt>
                <c:pt idx="4">
                  <c:v>0</c:v>
                </c:pt>
                <c:pt idx="5">
                  <c:v>18.096605595208175</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Calculs!$AE$4:$AE$1004</c:f>
              <c:numCache>
                <c:formatCode>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2.7749999999999999</c:v>
                </c:pt>
              </c:numCache>
            </c:numRef>
          </c:xVal>
          <c:yVal>
            <c:numRef>
              <c:f>Trajecto!$C$158</c:f>
              <c:numCache>
                <c:formatCode>0</c:formatCode>
                <c:ptCount val="1"/>
                <c:pt idx="0">
                  <c:v>621.1934256720283</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20.450000000000067</c:v>
                </c:pt>
              </c:numCache>
            </c:numRef>
          </c:xVal>
          <c:yVal>
            <c:numRef>
              <c:f>Trajecto!$C$159</c:f>
              <c:numCache>
                <c:formatCode>0</c:formatCode>
                <c:ptCount val="1"/>
                <c:pt idx="0">
                  <c:v>621.1934256720283</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Calculs!$Q$4:$Q$1004</c:f>
              <c:numCache>
                <c:formatCode>0.00</c:formatCode>
                <c:ptCount val="1001"/>
                <c:pt idx="0">
                  <c:v>0</c:v>
                </c:pt>
                <c:pt idx="1">
                  <c:v>5.0000000000000001E-4</c:v>
                </c:pt>
                <c:pt idx="2">
                  <c:v>1.4999999999999998E-3</c:v>
                </c:pt>
                <c:pt idx="3">
                  <c:v>2.4999999999999996E-3</c:v>
                </c:pt>
                <c:pt idx="4">
                  <c:v>3.5000000000000001E-3</c:v>
                </c:pt>
                <c:pt idx="5">
                  <c:v>4.5000000000000005E-3</c:v>
                </c:pt>
                <c:pt idx="6">
                  <c:v>5.5000000000000005E-3</c:v>
                </c:pt>
                <c:pt idx="7">
                  <c:v>6.4999999999999997E-3</c:v>
                </c:pt>
                <c:pt idx="8">
                  <c:v>7.4999999999999989E-3</c:v>
                </c:pt>
                <c:pt idx="9">
                  <c:v>8.4999999999999989E-3</c:v>
                </c:pt>
                <c:pt idx="10">
                  <c:v>9.499999999999998E-3</c:v>
                </c:pt>
                <c:pt idx="11">
                  <c:v>9.5000000000000032E-3</c:v>
                </c:pt>
                <c:pt idx="12">
                  <c:v>8.5000000000000041E-3</c:v>
                </c:pt>
                <c:pt idx="13">
                  <c:v>7.5000000000000032E-3</c:v>
                </c:pt>
                <c:pt idx="14">
                  <c:v>6.5000000000000023E-3</c:v>
                </c:pt>
                <c:pt idx="15">
                  <c:v>5.5000000000000023E-3</c:v>
                </c:pt>
                <c:pt idx="16">
                  <c:v>4.5000000000000014E-3</c:v>
                </c:pt>
                <c:pt idx="17">
                  <c:v>3.5000000000000005E-3</c:v>
                </c:pt>
                <c:pt idx="18">
                  <c:v>2.4999999999999996E-3</c:v>
                </c:pt>
                <c:pt idx="19">
                  <c:v>1.4999999999999996E-3</c:v>
                </c:pt>
                <c:pt idx="20">
                  <c:v>4.9999999999999871E-4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Calculs!$T$4:$T$1004</c:f>
              <c:numCache>
                <c:formatCode>0.00</c:formatCode>
                <c:ptCount val="1001"/>
                <c:pt idx="0">
                  <c:v>44.273510999999999</c:v>
                </c:pt>
                <c:pt idx="1">
                  <c:v>44.273506095000002</c:v>
                </c:pt>
                <c:pt idx="2">
                  <c:v>44.273491380000003</c:v>
                </c:pt>
                <c:pt idx="3">
                  <c:v>44.273466855000002</c:v>
                </c:pt>
                <c:pt idx="4">
                  <c:v>44.273432520000007</c:v>
                </c:pt>
                <c:pt idx="5">
                  <c:v>44.273388375000003</c:v>
                </c:pt>
                <c:pt idx="6">
                  <c:v>44.273334419999998</c:v>
                </c:pt>
                <c:pt idx="7">
                  <c:v>44.273270655000005</c:v>
                </c:pt>
                <c:pt idx="8">
                  <c:v>44.27319708000001</c:v>
                </c:pt>
                <c:pt idx="9">
                  <c:v>44.273113695000006</c:v>
                </c:pt>
                <c:pt idx="10">
                  <c:v>44.273020500000008</c:v>
                </c:pt>
                <c:pt idx="11">
                  <c:v>44.27292730500001</c:v>
                </c:pt>
                <c:pt idx="12">
                  <c:v>44.272843920000007</c:v>
                </c:pt>
                <c:pt idx="13">
                  <c:v>44.272770345000012</c:v>
                </c:pt>
                <c:pt idx="14">
                  <c:v>44.272706580000019</c:v>
                </c:pt>
                <c:pt idx="15">
                  <c:v>44.272652625000013</c:v>
                </c:pt>
                <c:pt idx="16">
                  <c:v>44.272608480000009</c:v>
                </c:pt>
                <c:pt idx="17">
                  <c:v>44.272574145000014</c:v>
                </c:pt>
                <c:pt idx="18">
                  <c:v>44.272549620000014</c:v>
                </c:pt>
                <c:pt idx="19">
                  <c:v>44.272534905000015</c:v>
                </c:pt>
                <c:pt idx="20">
                  <c:v>44.272530000000017</c:v>
                </c:pt>
                <c:pt idx="21">
                  <c:v>44.272530000000017</c:v>
                </c:pt>
                <c:pt idx="22">
                  <c:v>44.272530000000017</c:v>
                </c:pt>
                <c:pt idx="23">
                  <c:v>44.272530000000017</c:v>
                </c:pt>
                <c:pt idx="24">
                  <c:v>44.272530000000017</c:v>
                </c:pt>
                <c:pt idx="25">
                  <c:v>44.272530000000017</c:v>
                </c:pt>
                <c:pt idx="26">
                  <c:v>44.272530000000017</c:v>
                </c:pt>
                <c:pt idx="27">
                  <c:v>44.272530000000017</c:v>
                </c:pt>
                <c:pt idx="28">
                  <c:v>44.272530000000017</c:v>
                </c:pt>
                <c:pt idx="29">
                  <c:v>44.272530000000017</c:v>
                </c:pt>
                <c:pt idx="30">
                  <c:v>44.272530000000017</c:v>
                </c:pt>
                <c:pt idx="31">
                  <c:v>44.272530000000017</c:v>
                </c:pt>
                <c:pt idx="32">
                  <c:v>44.272530000000017</c:v>
                </c:pt>
                <c:pt idx="33">
                  <c:v>44.272530000000017</c:v>
                </c:pt>
                <c:pt idx="34">
                  <c:v>44.272530000000017</c:v>
                </c:pt>
                <c:pt idx="35">
                  <c:v>44.272530000000017</c:v>
                </c:pt>
                <c:pt idx="36">
                  <c:v>44.272530000000017</c:v>
                </c:pt>
                <c:pt idx="37">
                  <c:v>44.272530000000017</c:v>
                </c:pt>
                <c:pt idx="38">
                  <c:v>44.272530000000017</c:v>
                </c:pt>
                <c:pt idx="39">
                  <c:v>44.272530000000017</c:v>
                </c:pt>
                <c:pt idx="40">
                  <c:v>44.272530000000017</c:v>
                </c:pt>
                <c:pt idx="41">
                  <c:v>44.272530000000017</c:v>
                </c:pt>
                <c:pt idx="42">
                  <c:v>44.272530000000017</c:v>
                </c:pt>
                <c:pt idx="43">
                  <c:v>44.272530000000017</c:v>
                </c:pt>
                <c:pt idx="44">
                  <c:v>44.272530000000017</c:v>
                </c:pt>
                <c:pt idx="45">
                  <c:v>44.272530000000017</c:v>
                </c:pt>
                <c:pt idx="46">
                  <c:v>44.272530000000017</c:v>
                </c:pt>
                <c:pt idx="47">
                  <c:v>44.272530000000017</c:v>
                </c:pt>
                <c:pt idx="48">
                  <c:v>44.272530000000017</c:v>
                </c:pt>
                <c:pt idx="49">
                  <c:v>44.272530000000017</c:v>
                </c:pt>
                <c:pt idx="50">
                  <c:v>44.272530000000017</c:v>
                </c:pt>
                <c:pt idx="51">
                  <c:v>44.272530000000017</c:v>
                </c:pt>
                <c:pt idx="52">
                  <c:v>44.272530000000017</c:v>
                </c:pt>
                <c:pt idx="53">
                  <c:v>44.272530000000017</c:v>
                </c:pt>
                <c:pt idx="54">
                  <c:v>44.272530000000017</c:v>
                </c:pt>
                <c:pt idx="55">
                  <c:v>44.272530000000017</c:v>
                </c:pt>
                <c:pt idx="56">
                  <c:v>44.272530000000017</c:v>
                </c:pt>
                <c:pt idx="57">
                  <c:v>44.272530000000017</c:v>
                </c:pt>
                <c:pt idx="58">
                  <c:v>44.272530000000017</c:v>
                </c:pt>
                <c:pt idx="59">
                  <c:v>44.272530000000017</c:v>
                </c:pt>
                <c:pt idx="60">
                  <c:v>44.272530000000017</c:v>
                </c:pt>
                <c:pt idx="61">
                  <c:v>44.272530000000017</c:v>
                </c:pt>
                <c:pt idx="62">
                  <c:v>44.272530000000017</c:v>
                </c:pt>
                <c:pt idx="63">
                  <c:v>44.272530000000017</c:v>
                </c:pt>
                <c:pt idx="64">
                  <c:v>44.272530000000017</c:v>
                </c:pt>
                <c:pt idx="65">
                  <c:v>44.272530000000017</c:v>
                </c:pt>
                <c:pt idx="66">
                  <c:v>44.272530000000017</c:v>
                </c:pt>
                <c:pt idx="67">
                  <c:v>44.272530000000017</c:v>
                </c:pt>
                <c:pt idx="68">
                  <c:v>44.272530000000017</c:v>
                </c:pt>
                <c:pt idx="69">
                  <c:v>44.272530000000017</c:v>
                </c:pt>
                <c:pt idx="70">
                  <c:v>44.272530000000017</c:v>
                </c:pt>
                <c:pt idx="71">
                  <c:v>44.272530000000017</c:v>
                </c:pt>
                <c:pt idx="72">
                  <c:v>44.272530000000017</c:v>
                </c:pt>
                <c:pt idx="73">
                  <c:v>44.272530000000017</c:v>
                </c:pt>
                <c:pt idx="74">
                  <c:v>44.272530000000017</c:v>
                </c:pt>
                <c:pt idx="75">
                  <c:v>44.272530000000017</c:v>
                </c:pt>
                <c:pt idx="76">
                  <c:v>44.272530000000017</c:v>
                </c:pt>
                <c:pt idx="77">
                  <c:v>44.272530000000017</c:v>
                </c:pt>
                <c:pt idx="78">
                  <c:v>44.272530000000017</c:v>
                </c:pt>
                <c:pt idx="79">
                  <c:v>44.272530000000017</c:v>
                </c:pt>
                <c:pt idx="80">
                  <c:v>44.272530000000017</c:v>
                </c:pt>
                <c:pt idx="81">
                  <c:v>44.272530000000017</c:v>
                </c:pt>
                <c:pt idx="82">
                  <c:v>44.272530000000017</c:v>
                </c:pt>
                <c:pt idx="83">
                  <c:v>44.272530000000017</c:v>
                </c:pt>
                <c:pt idx="84">
                  <c:v>44.272530000000017</c:v>
                </c:pt>
                <c:pt idx="85">
                  <c:v>44.272530000000017</c:v>
                </c:pt>
                <c:pt idx="86">
                  <c:v>44.272530000000017</c:v>
                </c:pt>
                <c:pt idx="87">
                  <c:v>44.272530000000017</c:v>
                </c:pt>
                <c:pt idx="88">
                  <c:v>44.272530000000017</c:v>
                </c:pt>
                <c:pt idx="89">
                  <c:v>44.272530000000017</c:v>
                </c:pt>
                <c:pt idx="90">
                  <c:v>44.272530000000017</c:v>
                </c:pt>
                <c:pt idx="91">
                  <c:v>44.272530000000017</c:v>
                </c:pt>
                <c:pt idx="92">
                  <c:v>44.272530000000017</c:v>
                </c:pt>
                <c:pt idx="93">
                  <c:v>44.272530000000017</c:v>
                </c:pt>
                <c:pt idx="94">
                  <c:v>44.272530000000017</c:v>
                </c:pt>
                <c:pt idx="95">
                  <c:v>44.272530000000017</c:v>
                </c:pt>
                <c:pt idx="96">
                  <c:v>44.272530000000017</c:v>
                </c:pt>
                <c:pt idx="97">
                  <c:v>44.272530000000017</c:v>
                </c:pt>
                <c:pt idx="98">
                  <c:v>44.272530000000017</c:v>
                </c:pt>
                <c:pt idx="99">
                  <c:v>44.272530000000017</c:v>
                </c:pt>
                <c:pt idx="100">
                  <c:v>44.272530000000017</c:v>
                </c:pt>
                <c:pt idx="101">
                  <c:v>44.272530000000017</c:v>
                </c:pt>
                <c:pt idx="102">
                  <c:v>44.272530000000017</c:v>
                </c:pt>
                <c:pt idx="103">
                  <c:v>44.272530000000017</c:v>
                </c:pt>
                <c:pt idx="104">
                  <c:v>44.272530000000017</c:v>
                </c:pt>
                <c:pt idx="105">
                  <c:v>44.272530000000017</c:v>
                </c:pt>
                <c:pt idx="106">
                  <c:v>44.272530000000017</c:v>
                </c:pt>
                <c:pt idx="107">
                  <c:v>44.272530000000017</c:v>
                </c:pt>
                <c:pt idx="108">
                  <c:v>44.272530000000017</c:v>
                </c:pt>
                <c:pt idx="109">
                  <c:v>44.272530000000017</c:v>
                </c:pt>
                <c:pt idx="110">
                  <c:v>44.272530000000017</c:v>
                </c:pt>
                <c:pt idx="111">
                  <c:v>44.272530000000017</c:v>
                </c:pt>
                <c:pt idx="112">
                  <c:v>44.272530000000017</c:v>
                </c:pt>
                <c:pt idx="113">
                  <c:v>44.272530000000017</c:v>
                </c:pt>
                <c:pt idx="114">
                  <c:v>44.272530000000017</c:v>
                </c:pt>
                <c:pt idx="115">
                  <c:v>44.272530000000017</c:v>
                </c:pt>
                <c:pt idx="116">
                  <c:v>44.272530000000017</c:v>
                </c:pt>
                <c:pt idx="117">
                  <c:v>44.272530000000017</c:v>
                </c:pt>
                <c:pt idx="118">
                  <c:v>44.272530000000017</c:v>
                </c:pt>
                <c:pt idx="119">
                  <c:v>44.272530000000017</c:v>
                </c:pt>
                <c:pt idx="120">
                  <c:v>44.272530000000017</c:v>
                </c:pt>
                <c:pt idx="121">
                  <c:v>44.272530000000017</c:v>
                </c:pt>
                <c:pt idx="122">
                  <c:v>44.272530000000017</c:v>
                </c:pt>
                <c:pt idx="123">
                  <c:v>44.272530000000017</c:v>
                </c:pt>
                <c:pt idx="124">
                  <c:v>44.272530000000017</c:v>
                </c:pt>
                <c:pt idx="125">
                  <c:v>44.272530000000017</c:v>
                </c:pt>
                <c:pt idx="126">
                  <c:v>44.272530000000017</c:v>
                </c:pt>
                <c:pt idx="127">
                  <c:v>44.272530000000017</c:v>
                </c:pt>
                <c:pt idx="128">
                  <c:v>44.272530000000017</c:v>
                </c:pt>
                <c:pt idx="129">
                  <c:v>44.272530000000017</c:v>
                </c:pt>
                <c:pt idx="130">
                  <c:v>44.272530000000017</c:v>
                </c:pt>
                <c:pt idx="131">
                  <c:v>44.272530000000017</c:v>
                </c:pt>
                <c:pt idx="132">
                  <c:v>44.272530000000017</c:v>
                </c:pt>
                <c:pt idx="133">
                  <c:v>44.272530000000017</c:v>
                </c:pt>
                <c:pt idx="134">
                  <c:v>44.272530000000017</c:v>
                </c:pt>
                <c:pt idx="135">
                  <c:v>44.272530000000017</c:v>
                </c:pt>
                <c:pt idx="136">
                  <c:v>44.272530000000017</c:v>
                </c:pt>
                <c:pt idx="137">
                  <c:v>44.272530000000017</c:v>
                </c:pt>
                <c:pt idx="138">
                  <c:v>44.272530000000017</c:v>
                </c:pt>
                <c:pt idx="139">
                  <c:v>44.272530000000017</c:v>
                </c:pt>
                <c:pt idx="140">
                  <c:v>44.272530000000017</c:v>
                </c:pt>
                <c:pt idx="141">
                  <c:v>44.272530000000017</c:v>
                </c:pt>
                <c:pt idx="142">
                  <c:v>44.272530000000017</c:v>
                </c:pt>
                <c:pt idx="143">
                  <c:v>44.272530000000017</c:v>
                </c:pt>
                <c:pt idx="144">
                  <c:v>44.272530000000017</c:v>
                </c:pt>
                <c:pt idx="145">
                  <c:v>44.272530000000017</c:v>
                </c:pt>
                <c:pt idx="146">
                  <c:v>44.272530000000017</c:v>
                </c:pt>
                <c:pt idx="147">
                  <c:v>44.272530000000017</c:v>
                </c:pt>
                <c:pt idx="148">
                  <c:v>44.272530000000017</c:v>
                </c:pt>
                <c:pt idx="149">
                  <c:v>44.272530000000017</c:v>
                </c:pt>
                <c:pt idx="150">
                  <c:v>44.272530000000017</c:v>
                </c:pt>
                <c:pt idx="151">
                  <c:v>44.272530000000017</c:v>
                </c:pt>
                <c:pt idx="152">
                  <c:v>44.272530000000017</c:v>
                </c:pt>
                <c:pt idx="153">
                  <c:v>44.272530000000017</c:v>
                </c:pt>
                <c:pt idx="154">
                  <c:v>44.272530000000017</c:v>
                </c:pt>
                <c:pt idx="155">
                  <c:v>44.272530000000017</c:v>
                </c:pt>
                <c:pt idx="156">
                  <c:v>44.272530000000017</c:v>
                </c:pt>
                <c:pt idx="157">
                  <c:v>44.272530000000017</c:v>
                </c:pt>
                <c:pt idx="158">
                  <c:v>44.272530000000017</c:v>
                </c:pt>
                <c:pt idx="159">
                  <c:v>44.272530000000017</c:v>
                </c:pt>
                <c:pt idx="160">
                  <c:v>44.272530000000017</c:v>
                </c:pt>
                <c:pt idx="161">
                  <c:v>44.272530000000017</c:v>
                </c:pt>
                <c:pt idx="162">
                  <c:v>44.272530000000017</c:v>
                </c:pt>
                <c:pt idx="163">
                  <c:v>44.272530000000017</c:v>
                </c:pt>
                <c:pt idx="164">
                  <c:v>44.272530000000017</c:v>
                </c:pt>
                <c:pt idx="165">
                  <c:v>44.272530000000017</c:v>
                </c:pt>
                <c:pt idx="166">
                  <c:v>44.272530000000017</c:v>
                </c:pt>
                <c:pt idx="167">
                  <c:v>44.272530000000017</c:v>
                </c:pt>
                <c:pt idx="168">
                  <c:v>44.272530000000017</c:v>
                </c:pt>
                <c:pt idx="169">
                  <c:v>44.272530000000017</c:v>
                </c:pt>
                <c:pt idx="170">
                  <c:v>44.272530000000017</c:v>
                </c:pt>
                <c:pt idx="171">
                  <c:v>44.272530000000017</c:v>
                </c:pt>
                <c:pt idx="172">
                  <c:v>44.272530000000017</c:v>
                </c:pt>
                <c:pt idx="173">
                  <c:v>44.272530000000017</c:v>
                </c:pt>
                <c:pt idx="174">
                  <c:v>44.272530000000017</c:v>
                </c:pt>
                <c:pt idx="175">
                  <c:v>44.272530000000017</c:v>
                </c:pt>
                <c:pt idx="176">
                  <c:v>44.272530000000017</c:v>
                </c:pt>
                <c:pt idx="177">
                  <c:v>44.272530000000017</c:v>
                </c:pt>
                <c:pt idx="178">
                  <c:v>44.272530000000017</c:v>
                </c:pt>
                <c:pt idx="179">
                  <c:v>44.272530000000017</c:v>
                </c:pt>
                <c:pt idx="180">
                  <c:v>44.272530000000017</c:v>
                </c:pt>
                <c:pt idx="181">
                  <c:v>44.272530000000017</c:v>
                </c:pt>
                <c:pt idx="182">
                  <c:v>44.272530000000017</c:v>
                </c:pt>
                <c:pt idx="183">
                  <c:v>44.272530000000017</c:v>
                </c:pt>
                <c:pt idx="184">
                  <c:v>44.272530000000017</c:v>
                </c:pt>
                <c:pt idx="185">
                  <c:v>44.272530000000017</c:v>
                </c:pt>
                <c:pt idx="186">
                  <c:v>44.272530000000017</c:v>
                </c:pt>
                <c:pt idx="187">
                  <c:v>44.272530000000017</c:v>
                </c:pt>
                <c:pt idx="188">
                  <c:v>44.272530000000017</c:v>
                </c:pt>
                <c:pt idx="189">
                  <c:v>44.272530000000017</c:v>
                </c:pt>
                <c:pt idx="190">
                  <c:v>44.272530000000017</c:v>
                </c:pt>
                <c:pt idx="191">
                  <c:v>44.272530000000017</c:v>
                </c:pt>
                <c:pt idx="192">
                  <c:v>44.272530000000017</c:v>
                </c:pt>
                <c:pt idx="193">
                  <c:v>44.272530000000017</c:v>
                </c:pt>
                <c:pt idx="194">
                  <c:v>44.272530000000017</c:v>
                </c:pt>
                <c:pt idx="195">
                  <c:v>44.272530000000017</c:v>
                </c:pt>
                <c:pt idx="196">
                  <c:v>44.272530000000017</c:v>
                </c:pt>
                <c:pt idx="197">
                  <c:v>44.272530000000017</c:v>
                </c:pt>
                <c:pt idx="198">
                  <c:v>44.272530000000017</c:v>
                </c:pt>
                <c:pt idx="199">
                  <c:v>44.272530000000017</c:v>
                </c:pt>
                <c:pt idx="200">
                  <c:v>44.272530000000017</c:v>
                </c:pt>
                <c:pt idx="201">
                  <c:v>44.272530000000017</c:v>
                </c:pt>
                <c:pt idx="202">
                  <c:v>44.272530000000017</c:v>
                </c:pt>
                <c:pt idx="203">
                  <c:v>44.272530000000017</c:v>
                </c:pt>
                <c:pt idx="204">
                  <c:v>44.272530000000017</c:v>
                </c:pt>
                <c:pt idx="205">
                  <c:v>44.272530000000017</c:v>
                </c:pt>
                <c:pt idx="206">
                  <c:v>44.272530000000017</c:v>
                </c:pt>
                <c:pt idx="207">
                  <c:v>44.272530000000017</c:v>
                </c:pt>
                <c:pt idx="208">
                  <c:v>44.272530000000017</c:v>
                </c:pt>
                <c:pt idx="209">
                  <c:v>44.272530000000017</c:v>
                </c:pt>
                <c:pt idx="210">
                  <c:v>44.272530000000017</c:v>
                </c:pt>
                <c:pt idx="211">
                  <c:v>44.272530000000017</c:v>
                </c:pt>
                <c:pt idx="212">
                  <c:v>44.272530000000017</c:v>
                </c:pt>
                <c:pt idx="213">
                  <c:v>44.272530000000017</c:v>
                </c:pt>
                <c:pt idx="214">
                  <c:v>44.272530000000017</c:v>
                </c:pt>
                <c:pt idx="215">
                  <c:v>44.272530000000017</c:v>
                </c:pt>
                <c:pt idx="216">
                  <c:v>44.272530000000017</c:v>
                </c:pt>
                <c:pt idx="217">
                  <c:v>44.272530000000017</c:v>
                </c:pt>
                <c:pt idx="218">
                  <c:v>44.272530000000017</c:v>
                </c:pt>
                <c:pt idx="219">
                  <c:v>44.272530000000017</c:v>
                </c:pt>
                <c:pt idx="220">
                  <c:v>44.272530000000017</c:v>
                </c:pt>
                <c:pt idx="221">
                  <c:v>44.272530000000017</c:v>
                </c:pt>
                <c:pt idx="222">
                  <c:v>44.272530000000017</c:v>
                </c:pt>
                <c:pt idx="223">
                  <c:v>44.272530000000017</c:v>
                </c:pt>
                <c:pt idx="224">
                  <c:v>44.272530000000017</c:v>
                </c:pt>
                <c:pt idx="225">
                  <c:v>44.272530000000017</c:v>
                </c:pt>
                <c:pt idx="226">
                  <c:v>44.272530000000017</c:v>
                </c:pt>
                <c:pt idx="227">
                  <c:v>44.272530000000017</c:v>
                </c:pt>
                <c:pt idx="228">
                  <c:v>44.272530000000017</c:v>
                </c:pt>
                <c:pt idx="229">
                  <c:v>44.272530000000017</c:v>
                </c:pt>
                <c:pt idx="230">
                  <c:v>44.272530000000017</c:v>
                </c:pt>
                <c:pt idx="231">
                  <c:v>44.272530000000017</c:v>
                </c:pt>
                <c:pt idx="232">
                  <c:v>44.272530000000017</c:v>
                </c:pt>
                <c:pt idx="233">
                  <c:v>44.272530000000017</c:v>
                </c:pt>
                <c:pt idx="234">
                  <c:v>44.272530000000017</c:v>
                </c:pt>
                <c:pt idx="235">
                  <c:v>44.272530000000017</c:v>
                </c:pt>
                <c:pt idx="236">
                  <c:v>44.272530000000017</c:v>
                </c:pt>
                <c:pt idx="237">
                  <c:v>44.272530000000017</c:v>
                </c:pt>
                <c:pt idx="238">
                  <c:v>44.272530000000017</c:v>
                </c:pt>
                <c:pt idx="239">
                  <c:v>44.272530000000017</c:v>
                </c:pt>
                <c:pt idx="240">
                  <c:v>44.272530000000017</c:v>
                </c:pt>
                <c:pt idx="241">
                  <c:v>44.272530000000017</c:v>
                </c:pt>
                <c:pt idx="242">
                  <c:v>44.272530000000017</c:v>
                </c:pt>
                <c:pt idx="243">
                  <c:v>44.272530000000017</c:v>
                </c:pt>
                <c:pt idx="244">
                  <c:v>44.272530000000017</c:v>
                </c:pt>
                <c:pt idx="245">
                  <c:v>44.272530000000017</c:v>
                </c:pt>
                <c:pt idx="246">
                  <c:v>44.272530000000017</c:v>
                </c:pt>
                <c:pt idx="247">
                  <c:v>44.272530000000017</c:v>
                </c:pt>
                <c:pt idx="248">
                  <c:v>44.272530000000017</c:v>
                </c:pt>
                <c:pt idx="249">
                  <c:v>44.272530000000017</c:v>
                </c:pt>
                <c:pt idx="250">
                  <c:v>44.272530000000017</c:v>
                </c:pt>
                <c:pt idx="251">
                  <c:v>44.272530000000017</c:v>
                </c:pt>
                <c:pt idx="252">
                  <c:v>44.272530000000017</c:v>
                </c:pt>
                <c:pt idx="253">
                  <c:v>44.272530000000017</c:v>
                </c:pt>
                <c:pt idx="254">
                  <c:v>44.272530000000017</c:v>
                </c:pt>
                <c:pt idx="255">
                  <c:v>44.272530000000017</c:v>
                </c:pt>
                <c:pt idx="256">
                  <c:v>44.272530000000017</c:v>
                </c:pt>
                <c:pt idx="257">
                  <c:v>44.272530000000017</c:v>
                </c:pt>
                <c:pt idx="258">
                  <c:v>44.272530000000017</c:v>
                </c:pt>
                <c:pt idx="259">
                  <c:v>44.272530000000017</c:v>
                </c:pt>
                <c:pt idx="260">
                  <c:v>44.272530000000017</c:v>
                </c:pt>
                <c:pt idx="261">
                  <c:v>44.272530000000017</c:v>
                </c:pt>
                <c:pt idx="262">
                  <c:v>44.272530000000017</c:v>
                </c:pt>
                <c:pt idx="263">
                  <c:v>44.272530000000017</c:v>
                </c:pt>
                <c:pt idx="264">
                  <c:v>44.272530000000017</c:v>
                </c:pt>
                <c:pt idx="265">
                  <c:v>44.272530000000017</c:v>
                </c:pt>
                <c:pt idx="266">
                  <c:v>44.272530000000017</c:v>
                </c:pt>
                <c:pt idx="267">
                  <c:v>44.272530000000017</c:v>
                </c:pt>
                <c:pt idx="268">
                  <c:v>44.272530000000017</c:v>
                </c:pt>
                <c:pt idx="269">
                  <c:v>44.272530000000017</c:v>
                </c:pt>
                <c:pt idx="270">
                  <c:v>44.272530000000017</c:v>
                </c:pt>
                <c:pt idx="271">
                  <c:v>44.272530000000017</c:v>
                </c:pt>
                <c:pt idx="272">
                  <c:v>44.272530000000017</c:v>
                </c:pt>
                <c:pt idx="273">
                  <c:v>44.272530000000017</c:v>
                </c:pt>
                <c:pt idx="274">
                  <c:v>44.272530000000017</c:v>
                </c:pt>
                <c:pt idx="275">
                  <c:v>44.272530000000017</c:v>
                </c:pt>
                <c:pt idx="276">
                  <c:v>44.272530000000017</c:v>
                </c:pt>
                <c:pt idx="277">
                  <c:v>44.272530000000017</c:v>
                </c:pt>
                <c:pt idx="278">
                  <c:v>44.272530000000017</c:v>
                </c:pt>
                <c:pt idx="279">
                  <c:v>44.272530000000017</c:v>
                </c:pt>
                <c:pt idx="280">
                  <c:v>44.272530000000017</c:v>
                </c:pt>
                <c:pt idx="281">
                  <c:v>44.272530000000017</c:v>
                </c:pt>
                <c:pt idx="282">
                  <c:v>44.272530000000017</c:v>
                </c:pt>
                <c:pt idx="283">
                  <c:v>44.272530000000017</c:v>
                </c:pt>
                <c:pt idx="284">
                  <c:v>44.272530000000017</c:v>
                </c:pt>
                <c:pt idx="285">
                  <c:v>44.272530000000017</c:v>
                </c:pt>
                <c:pt idx="286">
                  <c:v>44.272530000000017</c:v>
                </c:pt>
                <c:pt idx="287">
                  <c:v>44.272530000000017</c:v>
                </c:pt>
                <c:pt idx="288">
                  <c:v>44.272530000000017</c:v>
                </c:pt>
                <c:pt idx="289">
                  <c:v>44.272530000000017</c:v>
                </c:pt>
                <c:pt idx="290">
                  <c:v>44.272530000000017</c:v>
                </c:pt>
                <c:pt idx="291">
                  <c:v>44.272530000000017</c:v>
                </c:pt>
                <c:pt idx="292">
                  <c:v>44.272530000000017</c:v>
                </c:pt>
                <c:pt idx="293">
                  <c:v>44.272530000000017</c:v>
                </c:pt>
                <c:pt idx="294">
                  <c:v>44.272530000000017</c:v>
                </c:pt>
                <c:pt idx="295">
                  <c:v>44.272530000000017</c:v>
                </c:pt>
                <c:pt idx="296">
                  <c:v>44.272530000000017</c:v>
                </c:pt>
                <c:pt idx="297">
                  <c:v>44.272530000000017</c:v>
                </c:pt>
                <c:pt idx="298">
                  <c:v>44.272530000000017</c:v>
                </c:pt>
                <c:pt idx="299">
                  <c:v>44.272530000000017</c:v>
                </c:pt>
                <c:pt idx="300">
                  <c:v>44.272530000000017</c:v>
                </c:pt>
                <c:pt idx="301">
                  <c:v>44.272530000000017</c:v>
                </c:pt>
                <c:pt idx="302">
                  <c:v>44.272530000000017</c:v>
                </c:pt>
                <c:pt idx="303">
                  <c:v>44.272530000000017</c:v>
                </c:pt>
                <c:pt idx="304">
                  <c:v>44.272530000000017</c:v>
                </c:pt>
                <c:pt idx="305">
                  <c:v>44.272530000000017</c:v>
                </c:pt>
                <c:pt idx="306">
                  <c:v>44.272530000000017</c:v>
                </c:pt>
                <c:pt idx="307">
                  <c:v>44.272530000000017</c:v>
                </c:pt>
                <c:pt idx="308">
                  <c:v>44.272530000000017</c:v>
                </c:pt>
                <c:pt idx="309">
                  <c:v>44.272530000000017</c:v>
                </c:pt>
                <c:pt idx="310">
                  <c:v>44.272530000000017</c:v>
                </c:pt>
                <c:pt idx="311">
                  <c:v>44.272530000000017</c:v>
                </c:pt>
                <c:pt idx="312">
                  <c:v>44.272530000000017</c:v>
                </c:pt>
                <c:pt idx="313">
                  <c:v>44.272530000000017</c:v>
                </c:pt>
                <c:pt idx="314">
                  <c:v>44.272530000000017</c:v>
                </c:pt>
                <c:pt idx="315">
                  <c:v>44.272530000000017</c:v>
                </c:pt>
                <c:pt idx="316">
                  <c:v>44.272530000000017</c:v>
                </c:pt>
                <c:pt idx="317">
                  <c:v>44.272530000000017</c:v>
                </c:pt>
                <c:pt idx="318">
                  <c:v>44.272530000000017</c:v>
                </c:pt>
                <c:pt idx="319">
                  <c:v>44.272530000000017</c:v>
                </c:pt>
                <c:pt idx="320">
                  <c:v>44.272530000000017</c:v>
                </c:pt>
                <c:pt idx="321">
                  <c:v>44.272530000000017</c:v>
                </c:pt>
                <c:pt idx="322">
                  <c:v>44.272530000000017</c:v>
                </c:pt>
                <c:pt idx="323">
                  <c:v>44.272530000000017</c:v>
                </c:pt>
                <c:pt idx="324">
                  <c:v>44.272530000000017</c:v>
                </c:pt>
                <c:pt idx="325">
                  <c:v>44.272530000000017</c:v>
                </c:pt>
                <c:pt idx="326">
                  <c:v>44.272530000000017</c:v>
                </c:pt>
                <c:pt idx="327">
                  <c:v>44.272530000000017</c:v>
                </c:pt>
                <c:pt idx="328">
                  <c:v>44.272530000000017</c:v>
                </c:pt>
                <c:pt idx="329">
                  <c:v>44.272530000000017</c:v>
                </c:pt>
                <c:pt idx="330">
                  <c:v>44.272530000000017</c:v>
                </c:pt>
                <c:pt idx="331">
                  <c:v>44.272530000000017</c:v>
                </c:pt>
                <c:pt idx="332">
                  <c:v>44.272530000000017</c:v>
                </c:pt>
                <c:pt idx="333">
                  <c:v>44.272530000000017</c:v>
                </c:pt>
                <c:pt idx="334">
                  <c:v>44.272530000000017</c:v>
                </c:pt>
                <c:pt idx="335">
                  <c:v>44.272530000000017</c:v>
                </c:pt>
                <c:pt idx="336">
                  <c:v>44.272530000000017</c:v>
                </c:pt>
                <c:pt idx="337">
                  <c:v>44.272530000000017</c:v>
                </c:pt>
                <c:pt idx="338">
                  <c:v>44.272530000000017</c:v>
                </c:pt>
                <c:pt idx="339">
                  <c:v>44.272530000000017</c:v>
                </c:pt>
                <c:pt idx="340">
                  <c:v>44.272530000000017</c:v>
                </c:pt>
                <c:pt idx="341">
                  <c:v>44.272530000000017</c:v>
                </c:pt>
                <c:pt idx="342">
                  <c:v>44.272530000000017</c:v>
                </c:pt>
                <c:pt idx="343">
                  <c:v>44.272530000000017</c:v>
                </c:pt>
                <c:pt idx="344">
                  <c:v>44.272530000000017</c:v>
                </c:pt>
                <c:pt idx="345">
                  <c:v>44.272530000000017</c:v>
                </c:pt>
                <c:pt idx="346">
                  <c:v>44.272530000000017</c:v>
                </c:pt>
                <c:pt idx="347">
                  <c:v>44.272530000000017</c:v>
                </c:pt>
                <c:pt idx="348">
                  <c:v>44.272530000000017</c:v>
                </c:pt>
                <c:pt idx="349">
                  <c:v>44.272530000000017</c:v>
                </c:pt>
                <c:pt idx="350">
                  <c:v>44.272530000000017</c:v>
                </c:pt>
                <c:pt idx="351">
                  <c:v>44.272530000000017</c:v>
                </c:pt>
                <c:pt idx="352">
                  <c:v>44.272530000000017</c:v>
                </c:pt>
                <c:pt idx="353">
                  <c:v>44.272530000000017</c:v>
                </c:pt>
                <c:pt idx="354">
                  <c:v>44.272530000000017</c:v>
                </c:pt>
                <c:pt idx="355">
                  <c:v>44.272530000000017</c:v>
                </c:pt>
                <c:pt idx="356">
                  <c:v>44.272530000000017</c:v>
                </c:pt>
                <c:pt idx="357">
                  <c:v>44.272530000000017</c:v>
                </c:pt>
                <c:pt idx="358">
                  <c:v>44.272530000000017</c:v>
                </c:pt>
                <c:pt idx="359">
                  <c:v>44.272530000000017</c:v>
                </c:pt>
                <c:pt idx="360">
                  <c:v>44.272530000000017</c:v>
                </c:pt>
                <c:pt idx="361">
                  <c:v>44.272530000000017</c:v>
                </c:pt>
                <c:pt idx="362">
                  <c:v>44.272530000000017</c:v>
                </c:pt>
                <c:pt idx="363">
                  <c:v>44.272530000000017</c:v>
                </c:pt>
                <c:pt idx="364">
                  <c:v>44.272530000000017</c:v>
                </c:pt>
                <c:pt idx="365">
                  <c:v>44.272530000000017</c:v>
                </c:pt>
                <c:pt idx="366">
                  <c:v>44.272530000000017</c:v>
                </c:pt>
                <c:pt idx="367">
                  <c:v>44.272530000000017</c:v>
                </c:pt>
                <c:pt idx="368">
                  <c:v>44.272530000000017</c:v>
                </c:pt>
                <c:pt idx="369">
                  <c:v>44.272530000000017</c:v>
                </c:pt>
                <c:pt idx="370">
                  <c:v>44.272530000000017</c:v>
                </c:pt>
                <c:pt idx="371">
                  <c:v>44.272530000000017</c:v>
                </c:pt>
                <c:pt idx="372">
                  <c:v>44.272530000000017</c:v>
                </c:pt>
                <c:pt idx="373">
                  <c:v>44.272530000000017</c:v>
                </c:pt>
                <c:pt idx="374">
                  <c:v>44.272530000000017</c:v>
                </c:pt>
                <c:pt idx="375">
                  <c:v>44.272530000000017</c:v>
                </c:pt>
                <c:pt idx="376">
                  <c:v>44.272530000000017</c:v>
                </c:pt>
                <c:pt idx="377">
                  <c:v>44.272530000000017</c:v>
                </c:pt>
                <c:pt idx="378">
                  <c:v>44.272530000000017</c:v>
                </c:pt>
                <c:pt idx="379">
                  <c:v>44.272530000000017</c:v>
                </c:pt>
                <c:pt idx="380">
                  <c:v>44.272530000000017</c:v>
                </c:pt>
                <c:pt idx="381">
                  <c:v>44.272530000000017</c:v>
                </c:pt>
                <c:pt idx="382">
                  <c:v>44.272530000000017</c:v>
                </c:pt>
                <c:pt idx="383">
                  <c:v>44.272530000000017</c:v>
                </c:pt>
                <c:pt idx="384">
                  <c:v>44.272530000000017</c:v>
                </c:pt>
                <c:pt idx="385">
                  <c:v>44.272530000000017</c:v>
                </c:pt>
                <c:pt idx="386">
                  <c:v>44.272530000000017</c:v>
                </c:pt>
                <c:pt idx="387">
                  <c:v>44.272530000000017</c:v>
                </c:pt>
                <c:pt idx="388">
                  <c:v>44.272530000000017</c:v>
                </c:pt>
                <c:pt idx="389">
                  <c:v>44.272530000000017</c:v>
                </c:pt>
                <c:pt idx="390">
                  <c:v>44.272530000000017</c:v>
                </c:pt>
                <c:pt idx="391">
                  <c:v>44.272530000000017</c:v>
                </c:pt>
                <c:pt idx="392">
                  <c:v>44.272530000000017</c:v>
                </c:pt>
                <c:pt idx="393">
                  <c:v>44.272530000000017</c:v>
                </c:pt>
                <c:pt idx="394">
                  <c:v>44.272530000000017</c:v>
                </c:pt>
                <c:pt idx="395">
                  <c:v>44.272530000000017</c:v>
                </c:pt>
                <c:pt idx="396">
                  <c:v>44.272530000000017</c:v>
                </c:pt>
                <c:pt idx="397">
                  <c:v>44.272530000000017</c:v>
                </c:pt>
                <c:pt idx="398">
                  <c:v>44.272530000000017</c:v>
                </c:pt>
                <c:pt idx="399">
                  <c:v>44.272530000000017</c:v>
                </c:pt>
                <c:pt idx="400">
                  <c:v>44.272530000000017</c:v>
                </c:pt>
                <c:pt idx="401">
                  <c:v>44.272530000000017</c:v>
                </c:pt>
                <c:pt idx="402">
                  <c:v>44.272530000000017</c:v>
                </c:pt>
                <c:pt idx="403">
                  <c:v>44.272530000000017</c:v>
                </c:pt>
                <c:pt idx="404">
                  <c:v>44.272530000000017</c:v>
                </c:pt>
                <c:pt idx="405">
                  <c:v>44.272530000000017</c:v>
                </c:pt>
                <c:pt idx="406">
                  <c:v>44.272530000000017</c:v>
                </c:pt>
                <c:pt idx="407">
                  <c:v>44.272530000000017</c:v>
                </c:pt>
                <c:pt idx="408">
                  <c:v>44.272530000000017</c:v>
                </c:pt>
                <c:pt idx="409">
                  <c:v>44.272530000000017</c:v>
                </c:pt>
                <c:pt idx="410">
                  <c:v>44.272530000000017</c:v>
                </c:pt>
                <c:pt idx="411">
                  <c:v>44.272530000000017</c:v>
                </c:pt>
                <c:pt idx="412">
                  <c:v>44.272530000000017</c:v>
                </c:pt>
                <c:pt idx="413">
                  <c:v>44.272530000000017</c:v>
                </c:pt>
                <c:pt idx="414">
                  <c:v>44.272530000000017</c:v>
                </c:pt>
                <c:pt idx="415">
                  <c:v>44.272530000000017</c:v>
                </c:pt>
                <c:pt idx="416">
                  <c:v>44.272530000000017</c:v>
                </c:pt>
                <c:pt idx="417">
                  <c:v>44.272530000000017</c:v>
                </c:pt>
                <c:pt idx="418">
                  <c:v>44.272530000000017</c:v>
                </c:pt>
                <c:pt idx="419">
                  <c:v>44.272530000000017</c:v>
                </c:pt>
                <c:pt idx="420">
                  <c:v>44.272530000000017</c:v>
                </c:pt>
                <c:pt idx="421">
                  <c:v>44.272530000000017</c:v>
                </c:pt>
                <c:pt idx="422">
                  <c:v>44.272530000000017</c:v>
                </c:pt>
                <c:pt idx="423">
                  <c:v>44.272530000000017</c:v>
                </c:pt>
                <c:pt idx="424">
                  <c:v>44.272530000000017</c:v>
                </c:pt>
                <c:pt idx="425">
                  <c:v>44.272530000000017</c:v>
                </c:pt>
                <c:pt idx="426">
                  <c:v>44.272530000000017</c:v>
                </c:pt>
                <c:pt idx="427">
                  <c:v>44.272530000000017</c:v>
                </c:pt>
                <c:pt idx="428">
                  <c:v>44.272530000000017</c:v>
                </c:pt>
                <c:pt idx="429">
                  <c:v>44.272530000000017</c:v>
                </c:pt>
                <c:pt idx="430">
                  <c:v>44.272530000000017</c:v>
                </c:pt>
                <c:pt idx="431">
                  <c:v>44.272530000000017</c:v>
                </c:pt>
                <c:pt idx="432">
                  <c:v>44.272530000000017</c:v>
                </c:pt>
                <c:pt idx="433">
                  <c:v>44.272530000000017</c:v>
                </c:pt>
                <c:pt idx="434">
                  <c:v>44.272530000000017</c:v>
                </c:pt>
                <c:pt idx="435">
                  <c:v>44.272530000000017</c:v>
                </c:pt>
                <c:pt idx="436">
                  <c:v>44.272530000000017</c:v>
                </c:pt>
                <c:pt idx="437">
                  <c:v>44.272530000000017</c:v>
                </c:pt>
                <c:pt idx="438">
                  <c:v>44.272530000000017</c:v>
                </c:pt>
                <c:pt idx="439">
                  <c:v>44.272530000000017</c:v>
                </c:pt>
                <c:pt idx="440">
                  <c:v>44.272530000000017</c:v>
                </c:pt>
                <c:pt idx="441">
                  <c:v>44.272530000000017</c:v>
                </c:pt>
                <c:pt idx="442">
                  <c:v>44.272530000000017</c:v>
                </c:pt>
                <c:pt idx="443">
                  <c:v>44.272530000000017</c:v>
                </c:pt>
                <c:pt idx="444">
                  <c:v>44.272530000000017</c:v>
                </c:pt>
                <c:pt idx="445">
                  <c:v>44.272530000000017</c:v>
                </c:pt>
                <c:pt idx="446">
                  <c:v>44.272530000000017</c:v>
                </c:pt>
                <c:pt idx="447">
                  <c:v>44.272530000000017</c:v>
                </c:pt>
                <c:pt idx="448">
                  <c:v>44.272530000000017</c:v>
                </c:pt>
                <c:pt idx="449">
                  <c:v>44.272530000000017</c:v>
                </c:pt>
                <c:pt idx="450">
                  <c:v>44.272530000000017</c:v>
                </c:pt>
                <c:pt idx="451">
                  <c:v>44.272530000000017</c:v>
                </c:pt>
                <c:pt idx="452">
                  <c:v>44.272530000000017</c:v>
                </c:pt>
                <c:pt idx="453">
                  <c:v>44.272530000000017</c:v>
                </c:pt>
                <c:pt idx="454">
                  <c:v>44.272530000000017</c:v>
                </c:pt>
                <c:pt idx="455">
                  <c:v>44.272530000000017</c:v>
                </c:pt>
                <c:pt idx="456">
                  <c:v>44.272530000000017</c:v>
                </c:pt>
                <c:pt idx="457">
                  <c:v>44.272530000000017</c:v>
                </c:pt>
                <c:pt idx="458">
                  <c:v>44.272530000000017</c:v>
                </c:pt>
                <c:pt idx="459">
                  <c:v>44.272530000000017</c:v>
                </c:pt>
                <c:pt idx="460">
                  <c:v>44.272530000000017</c:v>
                </c:pt>
                <c:pt idx="461">
                  <c:v>44.272530000000017</c:v>
                </c:pt>
                <c:pt idx="462">
                  <c:v>44.272530000000017</c:v>
                </c:pt>
                <c:pt idx="463">
                  <c:v>44.272530000000017</c:v>
                </c:pt>
                <c:pt idx="464">
                  <c:v>44.272530000000017</c:v>
                </c:pt>
                <c:pt idx="465">
                  <c:v>44.272530000000017</c:v>
                </c:pt>
                <c:pt idx="466">
                  <c:v>44.272530000000017</c:v>
                </c:pt>
                <c:pt idx="467">
                  <c:v>44.272530000000017</c:v>
                </c:pt>
                <c:pt idx="468">
                  <c:v>44.272530000000017</c:v>
                </c:pt>
                <c:pt idx="469">
                  <c:v>44.272530000000017</c:v>
                </c:pt>
                <c:pt idx="470">
                  <c:v>44.272530000000017</c:v>
                </c:pt>
                <c:pt idx="471">
                  <c:v>44.272530000000017</c:v>
                </c:pt>
                <c:pt idx="472">
                  <c:v>44.272530000000017</c:v>
                </c:pt>
                <c:pt idx="473">
                  <c:v>44.272530000000017</c:v>
                </c:pt>
                <c:pt idx="474">
                  <c:v>44.272530000000017</c:v>
                </c:pt>
                <c:pt idx="475">
                  <c:v>44.272530000000017</c:v>
                </c:pt>
                <c:pt idx="476">
                  <c:v>44.272530000000017</c:v>
                </c:pt>
                <c:pt idx="477">
                  <c:v>44.272530000000017</c:v>
                </c:pt>
                <c:pt idx="478">
                  <c:v>44.272530000000017</c:v>
                </c:pt>
                <c:pt idx="479">
                  <c:v>44.272530000000017</c:v>
                </c:pt>
                <c:pt idx="480">
                  <c:v>44.272530000000017</c:v>
                </c:pt>
                <c:pt idx="481">
                  <c:v>44.272530000000017</c:v>
                </c:pt>
                <c:pt idx="482">
                  <c:v>44.272530000000017</c:v>
                </c:pt>
                <c:pt idx="483">
                  <c:v>44.272530000000017</c:v>
                </c:pt>
                <c:pt idx="484">
                  <c:v>44.272530000000017</c:v>
                </c:pt>
                <c:pt idx="485">
                  <c:v>44.272530000000017</c:v>
                </c:pt>
                <c:pt idx="486">
                  <c:v>44.272530000000017</c:v>
                </c:pt>
                <c:pt idx="487">
                  <c:v>44.272530000000017</c:v>
                </c:pt>
                <c:pt idx="488">
                  <c:v>44.272530000000017</c:v>
                </c:pt>
                <c:pt idx="489">
                  <c:v>44.272530000000017</c:v>
                </c:pt>
                <c:pt idx="490">
                  <c:v>44.272530000000017</c:v>
                </c:pt>
                <c:pt idx="491">
                  <c:v>44.272530000000017</c:v>
                </c:pt>
                <c:pt idx="492">
                  <c:v>44.272530000000017</c:v>
                </c:pt>
                <c:pt idx="493">
                  <c:v>44.272530000000017</c:v>
                </c:pt>
                <c:pt idx="494">
                  <c:v>44.272530000000017</c:v>
                </c:pt>
                <c:pt idx="495">
                  <c:v>44.272530000000017</c:v>
                </c:pt>
                <c:pt idx="496">
                  <c:v>44.272530000000017</c:v>
                </c:pt>
                <c:pt idx="497">
                  <c:v>44.272530000000017</c:v>
                </c:pt>
                <c:pt idx="498">
                  <c:v>44.272530000000017</c:v>
                </c:pt>
                <c:pt idx="499">
                  <c:v>44.272530000000017</c:v>
                </c:pt>
                <c:pt idx="500">
                  <c:v>44.272530000000017</c:v>
                </c:pt>
                <c:pt idx="501">
                  <c:v>44.272530000000017</c:v>
                </c:pt>
                <c:pt idx="502">
                  <c:v>44.272530000000017</c:v>
                </c:pt>
                <c:pt idx="503">
                  <c:v>44.272530000000017</c:v>
                </c:pt>
                <c:pt idx="504">
                  <c:v>44.272530000000017</c:v>
                </c:pt>
                <c:pt idx="505">
                  <c:v>44.272530000000017</c:v>
                </c:pt>
                <c:pt idx="506">
                  <c:v>44.272530000000017</c:v>
                </c:pt>
                <c:pt idx="507">
                  <c:v>44.272530000000017</c:v>
                </c:pt>
                <c:pt idx="508">
                  <c:v>44.272530000000017</c:v>
                </c:pt>
                <c:pt idx="509">
                  <c:v>44.272530000000017</c:v>
                </c:pt>
                <c:pt idx="510">
                  <c:v>44.272530000000017</c:v>
                </c:pt>
                <c:pt idx="511">
                  <c:v>44.272530000000017</c:v>
                </c:pt>
                <c:pt idx="512">
                  <c:v>44.272530000000017</c:v>
                </c:pt>
                <c:pt idx="513">
                  <c:v>44.272530000000017</c:v>
                </c:pt>
                <c:pt idx="514">
                  <c:v>44.272530000000017</c:v>
                </c:pt>
                <c:pt idx="515">
                  <c:v>44.272530000000017</c:v>
                </c:pt>
                <c:pt idx="516">
                  <c:v>44.272530000000017</c:v>
                </c:pt>
                <c:pt idx="517">
                  <c:v>44.272530000000017</c:v>
                </c:pt>
                <c:pt idx="518">
                  <c:v>44.272530000000017</c:v>
                </c:pt>
                <c:pt idx="519">
                  <c:v>44.272530000000017</c:v>
                </c:pt>
                <c:pt idx="520">
                  <c:v>44.272530000000017</c:v>
                </c:pt>
                <c:pt idx="521">
                  <c:v>44.272530000000017</c:v>
                </c:pt>
                <c:pt idx="522">
                  <c:v>44.272530000000017</c:v>
                </c:pt>
                <c:pt idx="523">
                  <c:v>44.272530000000017</c:v>
                </c:pt>
                <c:pt idx="524">
                  <c:v>44.272530000000017</c:v>
                </c:pt>
                <c:pt idx="525">
                  <c:v>44.272530000000017</c:v>
                </c:pt>
                <c:pt idx="526">
                  <c:v>44.272530000000017</c:v>
                </c:pt>
                <c:pt idx="527">
                  <c:v>44.272530000000017</c:v>
                </c:pt>
                <c:pt idx="528">
                  <c:v>44.272530000000017</c:v>
                </c:pt>
                <c:pt idx="529">
                  <c:v>44.272530000000017</c:v>
                </c:pt>
                <c:pt idx="530">
                  <c:v>44.272530000000017</c:v>
                </c:pt>
                <c:pt idx="531">
                  <c:v>44.272530000000017</c:v>
                </c:pt>
                <c:pt idx="532">
                  <c:v>44.272530000000017</c:v>
                </c:pt>
                <c:pt idx="533">
                  <c:v>44.272530000000017</c:v>
                </c:pt>
                <c:pt idx="534">
                  <c:v>44.272530000000017</c:v>
                </c:pt>
                <c:pt idx="535">
                  <c:v>44.272530000000017</c:v>
                </c:pt>
                <c:pt idx="536">
                  <c:v>44.272530000000017</c:v>
                </c:pt>
                <c:pt idx="537">
                  <c:v>44.272530000000017</c:v>
                </c:pt>
                <c:pt idx="538">
                  <c:v>44.272530000000017</c:v>
                </c:pt>
                <c:pt idx="539">
                  <c:v>44.272530000000017</c:v>
                </c:pt>
                <c:pt idx="540">
                  <c:v>44.272530000000017</c:v>
                </c:pt>
                <c:pt idx="541">
                  <c:v>44.272530000000017</c:v>
                </c:pt>
                <c:pt idx="542">
                  <c:v>44.272530000000017</c:v>
                </c:pt>
                <c:pt idx="543">
                  <c:v>44.272530000000017</c:v>
                </c:pt>
                <c:pt idx="544">
                  <c:v>44.272530000000017</c:v>
                </c:pt>
                <c:pt idx="545">
                  <c:v>44.272530000000017</c:v>
                </c:pt>
                <c:pt idx="546">
                  <c:v>44.272530000000017</c:v>
                </c:pt>
                <c:pt idx="547">
                  <c:v>44.272530000000017</c:v>
                </c:pt>
                <c:pt idx="548">
                  <c:v>44.272530000000017</c:v>
                </c:pt>
                <c:pt idx="549">
                  <c:v>44.272530000000017</c:v>
                </c:pt>
                <c:pt idx="550">
                  <c:v>44.272530000000017</c:v>
                </c:pt>
                <c:pt idx="551">
                  <c:v>44.272530000000017</c:v>
                </c:pt>
                <c:pt idx="552">
                  <c:v>44.272530000000017</c:v>
                </c:pt>
                <c:pt idx="553">
                  <c:v>44.272530000000017</c:v>
                </c:pt>
                <c:pt idx="554">
                  <c:v>44.272530000000017</c:v>
                </c:pt>
                <c:pt idx="555">
                  <c:v>44.272530000000017</c:v>
                </c:pt>
                <c:pt idx="556">
                  <c:v>44.272530000000017</c:v>
                </c:pt>
                <c:pt idx="557">
                  <c:v>44.272530000000017</c:v>
                </c:pt>
                <c:pt idx="558">
                  <c:v>44.272530000000017</c:v>
                </c:pt>
                <c:pt idx="559">
                  <c:v>44.272530000000017</c:v>
                </c:pt>
                <c:pt idx="560">
                  <c:v>44.272530000000017</c:v>
                </c:pt>
                <c:pt idx="561">
                  <c:v>44.272530000000017</c:v>
                </c:pt>
                <c:pt idx="562">
                  <c:v>44.272530000000017</c:v>
                </c:pt>
                <c:pt idx="563">
                  <c:v>44.272530000000017</c:v>
                </c:pt>
                <c:pt idx="564">
                  <c:v>44.272530000000017</c:v>
                </c:pt>
                <c:pt idx="565">
                  <c:v>44.272530000000017</c:v>
                </c:pt>
                <c:pt idx="566">
                  <c:v>44.272530000000017</c:v>
                </c:pt>
                <c:pt idx="567">
                  <c:v>44.272530000000017</c:v>
                </c:pt>
                <c:pt idx="568">
                  <c:v>44.272530000000017</c:v>
                </c:pt>
                <c:pt idx="569">
                  <c:v>44.272530000000017</c:v>
                </c:pt>
                <c:pt idx="570">
                  <c:v>44.272530000000017</c:v>
                </c:pt>
                <c:pt idx="571">
                  <c:v>44.272530000000017</c:v>
                </c:pt>
                <c:pt idx="572">
                  <c:v>44.272530000000017</c:v>
                </c:pt>
                <c:pt idx="573">
                  <c:v>44.272530000000017</c:v>
                </c:pt>
                <c:pt idx="574">
                  <c:v>44.272530000000017</c:v>
                </c:pt>
                <c:pt idx="575">
                  <c:v>44.272530000000017</c:v>
                </c:pt>
                <c:pt idx="576">
                  <c:v>44.272530000000017</c:v>
                </c:pt>
                <c:pt idx="577">
                  <c:v>44.272530000000017</c:v>
                </c:pt>
                <c:pt idx="578">
                  <c:v>44.272530000000017</c:v>
                </c:pt>
                <c:pt idx="579">
                  <c:v>44.272530000000017</c:v>
                </c:pt>
                <c:pt idx="580">
                  <c:v>44.272530000000017</c:v>
                </c:pt>
                <c:pt idx="581">
                  <c:v>44.272530000000017</c:v>
                </c:pt>
                <c:pt idx="582">
                  <c:v>44.272530000000017</c:v>
                </c:pt>
                <c:pt idx="583">
                  <c:v>44.272530000000017</c:v>
                </c:pt>
                <c:pt idx="584">
                  <c:v>44.272530000000017</c:v>
                </c:pt>
                <c:pt idx="585">
                  <c:v>44.272530000000017</c:v>
                </c:pt>
                <c:pt idx="586">
                  <c:v>44.272530000000017</c:v>
                </c:pt>
                <c:pt idx="587">
                  <c:v>44.272530000000017</c:v>
                </c:pt>
                <c:pt idx="588">
                  <c:v>44.272530000000017</c:v>
                </c:pt>
                <c:pt idx="589">
                  <c:v>44.272530000000017</c:v>
                </c:pt>
                <c:pt idx="590">
                  <c:v>44.272530000000017</c:v>
                </c:pt>
                <c:pt idx="591">
                  <c:v>44.272530000000017</c:v>
                </c:pt>
                <c:pt idx="592">
                  <c:v>44.272530000000017</c:v>
                </c:pt>
                <c:pt idx="593">
                  <c:v>44.272530000000017</c:v>
                </c:pt>
                <c:pt idx="594">
                  <c:v>44.272530000000017</c:v>
                </c:pt>
                <c:pt idx="595">
                  <c:v>44.272530000000017</c:v>
                </c:pt>
                <c:pt idx="596">
                  <c:v>44.272530000000017</c:v>
                </c:pt>
                <c:pt idx="597">
                  <c:v>44.272530000000017</c:v>
                </c:pt>
                <c:pt idx="598">
                  <c:v>44.272530000000017</c:v>
                </c:pt>
                <c:pt idx="599">
                  <c:v>44.272530000000017</c:v>
                </c:pt>
                <c:pt idx="600">
                  <c:v>44.272530000000017</c:v>
                </c:pt>
                <c:pt idx="601">
                  <c:v>44.272530000000017</c:v>
                </c:pt>
                <c:pt idx="602">
                  <c:v>44.272530000000017</c:v>
                </c:pt>
                <c:pt idx="603">
                  <c:v>44.272530000000017</c:v>
                </c:pt>
                <c:pt idx="604">
                  <c:v>44.272530000000017</c:v>
                </c:pt>
                <c:pt idx="605">
                  <c:v>44.272530000000017</c:v>
                </c:pt>
                <c:pt idx="606">
                  <c:v>44.272530000000017</c:v>
                </c:pt>
                <c:pt idx="607">
                  <c:v>44.272530000000017</c:v>
                </c:pt>
                <c:pt idx="608">
                  <c:v>44.272530000000017</c:v>
                </c:pt>
                <c:pt idx="609">
                  <c:v>44.272530000000017</c:v>
                </c:pt>
                <c:pt idx="610">
                  <c:v>44.272530000000017</c:v>
                </c:pt>
                <c:pt idx="611">
                  <c:v>44.272530000000017</c:v>
                </c:pt>
                <c:pt idx="612">
                  <c:v>44.272530000000017</c:v>
                </c:pt>
                <c:pt idx="613">
                  <c:v>44.272530000000017</c:v>
                </c:pt>
                <c:pt idx="614">
                  <c:v>44.272530000000017</c:v>
                </c:pt>
                <c:pt idx="615">
                  <c:v>44.272530000000017</c:v>
                </c:pt>
                <c:pt idx="616">
                  <c:v>44.272530000000017</c:v>
                </c:pt>
                <c:pt idx="617">
                  <c:v>44.272530000000017</c:v>
                </c:pt>
                <c:pt idx="618">
                  <c:v>44.272530000000017</c:v>
                </c:pt>
                <c:pt idx="619">
                  <c:v>44.272530000000017</c:v>
                </c:pt>
                <c:pt idx="620">
                  <c:v>44.272530000000017</c:v>
                </c:pt>
                <c:pt idx="621">
                  <c:v>44.272530000000017</c:v>
                </c:pt>
                <c:pt idx="622">
                  <c:v>44.272530000000017</c:v>
                </c:pt>
                <c:pt idx="623">
                  <c:v>44.272530000000017</c:v>
                </c:pt>
                <c:pt idx="624">
                  <c:v>44.272530000000017</c:v>
                </c:pt>
                <c:pt idx="625">
                  <c:v>44.272530000000017</c:v>
                </c:pt>
                <c:pt idx="626">
                  <c:v>44.272530000000017</c:v>
                </c:pt>
                <c:pt idx="627">
                  <c:v>44.272530000000017</c:v>
                </c:pt>
                <c:pt idx="628">
                  <c:v>44.272530000000017</c:v>
                </c:pt>
                <c:pt idx="629">
                  <c:v>44.272530000000017</c:v>
                </c:pt>
                <c:pt idx="630">
                  <c:v>44.272530000000017</c:v>
                </c:pt>
                <c:pt idx="631">
                  <c:v>44.272530000000017</c:v>
                </c:pt>
                <c:pt idx="632">
                  <c:v>44.272530000000017</c:v>
                </c:pt>
                <c:pt idx="633">
                  <c:v>44.272530000000017</c:v>
                </c:pt>
                <c:pt idx="634">
                  <c:v>44.272530000000017</c:v>
                </c:pt>
                <c:pt idx="635">
                  <c:v>44.272530000000017</c:v>
                </c:pt>
                <c:pt idx="636">
                  <c:v>44.272530000000017</c:v>
                </c:pt>
                <c:pt idx="637">
                  <c:v>44.272530000000017</c:v>
                </c:pt>
                <c:pt idx="638">
                  <c:v>44.272530000000017</c:v>
                </c:pt>
                <c:pt idx="639">
                  <c:v>44.272530000000017</c:v>
                </c:pt>
                <c:pt idx="640">
                  <c:v>44.272530000000017</c:v>
                </c:pt>
                <c:pt idx="641">
                  <c:v>44.272530000000017</c:v>
                </c:pt>
                <c:pt idx="642">
                  <c:v>44.272530000000017</c:v>
                </c:pt>
                <c:pt idx="643">
                  <c:v>44.272530000000017</c:v>
                </c:pt>
                <c:pt idx="644">
                  <c:v>44.272530000000017</c:v>
                </c:pt>
                <c:pt idx="645">
                  <c:v>44.272530000000017</c:v>
                </c:pt>
                <c:pt idx="646">
                  <c:v>44.272530000000017</c:v>
                </c:pt>
                <c:pt idx="647">
                  <c:v>44.272530000000017</c:v>
                </c:pt>
                <c:pt idx="648">
                  <c:v>44.272530000000017</c:v>
                </c:pt>
                <c:pt idx="649">
                  <c:v>44.272530000000017</c:v>
                </c:pt>
                <c:pt idx="650">
                  <c:v>44.272530000000017</c:v>
                </c:pt>
                <c:pt idx="651">
                  <c:v>44.272530000000017</c:v>
                </c:pt>
                <c:pt idx="652">
                  <c:v>44.272530000000017</c:v>
                </c:pt>
                <c:pt idx="653">
                  <c:v>44.272530000000017</c:v>
                </c:pt>
                <c:pt idx="654">
                  <c:v>44.272530000000017</c:v>
                </c:pt>
                <c:pt idx="655">
                  <c:v>44.272530000000017</c:v>
                </c:pt>
                <c:pt idx="656">
                  <c:v>44.272530000000017</c:v>
                </c:pt>
                <c:pt idx="657">
                  <c:v>44.272530000000017</c:v>
                </c:pt>
                <c:pt idx="658">
                  <c:v>44.272530000000017</c:v>
                </c:pt>
                <c:pt idx="659">
                  <c:v>44.272530000000017</c:v>
                </c:pt>
                <c:pt idx="660">
                  <c:v>44.272530000000017</c:v>
                </c:pt>
                <c:pt idx="661">
                  <c:v>44.272530000000017</c:v>
                </c:pt>
                <c:pt idx="662">
                  <c:v>44.272530000000017</c:v>
                </c:pt>
                <c:pt idx="663">
                  <c:v>44.272530000000017</c:v>
                </c:pt>
                <c:pt idx="664">
                  <c:v>44.272530000000017</c:v>
                </c:pt>
                <c:pt idx="665">
                  <c:v>44.272530000000017</c:v>
                </c:pt>
                <c:pt idx="666">
                  <c:v>44.272530000000017</c:v>
                </c:pt>
                <c:pt idx="667">
                  <c:v>44.272530000000017</c:v>
                </c:pt>
                <c:pt idx="668">
                  <c:v>44.272530000000017</c:v>
                </c:pt>
                <c:pt idx="669">
                  <c:v>44.272530000000017</c:v>
                </c:pt>
                <c:pt idx="670">
                  <c:v>44.272530000000017</c:v>
                </c:pt>
                <c:pt idx="671">
                  <c:v>44.272530000000017</c:v>
                </c:pt>
                <c:pt idx="672">
                  <c:v>44.272530000000017</c:v>
                </c:pt>
                <c:pt idx="673">
                  <c:v>44.272530000000017</c:v>
                </c:pt>
                <c:pt idx="674">
                  <c:v>44.272530000000017</c:v>
                </c:pt>
                <c:pt idx="675">
                  <c:v>44.272530000000017</c:v>
                </c:pt>
                <c:pt idx="676">
                  <c:v>44.272530000000017</c:v>
                </c:pt>
                <c:pt idx="677">
                  <c:v>44.272530000000017</c:v>
                </c:pt>
                <c:pt idx="678">
                  <c:v>44.272530000000017</c:v>
                </c:pt>
                <c:pt idx="679">
                  <c:v>44.272530000000017</c:v>
                </c:pt>
                <c:pt idx="680">
                  <c:v>44.272530000000017</c:v>
                </c:pt>
                <c:pt idx="681">
                  <c:v>44.272530000000017</c:v>
                </c:pt>
                <c:pt idx="682">
                  <c:v>44.272530000000017</c:v>
                </c:pt>
                <c:pt idx="683">
                  <c:v>44.272530000000017</c:v>
                </c:pt>
                <c:pt idx="684">
                  <c:v>44.272530000000017</c:v>
                </c:pt>
                <c:pt idx="685">
                  <c:v>44.272530000000017</c:v>
                </c:pt>
                <c:pt idx="686">
                  <c:v>44.272530000000017</c:v>
                </c:pt>
                <c:pt idx="687">
                  <c:v>44.272530000000017</c:v>
                </c:pt>
                <c:pt idx="688">
                  <c:v>44.272530000000017</c:v>
                </c:pt>
                <c:pt idx="689">
                  <c:v>44.272530000000017</c:v>
                </c:pt>
                <c:pt idx="690">
                  <c:v>44.272530000000017</c:v>
                </c:pt>
                <c:pt idx="691">
                  <c:v>44.272530000000017</c:v>
                </c:pt>
                <c:pt idx="692">
                  <c:v>44.272530000000017</c:v>
                </c:pt>
                <c:pt idx="693">
                  <c:v>44.272530000000017</c:v>
                </c:pt>
                <c:pt idx="694">
                  <c:v>44.272530000000017</c:v>
                </c:pt>
                <c:pt idx="695">
                  <c:v>44.272530000000017</c:v>
                </c:pt>
                <c:pt idx="696">
                  <c:v>44.272530000000017</c:v>
                </c:pt>
                <c:pt idx="697">
                  <c:v>44.272530000000017</c:v>
                </c:pt>
                <c:pt idx="698">
                  <c:v>44.272530000000017</c:v>
                </c:pt>
                <c:pt idx="699">
                  <c:v>44.272530000000017</c:v>
                </c:pt>
                <c:pt idx="700">
                  <c:v>44.272530000000017</c:v>
                </c:pt>
                <c:pt idx="701">
                  <c:v>44.272530000000017</c:v>
                </c:pt>
                <c:pt idx="702">
                  <c:v>44.272530000000017</c:v>
                </c:pt>
                <c:pt idx="703">
                  <c:v>44.272530000000017</c:v>
                </c:pt>
                <c:pt idx="704">
                  <c:v>44.272530000000017</c:v>
                </c:pt>
                <c:pt idx="705">
                  <c:v>44.272530000000017</c:v>
                </c:pt>
                <c:pt idx="706">
                  <c:v>44.272530000000017</c:v>
                </c:pt>
                <c:pt idx="707">
                  <c:v>44.272530000000017</c:v>
                </c:pt>
                <c:pt idx="708">
                  <c:v>44.272530000000017</c:v>
                </c:pt>
                <c:pt idx="709">
                  <c:v>44.272530000000017</c:v>
                </c:pt>
                <c:pt idx="710">
                  <c:v>44.272530000000017</c:v>
                </c:pt>
                <c:pt idx="711">
                  <c:v>44.272530000000017</c:v>
                </c:pt>
                <c:pt idx="712">
                  <c:v>44.272530000000017</c:v>
                </c:pt>
                <c:pt idx="713">
                  <c:v>44.272530000000017</c:v>
                </c:pt>
                <c:pt idx="714">
                  <c:v>44.272530000000017</c:v>
                </c:pt>
                <c:pt idx="715">
                  <c:v>44.272530000000017</c:v>
                </c:pt>
                <c:pt idx="716">
                  <c:v>44.272530000000017</c:v>
                </c:pt>
                <c:pt idx="717">
                  <c:v>44.272530000000017</c:v>
                </c:pt>
                <c:pt idx="718">
                  <c:v>44.272530000000017</c:v>
                </c:pt>
                <c:pt idx="719">
                  <c:v>44.272530000000017</c:v>
                </c:pt>
                <c:pt idx="720">
                  <c:v>44.272530000000017</c:v>
                </c:pt>
                <c:pt idx="721">
                  <c:v>44.272530000000017</c:v>
                </c:pt>
                <c:pt idx="722">
                  <c:v>44.272530000000017</c:v>
                </c:pt>
                <c:pt idx="723">
                  <c:v>44.272530000000017</c:v>
                </c:pt>
                <c:pt idx="724">
                  <c:v>44.272530000000017</c:v>
                </c:pt>
                <c:pt idx="725">
                  <c:v>44.272530000000017</c:v>
                </c:pt>
                <c:pt idx="726">
                  <c:v>44.272530000000017</c:v>
                </c:pt>
                <c:pt idx="727">
                  <c:v>44.272530000000017</c:v>
                </c:pt>
                <c:pt idx="728">
                  <c:v>44.272530000000017</c:v>
                </c:pt>
                <c:pt idx="729">
                  <c:v>44.272530000000017</c:v>
                </c:pt>
                <c:pt idx="730">
                  <c:v>44.272530000000017</c:v>
                </c:pt>
                <c:pt idx="731">
                  <c:v>44.272530000000017</c:v>
                </c:pt>
                <c:pt idx="732">
                  <c:v>44.272530000000017</c:v>
                </c:pt>
                <c:pt idx="733">
                  <c:v>44.272530000000017</c:v>
                </c:pt>
                <c:pt idx="734">
                  <c:v>44.272530000000017</c:v>
                </c:pt>
                <c:pt idx="735">
                  <c:v>44.272530000000017</c:v>
                </c:pt>
                <c:pt idx="736">
                  <c:v>44.272530000000017</c:v>
                </c:pt>
                <c:pt idx="737">
                  <c:v>44.272530000000017</c:v>
                </c:pt>
                <c:pt idx="738">
                  <c:v>44.272530000000017</c:v>
                </c:pt>
                <c:pt idx="739">
                  <c:v>44.272530000000017</c:v>
                </c:pt>
                <c:pt idx="740">
                  <c:v>44.272530000000017</c:v>
                </c:pt>
                <c:pt idx="741">
                  <c:v>44.272530000000017</c:v>
                </c:pt>
                <c:pt idx="742">
                  <c:v>44.272530000000017</c:v>
                </c:pt>
                <c:pt idx="743">
                  <c:v>44.272530000000017</c:v>
                </c:pt>
                <c:pt idx="744">
                  <c:v>44.272530000000017</c:v>
                </c:pt>
                <c:pt idx="745">
                  <c:v>44.272530000000017</c:v>
                </c:pt>
                <c:pt idx="746">
                  <c:v>44.272530000000017</c:v>
                </c:pt>
                <c:pt idx="747">
                  <c:v>44.272530000000017</c:v>
                </c:pt>
                <c:pt idx="748">
                  <c:v>44.272530000000017</c:v>
                </c:pt>
                <c:pt idx="749">
                  <c:v>44.272530000000017</c:v>
                </c:pt>
                <c:pt idx="750">
                  <c:v>44.272530000000017</c:v>
                </c:pt>
                <c:pt idx="751">
                  <c:v>44.272530000000017</c:v>
                </c:pt>
                <c:pt idx="752">
                  <c:v>44.272530000000017</c:v>
                </c:pt>
                <c:pt idx="753">
                  <c:v>44.272530000000017</c:v>
                </c:pt>
                <c:pt idx="754">
                  <c:v>44.272530000000017</c:v>
                </c:pt>
                <c:pt idx="755">
                  <c:v>44.272530000000017</c:v>
                </c:pt>
                <c:pt idx="756">
                  <c:v>44.272530000000017</c:v>
                </c:pt>
                <c:pt idx="757">
                  <c:v>44.272530000000017</c:v>
                </c:pt>
                <c:pt idx="758">
                  <c:v>44.272530000000017</c:v>
                </c:pt>
                <c:pt idx="759">
                  <c:v>44.272530000000017</c:v>
                </c:pt>
                <c:pt idx="760">
                  <c:v>44.272530000000017</c:v>
                </c:pt>
                <c:pt idx="761">
                  <c:v>44.272530000000017</c:v>
                </c:pt>
                <c:pt idx="762">
                  <c:v>44.272530000000017</c:v>
                </c:pt>
                <c:pt idx="763">
                  <c:v>44.272530000000017</c:v>
                </c:pt>
                <c:pt idx="764">
                  <c:v>44.272530000000017</c:v>
                </c:pt>
                <c:pt idx="765">
                  <c:v>44.272530000000017</c:v>
                </c:pt>
                <c:pt idx="766">
                  <c:v>44.272530000000017</c:v>
                </c:pt>
                <c:pt idx="767">
                  <c:v>44.272530000000017</c:v>
                </c:pt>
                <c:pt idx="768">
                  <c:v>44.272530000000017</c:v>
                </c:pt>
                <c:pt idx="769">
                  <c:v>44.272530000000017</c:v>
                </c:pt>
                <c:pt idx="770">
                  <c:v>44.272530000000017</c:v>
                </c:pt>
                <c:pt idx="771">
                  <c:v>44.272530000000017</c:v>
                </c:pt>
                <c:pt idx="772">
                  <c:v>44.272530000000017</c:v>
                </c:pt>
                <c:pt idx="773">
                  <c:v>44.272530000000017</c:v>
                </c:pt>
                <c:pt idx="774">
                  <c:v>44.272530000000017</c:v>
                </c:pt>
                <c:pt idx="775">
                  <c:v>44.272530000000017</c:v>
                </c:pt>
                <c:pt idx="776">
                  <c:v>44.272530000000017</c:v>
                </c:pt>
                <c:pt idx="777">
                  <c:v>44.272530000000017</c:v>
                </c:pt>
                <c:pt idx="778">
                  <c:v>44.272530000000017</c:v>
                </c:pt>
                <c:pt idx="779">
                  <c:v>44.272530000000017</c:v>
                </c:pt>
                <c:pt idx="780">
                  <c:v>44.272530000000017</c:v>
                </c:pt>
                <c:pt idx="781">
                  <c:v>44.272530000000017</c:v>
                </c:pt>
                <c:pt idx="782">
                  <c:v>44.272530000000017</c:v>
                </c:pt>
                <c:pt idx="783">
                  <c:v>44.272530000000017</c:v>
                </c:pt>
                <c:pt idx="784">
                  <c:v>44.272530000000017</c:v>
                </c:pt>
                <c:pt idx="785">
                  <c:v>44.272530000000017</c:v>
                </c:pt>
                <c:pt idx="786">
                  <c:v>44.272530000000017</c:v>
                </c:pt>
                <c:pt idx="787">
                  <c:v>44.272530000000017</c:v>
                </c:pt>
                <c:pt idx="788">
                  <c:v>44.272530000000017</c:v>
                </c:pt>
                <c:pt idx="789">
                  <c:v>44.272530000000017</c:v>
                </c:pt>
                <c:pt idx="790">
                  <c:v>44.272530000000017</c:v>
                </c:pt>
                <c:pt idx="791">
                  <c:v>44.272530000000017</c:v>
                </c:pt>
                <c:pt idx="792">
                  <c:v>44.272530000000017</c:v>
                </c:pt>
                <c:pt idx="793">
                  <c:v>44.272530000000017</c:v>
                </c:pt>
                <c:pt idx="794">
                  <c:v>44.272530000000017</c:v>
                </c:pt>
                <c:pt idx="795">
                  <c:v>44.272530000000017</c:v>
                </c:pt>
                <c:pt idx="796">
                  <c:v>44.272530000000017</c:v>
                </c:pt>
                <c:pt idx="797">
                  <c:v>44.272530000000017</c:v>
                </c:pt>
                <c:pt idx="798">
                  <c:v>44.272530000000017</c:v>
                </c:pt>
                <c:pt idx="799">
                  <c:v>44.272530000000017</c:v>
                </c:pt>
                <c:pt idx="800">
                  <c:v>44.272530000000017</c:v>
                </c:pt>
                <c:pt idx="801">
                  <c:v>44.272530000000017</c:v>
                </c:pt>
                <c:pt idx="802">
                  <c:v>44.272530000000017</c:v>
                </c:pt>
                <c:pt idx="803">
                  <c:v>44.272530000000017</c:v>
                </c:pt>
                <c:pt idx="804">
                  <c:v>44.272530000000017</c:v>
                </c:pt>
                <c:pt idx="805">
                  <c:v>44.272530000000017</c:v>
                </c:pt>
                <c:pt idx="806">
                  <c:v>44.272530000000017</c:v>
                </c:pt>
                <c:pt idx="807">
                  <c:v>44.272530000000017</c:v>
                </c:pt>
                <c:pt idx="808">
                  <c:v>44.272530000000017</c:v>
                </c:pt>
                <c:pt idx="809">
                  <c:v>44.272530000000017</c:v>
                </c:pt>
                <c:pt idx="810">
                  <c:v>44.272530000000017</c:v>
                </c:pt>
                <c:pt idx="811">
                  <c:v>44.272530000000017</c:v>
                </c:pt>
                <c:pt idx="812">
                  <c:v>44.272530000000017</c:v>
                </c:pt>
                <c:pt idx="813">
                  <c:v>44.272530000000017</c:v>
                </c:pt>
                <c:pt idx="814">
                  <c:v>44.272530000000017</c:v>
                </c:pt>
                <c:pt idx="815">
                  <c:v>44.272530000000017</c:v>
                </c:pt>
                <c:pt idx="816">
                  <c:v>44.272530000000017</c:v>
                </c:pt>
                <c:pt idx="817">
                  <c:v>44.272530000000017</c:v>
                </c:pt>
                <c:pt idx="818">
                  <c:v>44.272530000000017</c:v>
                </c:pt>
                <c:pt idx="819">
                  <c:v>44.272530000000017</c:v>
                </c:pt>
                <c:pt idx="820">
                  <c:v>44.272530000000017</c:v>
                </c:pt>
                <c:pt idx="821">
                  <c:v>44.272530000000017</c:v>
                </c:pt>
                <c:pt idx="822">
                  <c:v>44.272530000000017</c:v>
                </c:pt>
                <c:pt idx="823">
                  <c:v>44.272530000000017</c:v>
                </c:pt>
                <c:pt idx="824">
                  <c:v>44.272530000000017</c:v>
                </c:pt>
                <c:pt idx="825">
                  <c:v>44.272530000000017</c:v>
                </c:pt>
                <c:pt idx="826">
                  <c:v>44.272530000000017</c:v>
                </c:pt>
                <c:pt idx="827">
                  <c:v>44.272530000000017</c:v>
                </c:pt>
                <c:pt idx="828">
                  <c:v>44.272530000000017</c:v>
                </c:pt>
                <c:pt idx="829">
                  <c:v>44.272530000000017</c:v>
                </c:pt>
                <c:pt idx="830">
                  <c:v>44.272530000000017</c:v>
                </c:pt>
                <c:pt idx="831">
                  <c:v>44.272530000000017</c:v>
                </c:pt>
                <c:pt idx="832">
                  <c:v>44.272530000000017</c:v>
                </c:pt>
                <c:pt idx="833">
                  <c:v>44.272530000000017</c:v>
                </c:pt>
                <c:pt idx="834">
                  <c:v>44.272530000000017</c:v>
                </c:pt>
                <c:pt idx="835">
                  <c:v>44.272530000000017</c:v>
                </c:pt>
                <c:pt idx="836">
                  <c:v>44.272530000000017</c:v>
                </c:pt>
                <c:pt idx="837">
                  <c:v>44.272530000000017</c:v>
                </c:pt>
                <c:pt idx="838">
                  <c:v>44.272530000000017</c:v>
                </c:pt>
                <c:pt idx="839">
                  <c:v>44.272530000000017</c:v>
                </c:pt>
                <c:pt idx="840">
                  <c:v>44.272530000000017</c:v>
                </c:pt>
                <c:pt idx="841">
                  <c:v>44.272530000000017</c:v>
                </c:pt>
                <c:pt idx="842">
                  <c:v>44.272530000000017</c:v>
                </c:pt>
                <c:pt idx="843">
                  <c:v>44.272530000000017</c:v>
                </c:pt>
                <c:pt idx="844">
                  <c:v>44.272530000000017</c:v>
                </c:pt>
                <c:pt idx="845">
                  <c:v>44.272530000000017</c:v>
                </c:pt>
                <c:pt idx="846">
                  <c:v>44.272530000000017</c:v>
                </c:pt>
                <c:pt idx="847">
                  <c:v>44.272530000000017</c:v>
                </c:pt>
                <c:pt idx="848">
                  <c:v>44.272530000000017</c:v>
                </c:pt>
                <c:pt idx="849">
                  <c:v>44.272530000000017</c:v>
                </c:pt>
                <c:pt idx="850">
                  <c:v>44.272530000000017</c:v>
                </c:pt>
                <c:pt idx="851">
                  <c:v>44.272530000000017</c:v>
                </c:pt>
                <c:pt idx="852">
                  <c:v>44.272530000000017</c:v>
                </c:pt>
                <c:pt idx="853">
                  <c:v>44.272530000000017</c:v>
                </c:pt>
                <c:pt idx="854">
                  <c:v>44.272530000000017</c:v>
                </c:pt>
                <c:pt idx="855">
                  <c:v>44.272530000000017</c:v>
                </c:pt>
                <c:pt idx="856">
                  <c:v>44.272530000000017</c:v>
                </c:pt>
                <c:pt idx="857">
                  <c:v>44.272530000000017</c:v>
                </c:pt>
                <c:pt idx="858">
                  <c:v>44.272530000000017</c:v>
                </c:pt>
                <c:pt idx="859">
                  <c:v>44.272530000000017</c:v>
                </c:pt>
                <c:pt idx="860">
                  <c:v>44.272530000000017</c:v>
                </c:pt>
                <c:pt idx="861">
                  <c:v>44.272530000000017</c:v>
                </c:pt>
                <c:pt idx="862">
                  <c:v>44.272530000000017</c:v>
                </c:pt>
                <c:pt idx="863">
                  <c:v>44.272530000000017</c:v>
                </c:pt>
                <c:pt idx="864">
                  <c:v>44.272530000000017</c:v>
                </c:pt>
                <c:pt idx="865">
                  <c:v>44.272530000000017</c:v>
                </c:pt>
                <c:pt idx="866">
                  <c:v>44.272530000000017</c:v>
                </c:pt>
                <c:pt idx="867">
                  <c:v>44.272530000000017</c:v>
                </c:pt>
                <c:pt idx="868">
                  <c:v>44.272530000000017</c:v>
                </c:pt>
                <c:pt idx="869">
                  <c:v>44.272530000000017</c:v>
                </c:pt>
                <c:pt idx="870">
                  <c:v>44.272530000000017</c:v>
                </c:pt>
                <c:pt idx="871">
                  <c:v>44.272530000000017</c:v>
                </c:pt>
                <c:pt idx="872">
                  <c:v>44.272530000000017</c:v>
                </c:pt>
                <c:pt idx="873">
                  <c:v>44.272530000000017</c:v>
                </c:pt>
                <c:pt idx="874">
                  <c:v>44.272530000000017</c:v>
                </c:pt>
                <c:pt idx="875">
                  <c:v>44.272530000000017</c:v>
                </c:pt>
                <c:pt idx="876">
                  <c:v>44.272530000000017</c:v>
                </c:pt>
                <c:pt idx="877">
                  <c:v>44.272530000000017</c:v>
                </c:pt>
                <c:pt idx="878">
                  <c:v>44.272530000000017</c:v>
                </c:pt>
                <c:pt idx="879">
                  <c:v>44.272530000000017</c:v>
                </c:pt>
                <c:pt idx="880">
                  <c:v>44.272530000000017</c:v>
                </c:pt>
                <c:pt idx="881">
                  <c:v>44.272530000000017</c:v>
                </c:pt>
                <c:pt idx="882">
                  <c:v>44.272530000000017</c:v>
                </c:pt>
                <c:pt idx="883">
                  <c:v>44.272530000000017</c:v>
                </c:pt>
                <c:pt idx="884">
                  <c:v>44.272530000000017</c:v>
                </c:pt>
                <c:pt idx="885">
                  <c:v>44.272530000000017</c:v>
                </c:pt>
                <c:pt idx="886">
                  <c:v>44.272530000000017</c:v>
                </c:pt>
                <c:pt idx="887">
                  <c:v>44.272530000000017</c:v>
                </c:pt>
                <c:pt idx="888">
                  <c:v>44.272530000000017</c:v>
                </c:pt>
                <c:pt idx="889">
                  <c:v>44.272530000000017</c:v>
                </c:pt>
                <c:pt idx="890">
                  <c:v>44.272530000000017</c:v>
                </c:pt>
                <c:pt idx="891">
                  <c:v>44.272530000000017</c:v>
                </c:pt>
                <c:pt idx="892">
                  <c:v>44.272530000000017</c:v>
                </c:pt>
                <c:pt idx="893">
                  <c:v>44.272530000000017</c:v>
                </c:pt>
                <c:pt idx="894">
                  <c:v>44.272530000000017</c:v>
                </c:pt>
                <c:pt idx="895">
                  <c:v>44.272530000000017</c:v>
                </c:pt>
                <c:pt idx="896">
                  <c:v>44.272530000000017</c:v>
                </c:pt>
                <c:pt idx="897">
                  <c:v>44.272530000000017</c:v>
                </c:pt>
                <c:pt idx="898">
                  <c:v>44.272530000000017</c:v>
                </c:pt>
                <c:pt idx="899">
                  <c:v>44.272530000000017</c:v>
                </c:pt>
                <c:pt idx="900">
                  <c:v>44.272530000000017</c:v>
                </c:pt>
                <c:pt idx="901">
                  <c:v>44.272530000000017</c:v>
                </c:pt>
                <c:pt idx="902">
                  <c:v>44.272530000000017</c:v>
                </c:pt>
                <c:pt idx="903">
                  <c:v>44.272530000000017</c:v>
                </c:pt>
                <c:pt idx="904">
                  <c:v>44.272530000000017</c:v>
                </c:pt>
                <c:pt idx="905">
                  <c:v>44.272530000000017</c:v>
                </c:pt>
                <c:pt idx="906">
                  <c:v>44.272530000000017</c:v>
                </c:pt>
                <c:pt idx="907">
                  <c:v>44.272530000000017</c:v>
                </c:pt>
                <c:pt idx="908">
                  <c:v>44.272530000000017</c:v>
                </c:pt>
                <c:pt idx="909">
                  <c:v>44.272530000000017</c:v>
                </c:pt>
                <c:pt idx="910">
                  <c:v>44.272530000000017</c:v>
                </c:pt>
                <c:pt idx="911">
                  <c:v>44.272530000000017</c:v>
                </c:pt>
                <c:pt idx="912">
                  <c:v>44.272530000000017</c:v>
                </c:pt>
                <c:pt idx="913">
                  <c:v>44.272530000000017</c:v>
                </c:pt>
                <c:pt idx="914">
                  <c:v>44.272530000000017</c:v>
                </c:pt>
                <c:pt idx="915">
                  <c:v>44.272530000000017</c:v>
                </c:pt>
                <c:pt idx="916">
                  <c:v>44.272530000000017</c:v>
                </c:pt>
                <c:pt idx="917">
                  <c:v>44.272530000000017</c:v>
                </c:pt>
                <c:pt idx="918">
                  <c:v>44.272530000000017</c:v>
                </c:pt>
                <c:pt idx="919">
                  <c:v>44.272530000000017</c:v>
                </c:pt>
                <c:pt idx="920">
                  <c:v>44.272530000000017</c:v>
                </c:pt>
                <c:pt idx="921">
                  <c:v>44.272530000000017</c:v>
                </c:pt>
                <c:pt idx="922">
                  <c:v>44.272530000000017</c:v>
                </c:pt>
                <c:pt idx="923">
                  <c:v>44.272530000000017</c:v>
                </c:pt>
                <c:pt idx="924">
                  <c:v>44.272530000000017</c:v>
                </c:pt>
                <c:pt idx="925">
                  <c:v>44.272530000000017</c:v>
                </c:pt>
                <c:pt idx="926">
                  <c:v>44.272530000000017</c:v>
                </c:pt>
                <c:pt idx="927">
                  <c:v>44.272530000000017</c:v>
                </c:pt>
                <c:pt idx="928">
                  <c:v>44.272530000000017</c:v>
                </c:pt>
                <c:pt idx="929">
                  <c:v>44.272530000000017</c:v>
                </c:pt>
                <c:pt idx="930">
                  <c:v>44.272530000000017</c:v>
                </c:pt>
                <c:pt idx="931">
                  <c:v>44.272530000000017</c:v>
                </c:pt>
                <c:pt idx="932">
                  <c:v>44.272530000000017</c:v>
                </c:pt>
                <c:pt idx="933">
                  <c:v>44.272530000000017</c:v>
                </c:pt>
                <c:pt idx="934">
                  <c:v>44.272530000000017</c:v>
                </c:pt>
                <c:pt idx="935">
                  <c:v>44.272530000000017</c:v>
                </c:pt>
                <c:pt idx="936">
                  <c:v>44.272530000000017</c:v>
                </c:pt>
                <c:pt idx="937">
                  <c:v>44.272530000000017</c:v>
                </c:pt>
                <c:pt idx="938">
                  <c:v>44.272530000000017</c:v>
                </c:pt>
                <c:pt idx="939">
                  <c:v>44.272530000000017</c:v>
                </c:pt>
                <c:pt idx="940">
                  <c:v>44.272530000000017</c:v>
                </c:pt>
                <c:pt idx="941">
                  <c:v>44.272530000000017</c:v>
                </c:pt>
                <c:pt idx="942">
                  <c:v>44.272530000000017</c:v>
                </c:pt>
                <c:pt idx="943">
                  <c:v>44.272530000000017</c:v>
                </c:pt>
                <c:pt idx="944">
                  <c:v>44.272530000000017</c:v>
                </c:pt>
                <c:pt idx="945">
                  <c:v>44.272530000000017</c:v>
                </c:pt>
                <c:pt idx="946">
                  <c:v>44.272530000000017</c:v>
                </c:pt>
                <c:pt idx="947">
                  <c:v>44.272530000000017</c:v>
                </c:pt>
                <c:pt idx="948">
                  <c:v>44.272530000000017</c:v>
                </c:pt>
                <c:pt idx="949">
                  <c:v>44.272530000000017</c:v>
                </c:pt>
                <c:pt idx="950">
                  <c:v>44.272530000000017</c:v>
                </c:pt>
                <c:pt idx="951">
                  <c:v>44.272530000000017</c:v>
                </c:pt>
                <c:pt idx="952">
                  <c:v>44.272530000000017</c:v>
                </c:pt>
                <c:pt idx="953">
                  <c:v>44.272530000000017</c:v>
                </c:pt>
                <c:pt idx="954">
                  <c:v>44.272530000000017</c:v>
                </c:pt>
                <c:pt idx="955">
                  <c:v>44.272530000000017</c:v>
                </c:pt>
                <c:pt idx="956">
                  <c:v>44.272530000000017</c:v>
                </c:pt>
                <c:pt idx="957">
                  <c:v>44.272530000000017</c:v>
                </c:pt>
                <c:pt idx="958">
                  <c:v>44.272530000000017</c:v>
                </c:pt>
                <c:pt idx="959">
                  <c:v>44.272530000000017</c:v>
                </c:pt>
                <c:pt idx="960">
                  <c:v>44.272530000000017</c:v>
                </c:pt>
                <c:pt idx="961">
                  <c:v>44.272530000000017</c:v>
                </c:pt>
                <c:pt idx="962">
                  <c:v>44.272530000000017</c:v>
                </c:pt>
                <c:pt idx="963">
                  <c:v>44.272530000000017</c:v>
                </c:pt>
                <c:pt idx="964">
                  <c:v>44.272530000000017</c:v>
                </c:pt>
                <c:pt idx="965">
                  <c:v>44.272530000000017</c:v>
                </c:pt>
                <c:pt idx="966">
                  <c:v>44.272530000000017</c:v>
                </c:pt>
                <c:pt idx="967">
                  <c:v>44.272530000000017</c:v>
                </c:pt>
                <c:pt idx="968">
                  <c:v>44.272530000000017</c:v>
                </c:pt>
                <c:pt idx="969">
                  <c:v>44.272530000000017</c:v>
                </c:pt>
                <c:pt idx="970">
                  <c:v>44.272530000000017</c:v>
                </c:pt>
                <c:pt idx="971">
                  <c:v>44.272530000000017</c:v>
                </c:pt>
                <c:pt idx="972">
                  <c:v>44.272530000000017</c:v>
                </c:pt>
                <c:pt idx="973">
                  <c:v>44.272530000000017</c:v>
                </c:pt>
                <c:pt idx="974">
                  <c:v>44.272530000000017</c:v>
                </c:pt>
                <c:pt idx="975">
                  <c:v>44.272530000000017</c:v>
                </c:pt>
                <c:pt idx="976">
                  <c:v>44.272530000000017</c:v>
                </c:pt>
                <c:pt idx="977">
                  <c:v>44.272530000000017</c:v>
                </c:pt>
                <c:pt idx="978">
                  <c:v>44.272530000000017</c:v>
                </c:pt>
                <c:pt idx="979">
                  <c:v>44.272530000000017</c:v>
                </c:pt>
                <c:pt idx="980">
                  <c:v>44.272530000000017</c:v>
                </c:pt>
                <c:pt idx="981">
                  <c:v>44.272530000000017</c:v>
                </c:pt>
                <c:pt idx="982">
                  <c:v>44.272530000000017</c:v>
                </c:pt>
                <c:pt idx="983">
                  <c:v>44.272530000000017</c:v>
                </c:pt>
                <c:pt idx="984">
                  <c:v>44.272530000000017</c:v>
                </c:pt>
                <c:pt idx="985">
                  <c:v>44.272530000000017</c:v>
                </c:pt>
                <c:pt idx="986">
                  <c:v>44.272530000000017</c:v>
                </c:pt>
                <c:pt idx="987">
                  <c:v>44.272530000000017</c:v>
                </c:pt>
                <c:pt idx="988">
                  <c:v>44.272530000000017</c:v>
                </c:pt>
                <c:pt idx="989">
                  <c:v>44.272530000000017</c:v>
                </c:pt>
                <c:pt idx="990">
                  <c:v>44.272530000000017</c:v>
                </c:pt>
                <c:pt idx="991">
                  <c:v>44.272530000000017</c:v>
                </c:pt>
                <c:pt idx="992">
                  <c:v>44.272530000000017</c:v>
                </c:pt>
                <c:pt idx="993">
                  <c:v>44.272530000000017</c:v>
                </c:pt>
                <c:pt idx="994">
                  <c:v>44.272530000000017</c:v>
                </c:pt>
                <c:pt idx="995">
                  <c:v>44.272530000000017</c:v>
                </c:pt>
                <c:pt idx="996">
                  <c:v>44.272530000000017</c:v>
                </c:pt>
                <c:pt idx="997">
                  <c:v>44.272530000000017</c:v>
                </c:pt>
                <c:pt idx="998">
                  <c:v>44.272530000000017</c:v>
                </c:pt>
                <c:pt idx="999">
                  <c:v>44.272530000000017</c:v>
                </c:pt>
                <c:pt idx="1000">
                  <c:v>44.272530000000017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Calculs!$W$4:$W$1004</c:f>
              <c:numCache>
                <c:formatCode>0.00</c:formatCode>
                <c:ptCount val="1001"/>
                <c:pt idx="0">
                  <c:v>107.95638111906356</c:v>
                </c:pt>
                <c:pt idx="1">
                  <c:v>107.52298759513147</c:v>
                </c:pt>
                <c:pt idx="2">
                  <c:v>107.09176472064837</c:v>
                </c:pt>
                <c:pt idx="3">
                  <c:v>106.66269805027574</c:v>
                </c:pt>
                <c:pt idx="4">
                  <c:v>106.23577326006568</c:v>
                </c:pt>
                <c:pt idx="5">
                  <c:v>105.81097614623408</c:v>
                </c:pt>
                <c:pt idx="6">
                  <c:v>105.38829262394793</c:v>
                </c:pt>
                <c:pt idx="7">
                  <c:v>104.96770872612754</c:v>
                </c:pt>
                <c:pt idx="8">
                  <c:v>104.54921060226236</c:v>
                </c:pt>
                <c:pt idx="9">
                  <c:v>104.13278451724069</c:v>
                </c:pt>
                <c:pt idx="10">
                  <c:v>103.71841685019336</c:v>
                </c:pt>
                <c:pt idx="11">
                  <c:v>103.30609146970991</c:v>
                </c:pt>
                <c:pt idx="12">
                  <c:v>102.89579244591536</c:v>
                </c:pt>
                <c:pt idx="13">
                  <c:v>102.48750666056549</c:v>
                </c:pt>
                <c:pt idx="14">
                  <c:v>102.08122110196241</c:v>
                </c:pt>
                <c:pt idx="15">
                  <c:v>101.67692286391699</c:v>
                </c:pt>
                <c:pt idx="16">
                  <c:v>101.27459914472237</c:v>
                </c:pt>
                <c:pt idx="17">
                  <c:v>100.87423724613971</c:v>
                </c:pt>
                <c:pt idx="18">
                  <c:v>100.47582457239511</c:v>
                </c:pt>
                <c:pt idx="19">
                  <c:v>100.07934862918759</c:v>
                </c:pt>
                <c:pt idx="20">
                  <c:v>99.684797022709148</c:v>
                </c:pt>
                <c:pt idx="21">
                  <c:v>99.292158744881405</c:v>
                </c:pt>
                <c:pt idx="22">
                  <c:v>98.901422843620949</c:v>
                </c:pt>
                <c:pt idx="23">
                  <c:v>98.512577141697577</c:v>
                </c:pt>
                <c:pt idx="24">
                  <c:v>98.125609560057342</c:v>
                </c:pt>
                <c:pt idx="25">
                  <c:v>97.74050811687178</c:v>
                </c:pt>
                <c:pt idx="26">
                  <c:v>97.357260926598101</c:v>
                </c:pt>
                <c:pt idx="27">
                  <c:v>96.975856199049701</c:v>
                </c:pt>
                <c:pt idx="28">
                  <c:v>96.596282238477514</c:v>
                </c:pt>
                <c:pt idx="29">
                  <c:v>96.218527442661212</c:v>
                </c:pt>
                <c:pt idx="30">
                  <c:v>95.842580302011243</c:v>
                </c:pt>
                <c:pt idx="31">
                  <c:v>95.468429398680087</c:v>
                </c:pt>
                <c:pt idx="32">
                  <c:v>95.096063405684689</c:v>
                </c:pt>
                <c:pt idx="33">
                  <c:v>94.72547108603726</c:v>
                </c:pt>
                <c:pt idx="34">
                  <c:v>94.356641291886859</c:v>
                </c:pt>
                <c:pt idx="35">
                  <c:v>93.989562963670238</c:v>
                </c:pt>
                <c:pt idx="36">
                  <c:v>93.624225129271949</c:v>
                </c:pt>
                <c:pt idx="37">
                  <c:v>93.260616903193792</c:v>
                </c:pt>
                <c:pt idx="38">
                  <c:v>92.898727485733971</c:v>
                </c:pt>
                <c:pt idx="39">
                  <c:v>92.538546162174512</c:v>
                </c:pt>
                <c:pt idx="40">
                  <c:v>92.180062301978523</c:v>
                </c:pt>
                <c:pt idx="41">
                  <c:v>91.823265357995538</c:v>
                </c:pt>
                <c:pt idx="42">
                  <c:v>91.468144865676265</c:v>
                </c:pt>
                <c:pt idx="43">
                  <c:v>91.114690442295469</c:v>
                </c:pt>
                <c:pt idx="44">
                  <c:v>90.762891786183843</c:v>
                </c:pt>
                <c:pt idx="45">
                  <c:v>90.412738675967745</c:v>
                </c:pt>
                <c:pt idx="46">
                  <c:v>90.06422096981801</c:v>
                </c:pt>
                <c:pt idx="47">
                  <c:v>89.717328604706069</c:v>
                </c:pt>
                <c:pt idx="48">
                  <c:v>89.372051595669163</c:v>
                </c:pt>
                <c:pt idx="49">
                  <c:v>89.028380035082648</c:v>
                </c:pt>
                <c:pt idx="50">
                  <c:v>88.686304091940826</c:v>
                </c:pt>
                <c:pt idx="51">
                  <c:v>88.345814011145492</c:v>
                </c:pt>
                <c:pt idx="52">
                  <c:v>88.006900112801844</c:v>
                </c:pt>
                <c:pt idx="53">
                  <c:v>87.669552791522491</c:v>
                </c:pt>
                <c:pt idx="54">
                  <c:v>87.333762515738684</c:v>
                </c:pt>
                <c:pt idx="55">
                  <c:v>86.999519827019114</c:v>
                </c:pt>
                <c:pt idx="56">
                  <c:v>86.666815339396067</c:v>
                </c:pt>
                <c:pt idx="57">
                  <c:v>86.335639738698475</c:v>
                </c:pt>
                <c:pt idx="58">
                  <c:v>86.005983781892894</c:v>
                </c:pt>
                <c:pt idx="59">
                  <c:v>85.677838296430664</c:v>
                </c:pt>
                <c:pt idx="60">
                  <c:v>85.3511941796028</c:v>
                </c:pt>
                <c:pt idx="61">
                  <c:v>85.026042397901165</c:v>
                </c:pt>
                <c:pt idx="62">
                  <c:v>84.702373986387059</c:v>
                </c:pt>
                <c:pt idx="63">
                  <c:v>84.380180048066151</c:v>
                </c:pt>
                <c:pt idx="64">
                  <c:v>84.059451753270125</c:v>
                </c:pt>
                <c:pt idx="65">
                  <c:v>83.740180339044798</c:v>
                </c:pt>
                <c:pt idx="66">
                  <c:v>83.422357108545242</c:v>
                </c:pt>
                <c:pt idx="67">
                  <c:v>83.105973430436549</c:v>
                </c:pt>
                <c:pt idx="68">
                  <c:v>82.791020738301597</c:v>
                </c:pt>
                <c:pt idx="69">
                  <c:v>82.477490530054695</c:v>
                </c:pt>
                <c:pt idx="70">
                  <c:v>82.165374367361508</c:v>
                </c:pt>
                <c:pt idx="71">
                  <c:v>81.854663875065242</c:v>
                </c:pt>
                <c:pt idx="72">
                  <c:v>81.545350740618431</c:v>
                </c:pt>
                <c:pt idx="73">
                  <c:v>81.237426713521401</c:v>
                </c:pt>
                <c:pt idx="74">
                  <c:v>80.930883604765768</c:v>
                </c:pt>
                <c:pt idx="75">
                  <c:v>80.625713286284594</c:v>
                </c:pt>
                <c:pt idx="76">
                  <c:v>80.321907690407599</c:v>
                </c:pt>
                <c:pt idx="77">
                  <c:v>80.019458809322558</c:v>
                </c:pt>
                <c:pt idx="78">
                  <c:v>79.718358694541919</c:v>
                </c:pt>
                <c:pt idx="79">
                  <c:v>79.418599456375375</c:v>
                </c:pt>
                <c:pt idx="80">
                  <c:v>79.120173263407551</c:v>
                </c:pt>
                <c:pt idx="81">
                  <c:v>78.823072341981231</c:v>
                </c:pt>
                <c:pt idx="82">
                  <c:v>78.527288975686062</c:v>
                </c:pt>
                <c:pt idx="83">
                  <c:v>78.232815504852496</c:v>
                </c:pt>
                <c:pt idx="84">
                  <c:v>77.939644326050654</c:v>
                </c:pt>
                <c:pt idx="85">
                  <c:v>77.647767891594953</c:v>
                </c:pt>
                <c:pt idx="86">
                  <c:v>77.357178709053187</c:v>
                </c:pt>
                <c:pt idx="87">
                  <c:v>77.06786934076122</c:v>
                </c:pt>
                <c:pt idx="88">
                  <c:v>76.779832403342198</c:v>
                </c:pt>
                <c:pt idx="89">
                  <c:v>76.493060567231012</c:v>
                </c:pt>
                <c:pt idx="90">
                  <c:v>76.207546556203496</c:v>
                </c:pt>
                <c:pt idx="91">
                  <c:v>75.923283146910421</c:v>
                </c:pt>
                <c:pt idx="92">
                  <c:v>75.640263168416311</c:v>
                </c:pt>
                <c:pt idx="93">
                  <c:v>75.358479501742835</c:v>
                </c:pt>
                <c:pt idx="94">
                  <c:v>75.077925079417028</c:v>
                </c:pt>
                <c:pt idx="95">
                  <c:v>74.798592885023993</c:v>
                </c:pt>
                <c:pt idx="96">
                  <c:v>74.520475952764144</c:v>
                </c:pt>
                <c:pt idx="97">
                  <c:v>74.243567367014847</c:v>
                </c:pt>
                <c:pt idx="98">
                  <c:v>73.967860261896689</c:v>
                </c:pt>
                <c:pt idx="99">
                  <c:v>73.693347820844181</c:v>
                </c:pt>
                <c:pt idx="100">
                  <c:v>73.420023276180316</c:v>
                </c:pt>
                <c:pt idx="101">
                  <c:v>70.723962216277471</c:v>
                </c:pt>
                <c:pt idx="102">
                  <c:v>68.142303737973194</c:v>
                </c:pt>
                <c:pt idx="103">
                  <c:v>65.668773100194656</c:v>
                </c:pt>
                <c:pt idx="104">
                  <c:v>63.297526438287647</c:v>
                </c:pt>
                <c:pt idx="105">
                  <c:v>61.02311563790164</c:v>
                </c:pt>
                <c:pt idx="106">
                  <c:v>58.840456518702823</c:v>
                </c:pt>
                <c:pt idx="107">
                  <c:v>56.744799975266162</c:v>
                </c:pt>
                <c:pt idx="108">
                  <c:v>54.731705764309652</c:v>
                </c:pt>
                <c:pt idx="109">
                  <c:v>52.79701866380055</c:v>
                </c:pt>
                <c:pt idx="110">
                  <c:v>50.936846761152346</c:v>
                </c:pt>
                <c:pt idx="111">
                  <c:v>49.147541655400104</c:v>
                </c:pt>
                <c:pt idx="112">
                  <c:v>47.425680382444405</c:v>
                </c:pt>
                <c:pt idx="113">
                  <c:v>45.768048893661778</c:v>
                </c:pt>
                <c:pt idx="114">
                  <c:v>44.171626936797452</c:v>
                </c:pt>
                <c:pt idx="115">
                  <c:v>42.633574204427802</c:v>
                </c:pt>
                <c:pt idx="116">
                  <c:v>41.151217629699694</c:v>
                </c:pt>
                <c:pt idx="117">
                  <c:v>39.722039721776078</c:v>
                </c:pt>
                <c:pt idx="118">
                  <c:v>38.343667844659365</c:v>
                </c:pt>
                <c:pt idx="119">
                  <c:v>37.013864353012636</c:v>
                </c:pt>
                <c:pt idx="120">
                  <c:v>35.730517507417296</c:v>
                </c:pt>
                <c:pt idx="121">
                  <c:v>34.49163309933359</c:v>
                </c:pt>
                <c:pt idx="122">
                  <c:v>33.295326722987753</c:v>
                </c:pt>
                <c:pt idx="123">
                  <c:v>32.139816637603708</c:v>
                </c:pt>
                <c:pt idx="124">
                  <c:v>31.023417168918076</c:v>
                </c:pt>
                <c:pt idx="125">
                  <c:v>29.944532603845008</c:v>
                </c:pt>
                <c:pt idx="126">
                  <c:v>28.90165153656141</c:v>
                </c:pt>
                <c:pt idx="127">
                  <c:v>27.893341628224256</c:v>
                </c:pt>
                <c:pt idx="128">
                  <c:v>26.918244746062733</c:v>
                </c:pt>
                <c:pt idx="129">
                  <c:v>25.975072450756016</c:v>
                </c:pt>
                <c:pt idx="130">
                  <c:v>25.062601803851813</c:v>
                </c:pt>
                <c:pt idx="131">
                  <c:v>24.179671469539649</c:v>
                </c:pt>
                <c:pt idx="132">
                  <c:v>23.325178087395525</c:v>
                </c:pt>
                <c:pt idx="133">
                  <c:v>22.498072894789765</c:v>
                </c:pt>
                <c:pt idx="134">
                  <c:v>21.697358579522898</c:v>
                </c:pt>
                <c:pt idx="135">
                  <c:v>20.922086344944788</c:v>
                </c:pt>
                <c:pt idx="136">
                  <c:v>20.171353171341714</c:v>
                </c:pt>
                <c:pt idx="137">
                  <c:v>19.444299258759568</c:v>
                </c:pt>
                <c:pt idx="138">
                  <c:v>18.740105637684906</c:v>
                </c:pt>
                <c:pt idx="139">
                  <c:v>18.057991935142393</c:v>
                </c:pt>
                <c:pt idx="140">
                  <c:v>17.397214284798949</c:v>
                </c:pt>
                <c:pt idx="141">
                  <c:v>16.757063370602438</c:v>
                </c:pt>
                <c:pt idx="142">
                  <c:v>16.136862594335042</c:v>
                </c:pt>
                <c:pt idx="143">
                  <c:v>15.535966358237625</c:v>
                </c:pt>
                <c:pt idx="144">
                  <c:v>14.953758454568163</c:v>
                </c:pt>
                <c:pt idx="145">
                  <c:v>14.389650554601657</c:v>
                </c:pt>
                <c:pt idx="146">
                  <c:v>13.843080790167452</c:v>
                </c:pt>
                <c:pt idx="147">
                  <c:v>13.313512421356526</c:v>
                </c:pt>
                <c:pt idx="148">
                  <c:v>12.800432584522616</c:v>
                </c:pt>
                <c:pt idx="149">
                  <c:v>12.303351115149951</c:v>
                </c:pt>
                <c:pt idx="150">
                  <c:v>11.821799440571231</c:v>
                </c:pt>
                <c:pt idx="151">
                  <c:v>11.355329537896308</c:v>
                </c:pt>
                <c:pt idx="152">
                  <c:v>10.903512952856822</c:v>
                </c:pt>
                <c:pt idx="153">
                  <c:v>10.465939875588782</c:v>
                </c:pt>
                <c:pt idx="154">
                  <c:v>10.042218269665415</c:v>
                </c:pt>
                <c:pt idx="155">
                  <c:v>9.6319730509594255</c:v>
                </c:pt>
                <c:pt idx="156">
                  <c:v>9.2348453131587522</c:v>
                </c:pt>
                <c:pt idx="157">
                  <c:v>8.8504915969851137</c:v>
                </c:pt>
                <c:pt idx="158">
                  <c:v>8.4785832003715829</c:v>
                </c:pt>
                <c:pt idx="159">
                  <c:v>8.1188055270457635</c:v>
                </c:pt>
                <c:pt idx="160">
                  <c:v>7.7708574711400624</c:v>
                </c:pt>
                <c:pt idx="161">
                  <c:v>7.4344508356114511</c:v>
                </c:pt>
                <c:pt idx="162">
                  <c:v>7.1093097824009064</c:v>
                </c:pt>
                <c:pt idx="163">
                  <c:v>6.7951703123984615</c:v>
                </c:pt>
                <c:pt idx="164">
                  <c:v>6.4917797734044607</c:v>
                </c:pt>
                <c:pt idx="165">
                  <c:v>6.1988963943915651</c:v>
                </c:pt>
                <c:pt idx="166">
                  <c:v>5.9162888444765711</c:v>
                </c:pt>
                <c:pt idx="167">
                  <c:v>5.6437358151062611</c:v>
                </c:pt>
                <c:pt idx="168">
                  <c:v>5.3810256240479406</c:v>
                </c:pt>
                <c:pt idx="169">
                  <c:v>5.1279558398535636</c:v>
                </c:pt>
                <c:pt idx="170">
                  <c:v>4.884332925536655</c:v>
                </c:pt>
                <c:pt idx="171">
                  <c:v>4.649971900263794</c:v>
                </c:pt>
                <c:pt idx="172">
                  <c:v>4.4246960179175963</c:v>
                </c:pt>
                <c:pt idx="173">
                  <c:v>4.2083364614357963</c:v>
                </c:pt>
                <c:pt idx="174">
                  <c:v>4.0007320518714371</c:v>
                </c:pt>
                <c:pt idx="175">
                  <c:v>3.8017289711522109</c:v>
                </c:pt>
                <c:pt idx="176">
                  <c:v>3.6111804975425188</c:v>
                </c:pt>
                <c:pt idx="177">
                  <c:v>3.4289467528298037</c:v>
                </c:pt>
                <c:pt idx="178">
                  <c:v>3.2548944602668919</c:v>
                </c:pt>
                <c:pt idx="179">
                  <c:v>3.0888967123042916</c:v>
                </c:pt>
                <c:pt idx="180">
                  <c:v>2.9308327471405224</c:v>
                </c:pt>
                <c:pt idx="181">
                  <c:v>2.7805877331043729</c:v>
                </c:pt>
                <c:pt idx="182">
                  <c:v>2.6380525598606113</c:v>
                </c:pt>
                <c:pt idx="183">
                  <c:v>2.5031236354003474</c:v>
                </c:pt>
                <c:pt idx="184">
                  <c:v>2.3757026877394574</c:v>
                </c:pt>
                <c:pt idx="185">
                  <c:v>2.2556965702043819</c:v>
                </c:pt>
                <c:pt idx="186">
                  <c:v>2.1430170691358459</c:v>
                </c:pt>
                <c:pt idx="187">
                  <c:v>2.0375807127902581</c:v>
                </c:pt>
                <c:pt idx="188">
                  <c:v>1.939308580169443</c:v>
                </c:pt>
                <c:pt idx="189">
                  <c:v>1.8481261084669507</c:v>
                </c:pt>
                <c:pt idx="190">
                  <c:v>1.7639628977902537</c:v>
                </c:pt>
                <c:pt idx="191">
                  <c:v>1.6867525118107971</c:v>
                </c:pt>
                <c:pt idx="192">
                  <c:v>1.616432273018295</c:v>
                </c:pt>
                <c:pt idx="193">
                  <c:v>1.5529430513228515</c:v>
                </c:pt>
                <c:pt idx="194">
                  <c:v>1.4962290448705049</c:v>
                </c:pt>
                <c:pt idx="195">
                  <c:v>1.4462375521256596</c:v>
                </c:pt>
                <c:pt idx="196">
                  <c:v>1.4029187345366814</c:v>
                </c:pt>
                <c:pt idx="197">
                  <c:v>1.3662253694431208</c:v>
                </c:pt>
                <c:pt idx="198">
                  <c:v>1.3361125933023636</c:v>
                </c:pt>
                <c:pt idx="199">
                  <c:v>1.3125376357988998</c:v>
                </c:pt>
                <c:pt idx="200">
                  <c:v>1.2954595459294234</c:v>
                </c:pt>
                <c:pt idx="201">
                  <c:v>1.2848389117002039</c:v>
                </c:pt>
                <c:pt idx="202">
                  <c:v>1.280637575589997</c:v>
                </c:pt>
                <c:pt idx="203">
                  <c:v>1.2828183483786582</c:v>
                </c:pt>
                <c:pt idx="204">
                  <c:v>1.2913447242766998</c:v>
                </c:pt>
                <c:pt idx="205">
                  <c:v>1.3061806004807033</c:v>
                </c:pt>
                <c:pt idx="206">
                  <c:v>1.3272900043039095</c:v>
                </c:pt>
                <c:pt idx="207">
                  <c:v>1.3546368308879775</c:v>
                </c:pt>
                <c:pt idx="208">
                  <c:v>1.3881845942063156</c:v>
                </c:pt>
                <c:pt idx="209">
                  <c:v>1.4278961936520633</c:v>
                </c:pt>
                <c:pt idx="210">
                  <c:v>1.4737336980053681</c:v>
                </c:pt>
                <c:pt idx="211">
                  <c:v>1.5256581480391871</c:v>
                </c:pt>
                <c:pt idx="212">
                  <c:v>1.5836293784920885</c:v>
                </c:pt>
                <c:pt idx="213">
                  <c:v>1.6476058596448508</c:v>
                </c:pt>
                <c:pt idx="214">
                  <c:v>1.7175445583095008</c:v>
                </c:pt>
                <c:pt idx="215">
                  <c:v>1.7934008176887821</c:v>
                </c:pt>
                <c:pt idx="216">
                  <c:v>1.8751282552952477</c:v>
                </c:pt>
                <c:pt idx="217">
                  <c:v>1.9626786779292076</c:v>
                </c:pt>
                <c:pt idx="218">
                  <c:v>2.0560020125952829</c:v>
                </c:pt>
                <c:pt idx="219">
                  <c:v>2.1550462521773821</c:v>
                </c:pt>
                <c:pt idx="220">
                  <c:v>2.2597574146792438</c:v>
                </c:pt>
                <c:pt idx="221">
                  <c:v>2.3700795148608655</c:v>
                </c:pt>
                <c:pt idx="222">
                  <c:v>2.4859545471493703</c:v>
                </c:pt>
                <c:pt idx="223">
                  <c:v>2.6073224787676206</c:v>
                </c:pt>
                <c:pt idx="224">
                  <c:v>2.7341212520979354</c:v>
                </c:pt>
                <c:pt idx="225">
                  <c:v>2.8662867953761824</c:v>
                </c:pt>
                <c:pt idx="226">
                  <c:v>3.0037530408895932</c:v>
                </c:pt>
                <c:pt idx="227">
                  <c:v>3.1464519499268992</c:v>
                </c:pt>
                <c:pt idx="228">
                  <c:v>3.294313543800262</c:v>
                </c:pt>
                <c:pt idx="229">
                  <c:v>3.4472659403239945</c:v>
                </c:pt>
                <c:pt idx="230">
                  <c:v>3.6052353951946263</c:v>
                </c:pt>
                <c:pt idx="231">
                  <c:v>3.7681463477705264</c:v>
                </c:pt>
                <c:pt idx="232">
                  <c:v>3.9359214707972674</c:v>
                </c:pt>
                <c:pt idx="233">
                  <c:v>4.1084817236673317</c:v>
                </c:pt>
                <c:pt idx="234">
                  <c:v>4.285746408840355</c:v>
                </c:pt>
                <c:pt idx="235">
                  <c:v>4.4676332310830933</c:v>
                </c:pt>
                <c:pt idx="236">
                  <c:v>4.654058359217319</c:v>
                </c:pt>
                <c:pt idx="237">
                  <c:v>4.8449364900892684</c:v>
                </c:pt>
                <c:pt idx="238">
                  <c:v>5.0401809144966938</c:v>
                </c:pt>
                <c:pt idx="239">
                  <c:v>5.2397035848291198</c:v>
                </c:pt>
                <c:pt idx="240">
                  <c:v>5.443415184194234</c:v>
                </c:pt>
                <c:pt idx="241">
                  <c:v>5.6512251968186682</c:v>
                </c:pt>
                <c:pt idx="242">
                  <c:v>5.8630419795249038</c:v>
                </c:pt>
                <c:pt idx="243">
                  <c:v>6.0787728340981699</c:v>
                </c:pt>
                <c:pt idx="244">
                  <c:v>6.2983240803680145</c:v>
                </c:pt>
                <c:pt idx="245">
                  <c:v>6.5216011298389658</c:v>
                </c:pt>
                <c:pt idx="246">
                  <c:v>6.7485085597136063</c:v>
                </c:pt>
                <c:pt idx="247">
                  <c:v>6.9789501871594144</c:v>
                </c:pt>
                <c:pt idx="248">
                  <c:v>7.2128291436782757</c:v>
                </c:pt>
                <c:pt idx="249">
                  <c:v>7.4500479494443743</c:v>
                </c:pt>
                <c:pt idx="250">
                  <c:v>7.6905085874827455</c:v>
                </c:pt>
                <c:pt idx="251">
                  <c:v>7.9341125775668226</c:v>
                </c:pt>
                <c:pt idx="252">
                  <c:v>8.1807610497190133</c:v>
                </c:pt>
                <c:pt idx="253">
                  <c:v>8.4303548172040692</c:v>
                </c:pt>
                <c:pt idx="254">
                  <c:v>8.6827944489099558</c:v>
                </c:pt>
                <c:pt idx="255">
                  <c:v>8.9379803410164396</c:v>
                </c:pt>
                <c:pt idx="256">
                  <c:v>9.1958127878561591</c:v>
                </c:pt>
                <c:pt idx="257">
                  <c:v>9.4561920518781388</c:v>
                </c:pt>
                <c:pt idx="258">
                  <c:v>9.7190184326280455</c:v>
                </c:pt>
                <c:pt idx="259">
                  <c:v>9.9841923346644457</c:v>
                </c:pt>
                <c:pt idx="260">
                  <c:v>10.251614334334501</c:v>
                </c:pt>
                <c:pt idx="261">
                  <c:v>10.521185245337296</c:v>
                </c:pt>
                <c:pt idx="262">
                  <c:v>10.792806183007112</c:v>
                </c:pt>
                <c:pt idx="263">
                  <c:v>11.066378627253435</c:v>
                </c:pt>
                <c:pt idx="264">
                  <c:v>11.34180448409869</c:v>
                </c:pt>
                <c:pt idx="265">
                  <c:v>11.618986145758786</c:v>
                </c:pt>
                <c:pt idx="266">
                  <c:v>11.89782654921588</c:v>
                </c:pt>
                <c:pt idx="267">
                  <c:v>12.178229233236566</c:v>
                </c:pt>
                <c:pt idx="268">
                  <c:v>12.460098393793013</c:v>
                </c:pt>
                <c:pt idx="269">
                  <c:v>12.74333893784822</c:v>
                </c:pt>
                <c:pt idx="270">
                  <c:v>13.027856535470606</c:v>
                </c:pt>
                <c:pt idx="271">
                  <c:v>13.313557670246908</c:v>
                </c:pt>
                <c:pt idx="272">
                  <c:v>13.600349687966055</c:v>
                </c:pt>
                <c:pt idx="273">
                  <c:v>13.888140843550435</c:v>
                </c:pt>
                <c:pt idx="274">
                  <c:v>14.176840346214389</c:v>
                </c:pt>
                <c:pt idx="275">
                  <c:v>14.466358402833411</c:v>
                </c:pt>
                <c:pt idx="276">
                  <c:v>14.756606259510857</c:v>
                </c:pt>
                <c:pt idx="277">
                  <c:v>15.047496241332317</c:v>
                </c:pt>
                <c:pt idx="278">
                  <c:v>15.338941790300952</c:v>
                </c:pt>
                <c:pt idx="279">
                  <c:v>15.630857501450302</c:v>
                </c:pt>
                <c:pt idx="280">
                  <c:v>15.923159157134204</c:v>
                </c:pt>
                <c:pt idx="281">
                  <c:v>16.215763759495967</c:v>
                </c:pt>
                <c:pt idx="282">
                  <c:v>16.508589561122385</c:v>
                </c:pt>
                <c:pt idx="283">
                  <c:v>16.801556093890404</c:v>
                </c:pt>
                <c:pt idx="284">
                  <c:v>17.094584196016985</c:v>
                </c:pt>
                <c:pt idx="285">
                  <c:v>17.387596037325473</c:v>
                </c:pt>
                <c:pt idx="286">
                  <c:v>17.680515142743637</c:v>
                </c:pt>
                <c:pt idx="287">
                  <c:v>17.973266414051569</c:v>
                </c:pt>
                <c:pt idx="288">
                  <c:v>18.265776149898866</c:v>
                </c:pt>
                <c:pt idx="289">
                  <c:v>18.557972064113663</c:v>
                </c:pt>
                <c:pt idx="290">
                  <c:v>18.849783302326905</c:v>
                </c:pt>
                <c:pt idx="291">
                  <c:v>19.141140456938043</c:v>
                </c:pt>
                <c:pt idx="292">
                  <c:v>19.431975580449382</c:v>
                </c:pt>
                <c:pt idx="293">
                  <c:v>19.72222219719837</c:v>
                </c:pt>
                <c:pt idx="294">
                  <c:v>20.011815313518273</c:v>
                </c:pt>
                <c:pt idx="295">
                  <c:v>20.30069142635919</c:v>
                </c:pt>
                <c:pt idx="296">
                  <c:v>20.588788530402969</c:v>
                </c:pt>
                <c:pt idx="297">
                  <c:v>20.876046123705969</c:v>
                </c:pt>
                <c:pt idx="298">
                  <c:v>21.162405211905629</c:v>
                </c:pt>
                <c:pt idx="299">
                  <c:v>21.447808311027021</c:v>
                </c:pt>
                <c:pt idx="300">
                  <c:v>21.73219944892675</c:v>
                </c:pt>
                <c:pt idx="301">
                  <c:v>22.015524165412412</c:v>
                </c:pt>
                <c:pt idx="302">
                  <c:v>22.29772951107622</c:v>
                </c:pt>
                <c:pt idx="303">
                  <c:v>22.578764044882153</c:v>
                </c:pt>
                <c:pt idx="304">
                  <c:v>22.858577830546491</c:v>
                </c:pt>
                <c:pt idx="305">
                  <c:v>23.137122431751827</c:v>
                </c:pt>
                <c:pt idx="306">
                  <c:v>23.414350906235207</c:v>
                </c:pt>
                <c:pt idx="307">
                  <c:v>23.690217798790808</c:v>
                </c:pt>
                <c:pt idx="308">
                  <c:v>23.964679133228518</c:v>
                </c:pt>
                <c:pt idx="309">
                  <c:v>24.23769240332868</c:v>
                </c:pt>
                <c:pt idx="310">
                  <c:v>24.509216562834681</c:v>
                </c:pt>
                <c:pt idx="311">
                  <c:v>24.77921201452342</c:v>
                </c:pt>
                <c:pt idx="312">
                  <c:v>25.047640598395027</c:v>
                </c:pt>
                <c:pt idx="313">
                  <c:v>25.314465579021903</c:v>
                </c:pt>
                <c:pt idx="314">
                  <c:v>25.57965163209731</c:v>
                </c:pt>
                <c:pt idx="315">
                  <c:v>25.843164830223731</c:v>
                </c:pt>
                <c:pt idx="316">
                  <c:v>26.104972627979876</c:v>
                </c:pt>
                <c:pt idx="317">
                  <c:v>26.365043846306001</c:v>
                </c:pt>
                <c:pt idx="318">
                  <c:v>26.623348656245657</c:v>
                </c:pt>
                <c:pt idx="319">
                  <c:v>26.879858562082163</c:v>
                </c:pt>
                <c:pt idx="320">
                  <c:v>27.134546383907107</c:v>
                </c:pt>
                <c:pt idx="321">
                  <c:v>27.38738623965774</c:v>
                </c:pt>
                <c:pt idx="322">
                  <c:v>27.638353526659554</c:v>
                </c:pt>
                <c:pt idx="323">
                  <c:v>27.88742490270948</c:v>
                </c:pt>
                <c:pt idx="324">
                  <c:v>28.134578266734422</c:v>
                </c:pt>
                <c:pt idx="325">
                  <c:v>28.379792739059397</c:v>
                </c:pt>
                <c:pt idx="326">
                  <c:v>28.623048641318388</c:v>
                </c:pt>
                <c:pt idx="327">
                  <c:v>28.864327476040451</c:v>
                </c:pt>
                <c:pt idx="328">
                  <c:v>29.10361190594292</c:v>
                </c:pt>
                <c:pt idx="329">
                  <c:v>29.340885732962342</c:v>
                </c:pt>
                <c:pt idx="330">
                  <c:v>29.576133877053419</c:v>
                </c:pt>
                <c:pt idx="331">
                  <c:v>29.809342354784942</c:v>
                </c:pt>
                <c:pt idx="332">
                  <c:v>30.040498257761236</c:v>
                </c:pt>
                <c:pt idx="333">
                  <c:v>30.269589730896371</c:v>
                </c:pt>
                <c:pt idx="334">
                  <c:v>30.496605950567858</c:v>
                </c:pt>
                <c:pt idx="335">
                  <c:v>30.721537102675494</c:v>
                </c:pt>
                <c:pt idx="336">
                  <c:v>30.944374360630125</c:v>
                </c:pt>
                <c:pt idx="337">
                  <c:v>31.16510986329644</c:v>
                </c:pt>
                <c:pt idx="338">
                  <c:v>31.383736692912372</c:v>
                </c:pt>
                <c:pt idx="339">
                  <c:v>31.600248853008079</c:v>
                </c:pt>
                <c:pt idx="340">
                  <c:v>31.814641246344923</c:v>
                </c:pt>
                <c:pt idx="341">
                  <c:v>32.026909652895597</c:v>
                </c:pt>
                <c:pt idx="342">
                  <c:v>32.237050707884457</c:v>
                </c:pt>
                <c:pt idx="343">
                  <c:v>32.445061879907165</c:v>
                </c:pt>
                <c:pt idx="344">
                  <c:v>32.650941449147112</c:v>
                </c:pt>
                <c:pt idx="345">
                  <c:v>32.854688485706184</c:v>
                </c:pt>
                <c:pt idx="346">
                  <c:v>33.056302828065562</c:v>
                </c:pt>
                <c:pt idx="347">
                  <c:v>33.255785061692215</c:v>
                </c:pt>
                <c:pt idx="348">
                  <c:v>33.453136497805808</c:v>
                </c:pt>
                <c:pt idx="349">
                  <c:v>33.648359152319614</c:v>
                </c:pt>
                <c:pt idx="350">
                  <c:v>33.841455724968633</c:v>
                </c:pt>
                <c:pt idx="351">
                  <c:v>34.032429578637206</c:v>
                </c:pt>
                <c:pt idx="352">
                  <c:v>34.221284718897685</c:v>
                </c:pt>
                <c:pt idx="353">
                  <c:v>34.408025773771143</c:v>
                </c:pt>
                <c:pt idx="354">
                  <c:v>34.592657973719973</c:v>
                </c:pt>
                <c:pt idx="355">
                  <c:v>34.775187131882205</c:v>
                </c:pt>
                <c:pt idx="356">
                  <c:v>34.955619624556107</c:v>
                </c:pt>
                <c:pt idx="357">
                  <c:v>35.133962371943305</c:v>
                </c:pt>
                <c:pt idx="358">
                  <c:v>35.310222819158071</c:v>
                </c:pt>
                <c:pt idx="359">
                  <c:v>35.48440891750932</c:v>
                </c:pt>
                <c:pt idx="360">
                  <c:v>35.656529106062109</c:v>
                </c:pt>
                <c:pt idx="361">
                  <c:v>35.826592293484019</c:v>
                </c:pt>
                <c:pt idx="362">
                  <c:v>35.994607840181878</c:v>
                </c:pt>
                <c:pt idx="363">
                  <c:v>36.160585540733045</c:v>
                </c:pt>
                <c:pt idx="364">
                  <c:v>36.324535606616067</c:v>
                </c:pt>
                <c:pt idx="365">
                  <c:v>36.48646864924352</c:v>
                </c:pt>
                <c:pt idx="366">
                  <c:v>36.646395663301</c:v>
                </c:pt>
                <c:pt idx="367">
                  <c:v>36.804328010394116</c:v>
                </c:pt>
                <c:pt idx="368">
                  <c:v>36.960277403006465</c:v>
                </c:pt>
                <c:pt idx="369">
                  <c:v>37.114255888769804</c:v>
                </c:pt>
                <c:pt idx="370">
                  <c:v>37.26627583504834</c:v>
                </c:pt>
                <c:pt idx="371">
                  <c:v>37.416349913837514</c:v>
                </c:pt>
                <c:pt idx="372">
                  <c:v>37.564491086978485</c:v>
                </c:pt>
                <c:pt idx="373">
                  <c:v>37.710712591688221</c:v>
                </c:pt>
                <c:pt idx="374">
                  <c:v>37.855027926405214</c:v>
                </c:pt>
                <c:pt idx="375">
                  <c:v>37.997450836950428</c:v>
                </c:pt>
                <c:pt idx="376">
                  <c:v>38.137995303002683</c:v>
                </c:pt>
                <c:pt idx="377">
                  <c:v>38.276675524887523</c:v>
                </c:pt>
                <c:pt idx="378">
                  <c:v>38.413505910678339</c:v>
                </c:pt>
                <c:pt idx="379">
                  <c:v>38.548501063607887</c:v>
                </c:pt>
                <c:pt idx="380">
                  <c:v>38.681675769788789</c:v>
                </c:pt>
                <c:pt idx="381">
                  <c:v>38.813044986240598</c:v>
                </c:pt>
                <c:pt idx="382">
                  <c:v>38.94262382922156</c:v>
                </c:pt>
                <c:pt idx="383">
                  <c:v>39.070427562861887</c:v>
                </c:pt>
                <c:pt idx="384">
                  <c:v>39.196471588096855</c:v>
                </c:pt>
                <c:pt idx="385">
                  <c:v>39.320771431895913</c:v>
                </c:pt>
                <c:pt idx="386">
                  <c:v>39.443342736785361</c:v>
                </c:pt>
                <c:pt idx="387">
                  <c:v>39.564201250661192</c:v>
                </c:pt>
                <c:pt idx="388">
                  <c:v>39.683362816888653</c:v>
                </c:pt>
                <c:pt idx="389">
                  <c:v>39.683480122976128</c:v>
                </c:pt>
                <c:pt idx="390">
                  <c:v>39.683597427409538</c:v>
                </c:pt>
                <c:pt idx="391">
                  <c:v>39.683714730188846</c:v>
                </c:pt>
                <c:pt idx="392">
                  <c:v>39.68383203131409</c:v>
                </c:pt>
                <c:pt idx="393">
                  <c:v>39.683949330785303</c:v>
                </c:pt>
                <c:pt idx="394">
                  <c:v>39.684066628602466</c:v>
                </c:pt>
                <c:pt idx="395">
                  <c:v>39.684183924765613</c:v>
                </c:pt>
                <c:pt idx="396">
                  <c:v>39.684301219274758</c:v>
                </c:pt>
                <c:pt idx="397">
                  <c:v>39.684418512129902</c:v>
                </c:pt>
                <c:pt idx="398">
                  <c:v>39.68453580333108</c:v>
                </c:pt>
                <c:pt idx="399">
                  <c:v>39.684653092878314</c:v>
                </c:pt>
                <c:pt idx="400">
                  <c:v>39.68477038077161</c:v>
                </c:pt>
                <c:pt idx="401">
                  <c:v>39.684887667010983</c:v>
                </c:pt>
                <c:pt idx="402">
                  <c:v>39.685004951596426</c:v>
                </c:pt>
                <c:pt idx="403">
                  <c:v>39.685122234527988</c:v>
                </c:pt>
                <c:pt idx="404">
                  <c:v>39.685239515805655</c:v>
                </c:pt>
                <c:pt idx="405">
                  <c:v>39.685356795429485</c:v>
                </c:pt>
                <c:pt idx="406">
                  <c:v>39.685474073399448</c:v>
                </c:pt>
                <c:pt idx="407">
                  <c:v>39.685591349715601</c:v>
                </c:pt>
                <c:pt idx="408">
                  <c:v>39.685708624377938</c:v>
                </c:pt>
                <c:pt idx="409">
                  <c:v>39.685825897386465</c:v>
                </c:pt>
                <c:pt idx="410">
                  <c:v>39.685943168741218</c:v>
                </c:pt>
                <c:pt idx="411">
                  <c:v>39.686060438442198</c:v>
                </c:pt>
                <c:pt idx="412">
                  <c:v>39.686177706489417</c:v>
                </c:pt>
                <c:pt idx="413">
                  <c:v>39.686294972882891</c:v>
                </c:pt>
                <c:pt idx="414">
                  <c:v>39.686412237622655</c:v>
                </c:pt>
                <c:pt idx="415">
                  <c:v>39.686529500708716</c:v>
                </c:pt>
                <c:pt idx="416">
                  <c:v>39.686646762141088</c:v>
                </c:pt>
                <c:pt idx="417">
                  <c:v>39.686764021919785</c:v>
                </c:pt>
                <c:pt idx="418">
                  <c:v>39.686881280044808</c:v>
                </c:pt>
                <c:pt idx="419">
                  <c:v>39.686998536516199</c:v>
                </c:pt>
                <c:pt idx="420">
                  <c:v>39.687115791333966</c:v>
                </c:pt>
                <c:pt idx="421">
                  <c:v>39.687233044498129</c:v>
                </c:pt>
                <c:pt idx="422">
                  <c:v>39.687350296008695</c:v>
                </c:pt>
                <c:pt idx="423">
                  <c:v>39.687467545865665</c:v>
                </c:pt>
                <c:pt idx="424">
                  <c:v>39.687584794069075</c:v>
                </c:pt>
                <c:pt idx="425">
                  <c:v>39.687702040618944</c:v>
                </c:pt>
                <c:pt idx="426">
                  <c:v>39.687819285515268</c:v>
                </c:pt>
                <c:pt idx="427">
                  <c:v>39.687936528758073</c:v>
                </c:pt>
                <c:pt idx="428">
                  <c:v>39.688053770347373</c:v>
                </c:pt>
                <c:pt idx="429">
                  <c:v>39.688171010283185</c:v>
                </c:pt>
                <c:pt idx="430">
                  <c:v>39.688288248565541</c:v>
                </c:pt>
                <c:pt idx="431">
                  <c:v>39.688405485194444</c:v>
                </c:pt>
                <c:pt idx="432">
                  <c:v>39.688522720169878</c:v>
                </c:pt>
                <c:pt idx="433">
                  <c:v>39.688639953491936</c:v>
                </c:pt>
                <c:pt idx="434">
                  <c:v>39.688757185160547</c:v>
                </c:pt>
                <c:pt idx="435">
                  <c:v>39.688874415175761</c:v>
                </c:pt>
                <c:pt idx="436">
                  <c:v>39.688991643537619</c:v>
                </c:pt>
                <c:pt idx="437">
                  <c:v>39.689108870246109</c:v>
                </c:pt>
                <c:pt idx="438">
                  <c:v>39.689226095301272</c:v>
                </c:pt>
                <c:pt idx="439">
                  <c:v>39.689343318703067</c:v>
                </c:pt>
                <c:pt idx="440">
                  <c:v>39.689460540451556</c:v>
                </c:pt>
                <c:pt idx="441">
                  <c:v>39.689577760546761</c:v>
                </c:pt>
                <c:pt idx="442">
                  <c:v>39.689694978988662</c:v>
                </c:pt>
                <c:pt idx="443">
                  <c:v>39.689812195777328</c:v>
                </c:pt>
                <c:pt idx="444">
                  <c:v>39.689929410912725</c:v>
                </c:pt>
                <c:pt idx="445">
                  <c:v>39.690046624394888</c:v>
                </c:pt>
                <c:pt idx="446">
                  <c:v>39.690163836223839</c:v>
                </c:pt>
                <c:pt idx="447">
                  <c:v>39.690281046399569</c:v>
                </c:pt>
                <c:pt idx="448">
                  <c:v>39.690398254922108</c:v>
                </c:pt>
                <c:pt idx="449">
                  <c:v>39.690515461791485</c:v>
                </c:pt>
                <c:pt idx="450">
                  <c:v>39.690632667007705</c:v>
                </c:pt>
                <c:pt idx="451">
                  <c:v>39.69074987057077</c:v>
                </c:pt>
                <c:pt idx="452">
                  <c:v>39.690867072480707</c:v>
                </c:pt>
                <c:pt idx="453">
                  <c:v>39.690984272737552</c:v>
                </c:pt>
                <c:pt idx="454">
                  <c:v>39.691101471341291</c:v>
                </c:pt>
                <c:pt idx="455">
                  <c:v>39.691218668291945</c:v>
                </c:pt>
                <c:pt idx="456">
                  <c:v>39.691335863589551</c:v>
                </c:pt>
                <c:pt idx="457">
                  <c:v>39.691453057234092</c:v>
                </c:pt>
                <c:pt idx="458">
                  <c:v>39.691570249225599</c:v>
                </c:pt>
                <c:pt idx="459">
                  <c:v>39.691687439564092</c:v>
                </c:pt>
                <c:pt idx="460">
                  <c:v>39.691804628249592</c:v>
                </c:pt>
                <c:pt idx="461">
                  <c:v>39.691921815282086</c:v>
                </c:pt>
                <c:pt idx="462">
                  <c:v>39.692039000661623</c:v>
                </c:pt>
                <c:pt idx="463">
                  <c:v>39.692156184388196</c:v>
                </c:pt>
                <c:pt idx="464">
                  <c:v>39.692273366461841</c:v>
                </c:pt>
                <c:pt idx="465">
                  <c:v>39.692390546882571</c:v>
                </c:pt>
                <c:pt idx="466">
                  <c:v>39.692507725650373</c:v>
                </c:pt>
                <c:pt idx="467">
                  <c:v>39.692624902765289</c:v>
                </c:pt>
                <c:pt idx="468">
                  <c:v>39.692742078227333</c:v>
                </c:pt>
                <c:pt idx="469">
                  <c:v>39.69285925203652</c:v>
                </c:pt>
                <c:pt idx="470">
                  <c:v>39.692976424192871</c:v>
                </c:pt>
                <c:pt idx="471">
                  <c:v>39.693093594696364</c:v>
                </c:pt>
                <c:pt idx="472">
                  <c:v>39.69321076354705</c:v>
                </c:pt>
                <c:pt idx="473">
                  <c:v>39.693327930744957</c:v>
                </c:pt>
                <c:pt idx="474">
                  <c:v>39.693445096290063</c:v>
                </c:pt>
                <c:pt idx="475">
                  <c:v>39.693562260182425</c:v>
                </c:pt>
                <c:pt idx="476">
                  <c:v>39.693679422422001</c:v>
                </c:pt>
                <c:pt idx="477">
                  <c:v>39.693796583008869</c:v>
                </c:pt>
                <c:pt idx="478">
                  <c:v>39.693913741943</c:v>
                </c:pt>
                <c:pt idx="479">
                  <c:v>39.69403089922443</c:v>
                </c:pt>
                <c:pt idx="480">
                  <c:v>39.694148054853173</c:v>
                </c:pt>
                <c:pt idx="481">
                  <c:v>39.69426520882925</c:v>
                </c:pt>
                <c:pt idx="482">
                  <c:v>39.69438236115267</c:v>
                </c:pt>
                <c:pt idx="483">
                  <c:v>39.69449951182343</c:v>
                </c:pt>
                <c:pt idx="484">
                  <c:v>39.694616660841582</c:v>
                </c:pt>
                <c:pt idx="485">
                  <c:v>39.694733808207125</c:v>
                </c:pt>
                <c:pt idx="486">
                  <c:v>39.694850953920053</c:v>
                </c:pt>
                <c:pt idx="487">
                  <c:v>39.694968097980407</c:v>
                </c:pt>
                <c:pt idx="488">
                  <c:v>39.695085240388217</c:v>
                </c:pt>
                <c:pt idx="489">
                  <c:v>39.695202381143467</c:v>
                </c:pt>
                <c:pt idx="490">
                  <c:v>39.69531952024618</c:v>
                </c:pt>
                <c:pt idx="491">
                  <c:v>39.695436657696384</c:v>
                </c:pt>
                <c:pt idx="492">
                  <c:v>39.695553793494085</c:v>
                </c:pt>
                <c:pt idx="493">
                  <c:v>39.695670927639306</c:v>
                </c:pt>
                <c:pt idx="494">
                  <c:v>39.695788060132038</c:v>
                </c:pt>
                <c:pt idx="495">
                  <c:v>39.695905190972347</c:v>
                </c:pt>
                <c:pt idx="496">
                  <c:v>39.69602232016021</c:v>
                </c:pt>
                <c:pt idx="497">
                  <c:v>39.696139447695629</c:v>
                </c:pt>
                <c:pt idx="498">
                  <c:v>39.696256573578651</c:v>
                </c:pt>
                <c:pt idx="499">
                  <c:v>39.696373697809292</c:v>
                </c:pt>
                <c:pt idx="500">
                  <c:v>39.696490820387524</c:v>
                </c:pt>
                <c:pt idx="501">
                  <c:v>39.696607941313431</c:v>
                </c:pt>
                <c:pt idx="502">
                  <c:v>39.696725060586985</c:v>
                </c:pt>
                <c:pt idx="503">
                  <c:v>39.696842178208207</c:v>
                </c:pt>
                <c:pt idx="504">
                  <c:v>39.696959294177113</c:v>
                </c:pt>
                <c:pt idx="505">
                  <c:v>39.697076408493736</c:v>
                </c:pt>
                <c:pt idx="506">
                  <c:v>39.697193521158077</c:v>
                </c:pt>
                <c:pt idx="507">
                  <c:v>39.697310632170129</c:v>
                </c:pt>
                <c:pt idx="508">
                  <c:v>39.69742774152995</c:v>
                </c:pt>
                <c:pt idx="509">
                  <c:v>39.697544849237538</c:v>
                </c:pt>
                <c:pt idx="510">
                  <c:v>39.697661955292894</c:v>
                </c:pt>
                <c:pt idx="511">
                  <c:v>39.697779059696039</c:v>
                </c:pt>
                <c:pt idx="512">
                  <c:v>39.697896162447023</c:v>
                </c:pt>
                <c:pt idx="513">
                  <c:v>39.698013263545811</c:v>
                </c:pt>
                <c:pt idx="514">
                  <c:v>39.698130362992444</c:v>
                </c:pt>
                <c:pt idx="515">
                  <c:v>39.698247460786959</c:v>
                </c:pt>
                <c:pt idx="516">
                  <c:v>39.698364556929334</c:v>
                </c:pt>
                <c:pt idx="517">
                  <c:v>39.698481651419598</c:v>
                </c:pt>
                <c:pt idx="518">
                  <c:v>39.698598744257779</c:v>
                </c:pt>
                <c:pt idx="519">
                  <c:v>39.698715835443863</c:v>
                </c:pt>
                <c:pt idx="520">
                  <c:v>39.698832924977907</c:v>
                </c:pt>
                <c:pt idx="521">
                  <c:v>39.698950012859875</c:v>
                </c:pt>
                <c:pt idx="522">
                  <c:v>39.699067099089831</c:v>
                </c:pt>
                <c:pt idx="523">
                  <c:v>39.699184183667768</c:v>
                </c:pt>
                <c:pt idx="524">
                  <c:v>39.6993012665937</c:v>
                </c:pt>
                <c:pt idx="525">
                  <c:v>39.699418347867649</c:v>
                </c:pt>
                <c:pt idx="526">
                  <c:v>39.699535427489636</c:v>
                </c:pt>
                <c:pt idx="527">
                  <c:v>39.699652505459667</c:v>
                </c:pt>
                <c:pt idx="528">
                  <c:v>39.699769581777758</c:v>
                </c:pt>
                <c:pt idx="529">
                  <c:v>39.69988665644393</c:v>
                </c:pt>
                <c:pt idx="530">
                  <c:v>39.700003729458189</c:v>
                </c:pt>
                <c:pt idx="531">
                  <c:v>39.700120800820571</c:v>
                </c:pt>
                <c:pt idx="532">
                  <c:v>39.700237870531048</c:v>
                </c:pt>
                <c:pt idx="533">
                  <c:v>39.700354938589712</c:v>
                </c:pt>
                <c:pt idx="534">
                  <c:v>39.700472004996506</c:v>
                </c:pt>
                <c:pt idx="535">
                  <c:v>39.700589069751473</c:v>
                </c:pt>
                <c:pt idx="536">
                  <c:v>39.700706132854627</c:v>
                </c:pt>
                <c:pt idx="537">
                  <c:v>39.700823194305997</c:v>
                </c:pt>
                <c:pt idx="538">
                  <c:v>39.700940254105589</c:v>
                </c:pt>
                <c:pt idx="539">
                  <c:v>39.701057312253411</c:v>
                </c:pt>
                <c:pt idx="540">
                  <c:v>39.701174368749477</c:v>
                </c:pt>
                <c:pt idx="541">
                  <c:v>39.701291423593808</c:v>
                </c:pt>
                <c:pt idx="542">
                  <c:v>39.701408476786405</c:v>
                </c:pt>
                <c:pt idx="543">
                  <c:v>39.701525528327338</c:v>
                </c:pt>
                <c:pt idx="544">
                  <c:v>39.701642578216543</c:v>
                </c:pt>
                <c:pt idx="545">
                  <c:v>39.701759626454098</c:v>
                </c:pt>
                <c:pt idx="546">
                  <c:v>39.701876673040012</c:v>
                </c:pt>
                <c:pt idx="547">
                  <c:v>39.701993717974254</c:v>
                </c:pt>
                <c:pt idx="548">
                  <c:v>39.70211076125689</c:v>
                </c:pt>
                <c:pt idx="549">
                  <c:v>39.702227802887933</c:v>
                </c:pt>
                <c:pt idx="550">
                  <c:v>39.702344842867369</c:v>
                </c:pt>
                <c:pt idx="551">
                  <c:v>39.702461881195212</c:v>
                </c:pt>
                <c:pt idx="552">
                  <c:v>39.702578917871527</c:v>
                </c:pt>
                <c:pt idx="553">
                  <c:v>39.702695952896271</c:v>
                </c:pt>
                <c:pt idx="554">
                  <c:v>39.702812986269485</c:v>
                </c:pt>
                <c:pt idx="555">
                  <c:v>39.7029300179912</c:v>
                </c:pt>
                <c:pt idx="556">
                  <c:v>39.7030470480614</c:v>
                </c:pt>
                <c:pt idx="557">
                  <c:v>39.703164076480114</c:v>
                </c:pt>
                <c:pt idx="558">
                  <c:v>39.703281103247356</c:v>
                </c:pt>
                <c:pt idx="559">
                  <c:v>39.703398128363155</c:v>
                </c:pt>
                <c:pt idx="560">
                  <c:v>39.703515151827503</c:v>
                </c:pt>
                <c:pt idx="561">
                  <c:v>39.703632173640443</c:v>
                </c:pt>
                <c:pt idx="562">
                  <c:v>39.703749193802011</c:v>
                </c:pt>
                <c:pt idx="563">
                  <c:v>39.703866212312136</c:v>
                </c:pt>
                <c:pt idx="564">
                  <c:v>39.703983229170916</c:v>
                </c:pt>
                <c:pt idx="565">
                  <c:v>39.704100244378346</c:v>
                </c:pt>
                <c:pt idx="566">
                  <c:v>39.704217257934417</c:v>
                </c:pt>
                <c:pt idx="567">
                  <c:v>39.704334269839151</c:v>
                </c:pt>
                <c:pt idx="568">
                  <c:v>39.704451280092599</c:v>
                </c:pt>
                <c:pt idx="569">
                  <c:v>39.704568288694716</c:v>
                </c:pt>
                <c:pt idx="570">
                  <c:v>39.704685295645589</c:v>
                </c:pt>
                <c:pt idx="571">
                  <c:v>39.70480230094519</c:v>
                </c:pt>
                <c:pt idx="572">
                  <c:v>39.704919304593538</c:v>
                </c:pt>
                <c:pt idx="573">
                  <c:v>39.705036306590642</c:v>
                </c:pt>
                <c:pt idx="574">
                  <c:v>39.705153306936545</c:v>
                </c:pt>
                <c:pt idx="575">
                  <c:v>39.705270305631231</c:v>
                </c:pt>
                <c:pt idx="576">
                  <c:v>39.705387302674758</c:v>
                </c:pt>
                <c:pt idx="577">
                  <c:v>39.705504298067083</c:v>
                </c:pt>
                <c:pt idx="578">
                  <c:v>39.705621291808271</c:v>
                </c:pt>
                <c:pt idx="579">
                  <c:v>39.70573828389832</c:v>
                </c:pt>
                <c:pt idx="580">
                  <c:v>39.705855274337239</c:v>
                </c:pt>
                <c:pt idx="581">
                  <c:v>39.705972263125048</c:v>
                </c:pt>
                <c:pt idx="582">
                  <c:v>39.706089250261783</c:v>
                </c:pt>
                <c:pt idx="583">
                  <c:v>39.70620623574743</c:v>
                </c:pt>
                <c:pt idx="584">
                  <c:v>39.706323219582018</c:v>
                </c:pt>
                <c:pt idx="585">
                  <c:v>39.70644020176556</c:v>
                </c:pt>
                <c:pt idx="586">
                  <c:v>39.706557182298049</c:v>
                </c:pt>
                <c:pt idx="587">
                  <c:v>39.706674161179556</c:v>
                </c:pt>
                <c:pt idx="588">
                  <c:v>39.706791138410054</c:v>
                </c:pt>
                <c:pt idx="589">
                  <c:v>39.70690811398957</c:v>
                </c:pt>
                <c:pt idx="590">
                  <c:v>39.707025087918112</c:v>
                </c:pt>
                <c:pt idx="591">
                  <c:v>39.707142060195721</c:v>
                </c:pt>
                <c:pt idx="592">
                  <c:v>39.707259030822385</c:v>
                </c:pt>
                <c:pt idx="593">
                  <c:v>39.707375999798117</c:v>
                </c:pt>
                <c:pt idx="594">
                  <c:v>39.70749296712296</c:v>
                </c:pt>
                <c:pt idx="595">
                  <c:v>39.70760993279692</c:v>
                </c:pt>
                <c:pt idx="596">
                  <c:v>39.707726896819977</c:v>
                </c:pt>
                <c:pt idx="597">
                  <c:v>39.707843859192209</c:v>
                </c:pt>
                <c:pt idx="598">
                  <c:v>39.707960819913588</c:v>
                </c:pt>
                <c:pt idx="599">
                  <c:v>39.708077778984155</c:v>
                </c:pt>
                <c:pt idx="600">
                  <c:v>39.70819473640389</c:v>
                </c:pt>
                <c:pt idx="601">
                  <c:v>39.708311692172842</c:v>
                </c:pt>
                <c:pt idx="602">
                  <c:v>39.708428646291011</c:v>
                </c:pt>
                <c:pt idx="603">
                  <c:v>39.708545598758413</c:v>
                </c:pt>
                <c:pt idx="604">
                  <c:v>39.708662549575074</c:v>
                </c:pt>
                <c:pt idx="605">
                  <c:v>39.708779498741002</c:v>
                </c:pt>
                <c:pt idx="606">
                  <c:v>39.708896446256219</c:v>
                </c:pt>
                <c:pt idx="607">
                  <c:v>39.709013392120703</c:v>
                </c:pt>
                <c:pt idx="608">
                  <c:v>39.709130336334553</c:v>
                </c:pt>
                <c:pt idx="609">
                  <c:v>39.709247278897706</c:v>
                </c:pt>
                <c:pt idx="610">
                  <c:v>39.709364219810205</c:v>
                </c:pt>
                <c:pt idx="611">
                  <c:v>39.709481159072084</c:v>
                </c:pt>
                <c:pt idx="612">
                  <c:v>39.709598096683337</c:v>
                </c:pt>
                <c:pt idx="613">
                  <c:v>39.709715032643956</c:v>
                </c:pt>
                <c:pt idx="614">
                  <c:v>39.70983196695402</c:v>
                </c:pt>
                <c:pt idx="615">
                  <c:v>39.709948899613494</c:v>
                </c:pt>
                <c:pt idx="616">
                  <c:v>39.710065830622391</c:v>
                </c:pt>
                <c:pt idx="617">
                  <c:v>39.710182759980754</c:v>
                </c:pt>
                <c:pt idx="618">
                  <c:v>39.710299687688604</c:v>
                </c:pt>
                <c:pt idx="619">
                  <c:v>39.710416613745913</c:v>
                </c:pt>
                <c:pt idx="620">
                  <c:v>39.710533538152752</c:v>
                </c:pt>
                <c:pt idx="621">
                  <c:v>39.7106504609091</c:v>
                </c:pt>
                <c:pt idx="622">
                  <c:v>39.710767382014971</c:v>
                </c:pt>
                <c:pt idx="623">
                  <c:v>39.710884301470408</c:v>
                </c:pt>
                <c:pt idx="624">
                  <c:v>39.711001219275424</c:v>
                </c:pt>
                <c:pt idx="625">
                  <c:v>39.711118135429992</c:v>
                </c:pt>
                <c:pt idx="626">
                  <c:v>39.711235049934167</c:v>
                </c:pt>
                <c:pt idx="627">
                  <c:v>39.711351962787951</c:v>
                </c:pt>
                <c:pt idx="628">
                  <c:v>39.711468873991372</c:v>
                </c:pt>
                <c:pt idx="629">
                  <c:v>39.711585783544436</c:v>
                </c:pt>
                <c:pt idx="630">
                  <c:v>39.711702691447158</c:v>
                </c:pt>
                <c:pt idx="631">
                  <c:v>39.711819597699538</c:v>
                </c:pt>
                <c:pt idx="632">
                  <c:v>39.71193650230164</c:v>
                </c:pt>
                <c:pt idx="633">
                  <c:v>39.712053405253442</c:v>
                </c:pt>
                <c:pt idx="634">
                  <c:v>39.712170306554945</c:v>
                </c:pt>
                <c:pt idx="635">
                  <c:v>39.712287206206206</c:v>
                </c:pt>
                <c:pt idx="636">
                  <c:v>39.712404104207209</c:v>
                </c:pt>
                <c:pt idx="637">
                  <c:v>39.712521000557992</c:v>
                </c:pt>
                <c:pt idx="638">
                  <c:v>39.712637895258567</c:v>
                </c:pt>
                <c:pt idx="639">
                  <c:v>39.712754788308921</c:v>
                </c:pt>
                <c:pt idx="640">
                  <c:v>39.712871679709103</c:v>
                </c:pt>
                <c:pt idx="641">
                  <c:v>39.712988569459114</c:v>
                </c:pt>
                <c:pt idx="642">
                  <c:v>39.713105457558974</c:v>
                </c:pt>
                <c:pt idx="643">
                  <c:v>39.713222344008706</c:v>
                </c:pt>
                <c:pt idx="644">
                  <c:v>39.713339228808309</c:v>
                </c:pt>
                <c:pt idx="645">
                  <c:v>39.713456111957811</c:v>
                </c:pt>
                <c:pt idx="646">
                  <c:v>39.713572993457198</c:v>
                </c:pt>
                <c:pt idx="647">
                  <c:v>39.713689873306535</c:v>
                </c:pt>
                <c:pt idx="648">
                  <c:v>39.713806751505807</c:v>
                </c:pt>
                <c:pt idx="649">
                  <c:v>39.713923628055049</c:v>
                </c:pt>
                <c:pt idx="650">
                  <c:v>39.714040502954234</c:v>
                </c:pt>
                <c:pt idx="651">
                  <c:v>39.714157376203424</c:v>
                </c:pt>
                <c:pt idx="652">
                  <c:v>39.714274247802614</c:v>
                </c:pt>
                <c:pt idx="653">
                  <c:v>39.714391117751838</c:v>
                </c:pt>
                <c:pt idx="654">
                  <c:v>39.714507986051096</c:v>
                </c:pt>
                <c:pt idx="655">
                  <c:v>39.71462485270041</c:v>
                </c:pt>
                <c:pt idx="656">
                  <c:v>39.714741717699766</c:v>
                </c:pt>
                <c:pt idx="657">
                  <c:v>39.714858581049221</c:v>
                </c:pt>
                <c:pt idx="658">
                  <c:v>39.714975442748774</c:v>
                </c:pt>
                <c:pt idx="659">
                  <c:v>39.715092302798439</c:v>
                </c:pt>
                <c:pt idx="660">
                  <c:v>39.715209161198217</c:v>
                </c:pt>
                <c:pt idx="661">
                  <c:v>39.715326017948165</c:v>
                </c:pt>
                <c:pt idx="662">
                  <c:v>39.715442873048268</c:v>
                </c:pt>
                <c:pt idx="663">
                  <c:v>39.71555972649854</c:v>
                </c:pt>
                <c:pt idx="664">
                  <c:v>39.715676578298996</c:v>
                </c:pt>
                <c:pt idx="665">
                  <c:v>39.715793428449686</c:v>
                </c:pt>
                <c:pt idx="666">
                  <c:v>39.715910276950595</c:v>
                </c:pt>
                <c:pt idx="667">
                  <c:v>39.716027123801737</c:v>
                </c:pt>
                <c:pt idx="668">
                  <c:v>39.716143969003134</c:v>
                </c:pt>
                <c:pt idx="669">
                  <c:v>39.716260812554793</c:v>
                </c:pt>
                <c:pt idx="670">
                  <c:v>39.71637765445675</c:v>
                </c:pt>
                <c:pt idx="671">
                  <c:v>39.716494494709011</c:v>
                </c:pt>
                <c:pt idx="672">
                  <c:v>39.716611333311576</c:v>
                </c:pt>
                <c:pt idx="673">
                  <c:v>39.716728170264467</c:v>
                </c:pt>
                <c:pt idx="674">
                  <c:v>39.716845005567734</c:v>
                </c:pt>
                <c:pt idx="675">
                  <c:v>39.716961839221362</c:v>
                </c:pt>
                <c:pt idx="676">
                  <c:v>39.717078671225352</c:v>
                </c:pt>
                <c:pt idx="677">
                  <c:v>39.717195501579731</c:v>
                </c:pt>
                <c:pt idx="678">
                  <c:v>39.717312330284564</c:v>
                </c:pt>
                <c:pt idx="679">
                  <c:v>39.71742915733978</c:v>
                </c:pt>
                <c:pt idx="680">
                  <c:v>39.717545982745442</c:v>
                </c:pt>
                <c:pt idx="681">
                  <c:v>39.7176628065016</c:v>
                </c:pt>
                <c:pt idx="682">
                  <c:v>39.717779628608191</c:v>
                </c:pt>
                <c:pt idx="683">
                  <c:v>39.7178964490653</c:v>
                </c:pt>
                <c:pt idx="684">
                  <c:v>39.718013267872891</c:v>
                </c:pt>
                <c:pt idx="685">
                  <c:v>39.718130085031007</c:v>
                </c:pt>
                <c:pt idx="686">
                  <c:v>39.718246900539675</c:v>
                </c:pt>
                <c:pt idx="687">
                  <c:v>39.71836371439889</c:v>
                </c:pt>
                <c:pt idx="688">
                  <c:v>39.71848052660868</c:v>
                </c:pt>
                <c:pt idx="689">
                  <c:v>39.718597337169044</c:v>
                </c:pt>
                <c:pt idx="690">
                  <c:v>39.718714146079975</c:v>
                </c:pt>
                <c:pt idx="691">
                  <c:v>39.71883095334158</c:v>
                </c:pt>
                <c:pt idx="692">
                  <c:v>39.718947758953782</c:v>
                </c:pt>
                <c:pt idx="693">
                  <c:v>39.719064562916643</c:v>
                </c:pt>
                <c:pt idx="694">
                  <c:v>39.719181365230156</c:v>
                </c:pt>
                <c:pt idx="695">
                  <c:v>39.719298165894365</c:v>
                </c:pt>
                <c:pt idx="696">
                  <c:v>39.719414964909255</c:v>
                </c:pt>
                <c:pt idx="697">
                  <c:v>39.719531762274862</c:v>
                </c:pt>
                <c:pt idx="698">
                  <c:v>39.719648557991178</c:v>
                </c:pt>
                <c:pt idx="699">
                  <c:v>39.719765352058246</c:v>
                </c:pt>
                <c:pt idx="700">
                  <c:v>39.719882144476067</c:v>
                </c:pt>
                <c:pt idx="701">
                  <c:v>39.719998935244675</c:v>
                </c:pt>
                <c:pt idx="702">
                  <c:v>39.720115724364042</c:v>
                </c:pt>
                <c:pt idx="703">
                  <c:v>39.720232511834212</c:v>
                </c:pt>
                <c:pt idx="704">
                  <c:v>39.720349297655233</c:v>
                </c:pt>
                <c:pt idx="705">
                  <c:v>39.720466081827055</c:v>
                </c:pt>
                <c:pt idx="706">
                  <c:v>39.72058286434973</c:v>
                </c:pt>
                <c:pt idx="707">
                  <c:v>39.720699645223291</c:v>
                </c:pt>
                <c:pt idx="708">
                  <c:v>39.720816424447733</c:v>
                </c:pt>
                <c:pt idx="709">
                  <c:v>39.720933202023055</c:v>
                </c:pt>
                <c:pt idx="710">
                  <c:v>39.721049977949306</c:v>
                </c:pt>
                <c:pt idx="711">
                  <c:v>39.721166752226466</c:v>
                </c:pt>
                <c:pt idx="712">
                  <c:v>39.721283524854606</c:v>
                </c:pt>
                <c:pt idx="713">
                  <c:v>39.721400295833654</c:v>
                </c:pt>
                <c:pt idx="714">
                  <c:v>39.72151706516371</c:v>
                </c:pt>
                <c:pt idx="715">
                  <c:v>39.721633832844773</c:v>
                </c:pt>
                <c:pt idx="716">
                  <c:v>39.721750598876802</c:v>
                </c:pt>
                <c:pt idx="717">
                  <c:v>39.721867363259875</c:v>
                </c:pt>
                <c:pt idx="718">
                  <c:v>39.721984125993984</c:v>
                </c:pt>
                <c:pt idx="719">
                  <c:v>39.722100887079144</c:v>
                </c:pt>
                <c:pt idx="720">
                  <c:v>39.722217646515375</c:v>
                </c:pt>
                <c:pt idx="721">
                  <c:v>39.7223344043027</c:v>
                </c:pt>
                <c:pt idx="722">
                  <c:v>39.722451160441111</c:v>
                </c:pt>
                <c:pt idx="723">
                  <c:v>39.722567914930629</c:v>
                </c:pt>
                <c:pt idx="724">
                  <c:v>39.722684667771297</c:v>
                </c:pt>
                <c:pt idx="725">
                  <c:v>39.72280141896313</c:v>
                </c:pt>
                <c:pt idx="726">
                  <c:v>39.722918168506091</c:v>
                </c:pt>
                <c:pt idx="727">
                  <c:v>39.723034916400245</c:v>
                </c:pt>
                <c:pt idx="728">
                  <c:v>39.723151662645598</c:v>
                </c:pt>
                <c:pt idx="729">
                  <c:v>39.723268407242159</c:v>
                </c:pt>
                <c:pt idx="730">
                  <c:v>39.723385150189948</c:v>
                </c:pt>
                <c:pt idx="731">
                  <c:v>39.723501891488986</c:v>
                </c:pt>
                <c:pt idx="732">
                  <c:v>39.723618631139281</c:v>
                </c:pt>
                <c:pt idx="733">
                  <c:v>39.723735369140826</c:v>
                </c:pt>
                <c:pt idx="734">
                  <c:v>39.723852105493677</c:v>
                </c:pt>
                <c:pt idx="735">
                  <c:v>39.723968840197834</c:v>
                </c:pt>
                <c:pt idx="736">
                  <c:v>39.724085573253312</c:v>
                </c:pt>
                <c:pt idx="737">
                  <c:v>39.724202304660125</c:v>
                </c:pt>
                <c:pt idx="738">
                  <c:v>39.724319034418265</c:v>
                </c:pt>
                <c:pt idx="739">
                  <c:v>39.72443576252779</c:v>
                </c:pt>
                <c:pt idx="740">
                  <c:v>39.724552488988714</c:v>
                </c:pt>
                <c:pt idx="741">
                  <c:v>39.724669213801022</c:v>
                </c:pt>
                <c:pt idx="742">
                  <c:v>39.724785936964743</c:v>
                </c:pt>
                <c:pt idx="743">
                  <c:v>39.724902658479905</c:v>
                </c:pt>
                <c:pt idx="744">
                  <c:v>39.725019378346495</c:v>
                </c:pt>
                <c:pt idx="745">
                  <c:v>39.725136096564555</c:v>
                </c:pt>
                <c:pt idx="746">
                  <c:v>39.725252813134098</c:v>
                </c:pt>
                <c:pt idx="747">
                  <c:v>39.725369528055133</c:v>
                </c:pt>
                <c:pt idx="748">
                  <c:v>39.725486241327665</c:v>
                </c:pt>
                <c:pt idx="749">
                  <c:v>39.725602952951718</c:v>
                </c:pt>
                <c:pt idx="750">
                  <c:v>39.725719662927332</c:v>
                </c:pt>
                <c:pt idx="751">
                  <c:v>39.725836371254502</c:v>
                </c:pt>
                <c:pt idx="752">
                  <c:v>39.725953077933212</c:v>
                </c:pt>
                <c:pt idx="753">
                  <c:v>39.726069782963535</c:v>
                </c:pt>
                <c:pt idx="754">
                  <c:v>39.726186486345448</c:v>
                </c:pt>
                <c:pt idx="755">
                  <c:v>39.726303188078994</c:v>
                </c:pt>
                <c:pt idx="756">
                  <c:v>39.726419888164152</c:v>
                </c:pt>
                <c:pt idx="757">
                  <c:v>39.726536586600972</c:v>
                </c:pt>
                <c:pt idx="758">
                  <c:v>39.726653283389446</c:v>
                </c:pt>
                <c:pt idx="759">
                  <c:v>39.72676997852961</c:v>
                </c:pt>
                <c:pt idx="760">
                  <c:v>39.726886672021479</c:v>
                </c:pt>
                <c:pt idx="761">
                  <c:v>39.72700336386503</c:v>
                </c:pt>
                <c:pt idx="762">
                  <c:v>39.727120054060343</c:v>
                </c:pt>
                <c:pt idx="763">
                  <c:v>39.727236742607388</c:v>
                </c:pt>
                <c:pt idx="764">
                  <c:v>39.727353429506174</c:v>
                </c:pt>
                <c:pt idx="765">
                  <c:v>39.727470114756748</c:v>
                </c:pt>
                <c:pt idx="766">
                  <c:v>39.72758679835912</c:v>
                </c:pt>
                <c:pt idx="767">
                  <c:v>39.727703480313281</c:v>
                </c:pt>
                <c:pt idx="768">
                  <c:v>39.727820160619274</c:v>
                </c:pt>
                <c:pt idx="769">
                  <c:v>39.727936839277106</c:v>
                </c:pt>
                <c:pt idx="770">
                  <c:v>39.728053516286792</c:v>
                </c:pt>
                <c:pt idx="771">
                  <c:v>39.728170191648346</c:v>
                </c:pt>
                <c:pt idx="772">
                  <c:v>39.728286865361767</c:v>
                </c:pt>
                <c:pt idx="773">
                  <c:v>39.72840353742712</c:v>
                </c:pt>
                <c:pt idx="774">
                  <c:v>39.728520207844362</c:v>
                </c:pt>
                <c:pt idx="775">
                  <c:v>39.728636876613542</c:v>
                </c:pt>
                <c:pt idx="776">
                  <c:v>39.728753543734662</c:v>
                </c:pt>
                <c:pt idx="777">
                  <c:v>39.728870209207756</c:v>
                </c:pt>
                <c:pt idx="778">
                  <c:v>39.728986873032838</c:v>
                </c:pt>
                <c:pt idx="779">
                  <c:v>39.72910353520988</c:v>
                </c:pt>
                <c:pt idx="780">
                  <c:v>39.729220195738961</c:v>
                </c:pt>
                <c:pt idx="781">
                  <c:v>39.729336854620065</c:v>
                </c:pt>
                <c:pt idx="782">
                  <c:v>39.729453511853194</c:v>
                </c:pt>
                <c:pt idx="783">
                  <c:v>39.729570167438382</c:v>
                </c:pt>
                <c:pt idx="784">
                  <c:v>39.729686821375665</c:v>
                </c:pt>
                <c:pt idx="785">
                  <c:v>39.729803473664994</c:v>
                </c:pt>
                <c:pt idx="786">
                  <c:v>39.729920124306474</c:v>
                </c:pt>
                <c:pt idx="787">
                  <c:v>39.730036773300064</c:v>
                </c:pt>
                <c:pt idx="788">
                  <c:v>39.730153420645749</c:v>
                </c:pt>
                <c:pt idx="789">
                  <c:v>39.730270066343621</c:v>
                </c:pt>
                <c:pt idx="790">
                  <c:v>39.730386710393667</c:v>
                </c:pt>
                <c:pt idx="791">
                  <c:v>39.730503352795886</c:v>
                </c:pt>
                <c:pt idx="792">
                  <c:v>39.730619993550292</c:v>
                </c:pt>
                <c:pt idx="793">
                  <c:v>39.730736632656907</c:v>
                </c:pt>
                <c:pt idx="794">
                  <c:v>39.730853270115766</c:v>
                </c:pt>
                <c:pt idx="795">
                  <c:v>39.730969905926862</c:v>
                </c:pt>
                <c:pt idx="796">
                  <c:v>39.731086540090217</c:v>
                </c:pt>
                <c:pt idx="797">
                  <c:v>39.731203172605831</c:v>
                </c:pt>
                <c:pt idx="798">
                  <c:v>39.731319803473774</c:v>
                </c:pt>
                <c:pt idx="799">
                  <c:v>39.73143643269399</c:v>
                </c:pt>
                <c:pt idx="800">
                  <c:v>39.731553060266563</c:v>
                </c:pt>
                <c:pt idx="801">
                  <c:v>39.731669686191438</c:v>
                </c:pt>
                <c:pt idx="802">
                  <c:v>39.731786310468685</c:v>
                </c:pt>
                <c:pt idx="803">
                  <c:v>39.73190293309829</c:v>
                </c:pt>
                <c:pt idx="804">
                  <c:v>39.732019554080303</c:v>
                </c:pt>
                <c:pt idx="805">
                  <c:v>39.732136173414723</c:v>
                </c:pt>
                <c:pt idx="806">
                  <c:v>39.732252791101544</c:v>
                </c:pt>
                <c:pt idx="807">
                  <c:v>39.73236940714078</c:v>
                </c:pt>
                <c:pt idx="808">
                  <c:v>39.732486021532502</c:v>
                </c:pt>
                <c:pt idx="809">
                  <c:v>39.732602634276667</c:v>
                </c:pt>
                <c:pt idx="810">
                  <c:v>39.732719245373296</c:v>
                </c:pt>
                <c:pt idx="811">
                  <c:v>39.732835854822447</c:v>
                </c:pt>
                <c:pt idx="812">
                  <c:v>39.732952462624098</c:v>
                </c:pt>
                <c:pt idx="813">
                  <c:v>39.733069068778263</c:v>
                </c:pt>
                <c:pt idx="814">
                  <c:v>39.733185673285</c:v>
                </c:pt>
                <c:pt idx="815">
                  <c:v>39.733302276144286</c:v>
                </c:pt>
                <c:pt idx="816">
                  <c:v>39.733418877356129</c:v>
                </c:pt>
                <c:pt idx="817">
                  <c:v>39.733535476920579</c:v>
                </c:pt>
                <c:pt idx="818">
                  <c:v>39.733652074837636</c:v>
                </c:pt>
                <c:pt idx="819">
                  <c:v>39.733768671107299</c:v>
                </c:pt>
                <c:pt idx="820">
                  <c:v>39.733885265729612</c:v>
                </c:pt>
                <c:pt idx="821">
                  <c:v>39.73400185870458</c:v>
                </c:pt>
                <c:pt idx="822">
                  <c:v>39.734118450032177</c:v>
                </c:pt>
                <c:pt idx="823">
                  <c:v>39.734235039712502</c:v>
                </c:pt>
                <c:pt idx="824">
                  <c:v>39.734351627745497</c:v>
                </c:pt>
                <c:pt idx="825">
                  <c:v>39.734468214131219</c:v>
                </c:pt>
                <c:pt idx="826">
                  <c:v>39.734584798869683</c:v>
                </c:pt>
                <c:pt idx="827">
                  <c:v>39.734701381960875</c:v>
                </c:pt>
                <c:pt idx="828">
                  <c:v>39.734817963404844</c:v>
                </c:pt>
                <c:pt idx="829">
                  <c:v>39.734934543201589</c:v>
                </c:pt>
                <c:pt idx="830">
                  <c:v>39.735051121351134</c:v>
                </c:pt>
                <c:pt idx="831">
                  <c:v>39.735167697853477</c:v>
                </c:pt>
                <c:pt idx="832">
                  <c:v>39.735284272708647</c:v>
                </c:pt>
                <c:pt idx="833">
                  <c:v>39.735400845916629</c:v>
                </c:pt>
                <c:pt idx="834">
                  <c:v>39.73551741747751</c:v>
                </c:pt>
                <c:pt idx="835">
                  <c:v>39.735633987391239</c:v>
                </c:pt>
                <c:pt idx="836">
                  <c:v>39.735750555657866</c:v>
                </c:pt>
                <c:pt idx="837">
                  <c:v>39.735867122277405</c:v>
                </c:pt>
                <c:pt idx="838">
                  <c:v>39.735983687249856</c:v>
                </c:pt>
                <c:pt idx="839">
                  <c:v>39.736100250575213</c:v>
                </c:pt>
                <c:pt idx="840">
                  <c:v>39.736216812253559</c:v>
                </c:pt>
                <c:pt idx="841">
                  <c:v>39.736333372284825</c:v>
                </c:pt>
                <c:pt idx="842">
                  <c:v>39.736449930669103</c:v>
                </c:pt>
                <c:pt idx="843">
                  <c:v>39.736566487406385</c:v>
                </c:pt>
                <c:pt idx="844">
                  <c:v>39.736683042496651</c:v>
                </c:pt>
                <c:pt idx="845">
                  <c:v>39.736799595939971</c:v>
                </c:pt>
                <c:pt idx="846">
                  <c:v>39.736916147736324</c:v>
                </c:pt>
                <c:pt idx="847">
                  <c:v>39.737032697885745</c:v>
                </c:pt>
                <c:pt idx="848">
                  <c:v>39.737149246388228</c:v>
                </c:pt>
                <c:pt idx="849">
                  <c:v>39.737265793243814</c:v>
                </c:pt>
                <c:pt idx="850">
                  <c:v>39.737382338452498</c:v>
                </c:pt>
                <c:pt idx="851">
                  <c:v>39.737498882014329</c:v>
                </c:pt>
                <c:pt idx="852">
                  <c:v>39.737615423929263</c:v>
                </c:pt>
                <c:pt idx="853">
                  <c:v>39.737731964197373</c:v>
                </c:pt>
                <c:pt idx="854">
                  <c:v>39.737848502818636</c:v>
                </c:pt>
                <c:pt idx="855">
                  <c:v>39.737965039793103</c:v>
                </c:pt>
                <c:pt idx="856">
                  <c:v>39.738081575120781</c:v>
                </c:pt>
                <c:pt idx="857">
                  <c:v>39.738198108801633</c:v>
                </c:pt>
                <c:pt idx="858">
                  <c:v>39.73831464083576</c:v>
                </c:pt>
                <c:pt idx="859">
                  <c:v>39.73843117122312</c:v>
                </c:pt>
                <c:pt idx="860">
                  <c:v>39.738547699963718</c:v>
                </c:pt>
                <c:pt idx="861">
                  <c:v>39.738664227057633</c:v>
                </c:pt>
                <c:pt idx="862">
                  <c:v>39.738780752504837</c:v>
                </c:pt>
                <c:pt idx="863">
                  <c:v>39.738897276305337</c:v>
                </c:pt>
                <c:pt idx="864">
                  <c:v>39.739013798459162</c:v>
                </c:pt>
                <c:pt idx="865">
                  <c:v>39.739130318966346</c:v>
                </c:pt>
                <c:pt idx="866">
                  <c:v>39.739246837826869</c:v>
                </c:pt>
                <c:pt idx="867">
                  <c:v>39.739363355040773</c:v>
                </c:pt>
                <c:pt idx="868">
                  <c:v>39.739479870608072</c:v>
                </c:pt>
                <c:pt idx="869">
                  <c:v>39.739596384528767</c:v>
                </c:pt>
                <c:pt idx="870">
                  <c:v>39.739712896802871</c:v>
                </c:pt>
                <c:pt idx="871">
                  <c:v>39.739829407430427</c:v>
                </c:pt>
                <c:pt idx="872">
                  <c:v>39.73994591641145</c:v>
                </c:pt>
                <c:pt idx="873">
                  <c:v>39.740062423745925</c:v>
                </c:pt>
                <c:pt idx="874">
                  <c:v>39.740178929433874</c:v>
                </c:pt>
                <c:pt idx="875">
                  <c:v>39.740295433475332</c:v>
                </c:pt>
                <c:pt idx="876">
                  <c:v>39.740411935870291</c:v>
                </c:pt>
                <c:pt idx="877">
                  <c:v>39.740528436618789</c:v>
                </c:pt>
                <c:pt idx="878">
                  <c:v>39.740644935720837</c:v>
                </c:pt>
                <c:pt idx="879">
                  <c:v>39.740761433176445</c:v>
                </c:pt>
                <c:pt idx="880">
                  <c:v>39.740877928985633</c:v>
                </c:pt>
                <c:pt idx="881">
                  <c:v>39.7409944231484</c:v>
                </c:pt>
                <c:pt idx="882">
                  <c:v>39.741110915664791</c:v>
                </c:pt>
                <c:pt idx="883">
                  <c:v>39.74122740653479</c:v>
                </c:pt>
                <c:pt idx="884">
                  <c:v>39.741343895758448</c:v>
                </c:pt>
                <c:pt idx="885">
                  <c:v>39.741460383335756</c:v>
                </c:pt>
                <c:pt idx="886">
                  <c:v>39.741576869266716</c:v>
                </c:pt>
                <c:pt idx="887">
                  <c:v>39.741693353551362</c:v>
                </c:pt>
                <c:pt idx="888">
                  <c:v>39.741809836189738</c:v>
                </c:pt>
                <c:pt idx="889">
                  <c:v>39.741926317181814</c:v>
                </c:pt>
                <c:pt idx="890">
                  <c:v>39.742042796527628</c:v>
                </c:pt>
                <c:pt idx="891">
                  <c:v>39.742159274227184</c:v>
                </c:pt>
                <c:pt idx="892">
                  <c:v>39.74227575028052</c:v>
                </c:pt>
                <c:pt idx="893">
                  <c:v>39.74239222468762</c:v>
                </c:pt>
                <c:pt idx="894">
                  <c:v>39.742508697448521</c:v>
                </c:pt>
                <c:pt idx="895">
                  <c:v>39.742625168563251</c:v>
                </c:pt>
                <c:pt idx="896">
                  <c:v>39.742741638031781</c:v>
                </c:pt>
                <c:pt idx="897">
                  <c:v>39.742858105854182</c:v>
                </c:pt>
                <c:pt idx="898">
                  <c:v>39.742974572030427</c:v>
                </c:pt>
                <c:pt idx="899">
                  <c:v>39.743091036560557</c:v>
                </c:pt>
                <c:pt idx="900">
                  <c:v>39.743207499444559</c:v>
                </c:pt>
                <c:pt idx="901">
                  <c:v>39.743323960682488</c:v>
                </c:pt>
                <c:pt idx="902">
                  <c:v>39.743440420274339</c:v>
                </c:pt>
                <c:pt idx="903">
                  <c:v>39.743556878220097</c:v>
                </c:pt>
                <c:pt idx="904">
                  <c:v>39.743673334519841</c:v>
                </c:pt>
                <c:pt idx="905">
                  <c:v>39.743789789173555</c:v>
                </c:pt>
                <c:pt idx="906">
                  <c:v>39.743906242181225</c:v>
                </c:pt>
                <c:pt idx="907">
                  <c:v>39.744022693542917</c:v>
                </c:pt>
                <c:pt idx="908">
                  <c:v>39.744139143258622</c:v>
                </c:pt>
                <c:pt idx="909">
                  <c:v>39.744255591328368</c:v>
                </c:pt>
                <c:pt idx="910">
                  <c:v>39.744372037752129</c:v>
                </c:pt>
                <c:pt idx="911">
                  <c:v>39.744488482529995</c:v>
                </c:pt>
                <c:pt idx="912">
                  <c:v>39.744604925661932</c:v>
                </c:pt>
                <c:pt idx="913">
                  <c:v>39.744721367147932</c:v>
                </c:pt>
                <c:pt idx="914">
                  <c:v>39.744837806988066</c:v>
                </c:pt>
                <c:pt idx="915">
                  <c:v>39.744954245182335</c:v>
                </c:pt>
                <c:pt idx="916">
                  <c:v>39.745070681730716</c:v>
                </c:pt>
                <c:pt idx="917">
                  <c:v>39.745187116633282</c:v>
                </c:pt>
                <c:pt idx="918">
                  <c:v>39.745303549890011</c:v>
                </c:pt>
                <c:pt idx="919">
                  <c:v>39.745419981500937</c:v>
                </c:pt>
                <c:pt idx="920">
                  <c:v>39.745536411466055</c:v>
                </c:pt>
                <c:pt idx="921">
                  <c:v>39.745652839785386</c:v>
                </c:pt>
                <c:pt idx="922">
                  <c:v>39.745769266458986</c:v>
                </c:pt>
                <c:pt idx="923">
                  <c:v>39.745885691486798</c:v>
                </c:pt>
                <c:pt idx="924">
                  <c:v>39.746002114868908</c:v>
                </c:pt>
                <c:pt idx="925">
                  <c:v>39.746118536605266</c:v>
                </c:pt>
                <c:pt idx="926">
                  <c:v>39.746234956695957</c:v>
                </c:pt>
                <c:pt idx="927">
                  <c:v>39.746351375140925</c:v>
                </c:pt>
                <c:pt idx="928">
                  <c:v>39.746467791940255</c:v>
                </c:pt>
                <c:pt idx="929">
                  <c:v>39.74658420709391</c:v>
                </c:pt>
                <c:pt idx="930">
                  <c:v>39.746700620601949</c:v>
                </c:pt>
                <c:pt idx="931">
                  <c:v>39.746817032464349</c:v>
                </c:pt>
                <c:pt idx="932">
                  <c:v>39.746933442681126</c:v>
                </c:pt>
                <c:pt idx="933">
                  <c:v>39.747049851252342</c:v>
                </c:pt>
                <c:pt idx="934">
                  <c:v>39.747166258177955</c:v>
                </c:pt>
                <c:pt idx="935">
                  <c:v>39.747282663458002</c:v>
                </c:pt>
                <c:pt idx="936">
                  <c:v>39.74739906709253</c:v>
                </c:pt>
                <c:pt idx="937">
                  <c:v>39.74751546908152</c:v>
                </c:pt>
                <c:pt idx="938">
                  <c:v>39.747631869424993</c:v>
                </c:pt>
                <c:pt idx="939">
                  <c:v>39.747748268122976</c:v>
                </c:pt>
                <c:pt idx="940">
                  <c:v>39.747864665175477</c:v>
                </c:pt>
                <c:pt idx="941">
                  <c:v>39.747981060582489</c:v>
                </c:pt>
                <c:pt idx="942">
                  <c:v>39.748097454344084</c:v>
                </c:pt>
                <c:pt idx="943">
                  <c:v>39.748213846460231</c:v>
                </c:pt>
                <c:pt idx="944">
                  <c:v>39.748330236930968</c:v>
                </c:pt>
                <c:pt idx="945">
                  <c:v>39.748446625756294</c:v>
                </c:pt>
                <c:pt idx="946">
                  <c:v>39.748563012936209</c:v>
                </c:pt>
                <c:pt idx="947">
                  <c:v>39.748679398470784</c:v>
                </c:pt>
                <c:pt idx="948">
                  <c:v>39.748795782359998</c:v>
                </c:pt>
                <c:pt idx="949">
                  <c:v>39.748912164603851</c:v>
                </c:pt>
                <c:pt idx="950">
                  <c:v>39.749028545202393</c:v>
                </c:pt>
                <c:pt idx="951">
                  <c:v>39.749144924155608</c:v>
                </c:pt>
                <c:pt idx="952">
                  <c:v>39.749261301463548</c:v>
                </c:pt>
                <c:pt idx="953">
                  <c:v>39.749377677126212</c:v>
                </c:pt>
                <c:pt idx="954">
                  <c:v>39.749494051143607</c:v>
                </c:pt>
                <c:pt idx="955">
                  <c:v>39.74961042351574</c:v>
                </c:pt>
                <c:pt idx="956">
                  <c:v>39.749726794242655</c:v>
                </c:pt>
                <c:pt idx="957">
                  <c:v>39.749843163324371</c:v>
                </c:pt>
                <c:pt idx="958">
                  <c:v>39.749959530760876</c:v>
                </c:pt>
                <c:pt idx="959">
                  <c:v>39.750075896552183</c:v>
                </c:pt>
                <c:pt idx="960">
                  <c:v>39.750192260698313</c:v>
                </c:pt>
                <c:pt idx="961">
                  <c:v>39.750308623199331</c:v>
                </c:pt>
                <c:pt idx="962">
                  <c:v>39.750424984055201</c:v>
                </c:pt>
                <c:pt idx="963">
                  <c:v>39.750541343265915</c:v>
                </c:pt>
                <c:pt idx="964">
                  <c:v>39.750657700831567</c:v>
                </c:pt>
                <c:pt idx="965">
                  <c:v>39.750774056752093</c:v>
                </c:pt>
                <c:pt idx="966">
                  <c:v>39.750890411027555</c:v>
                </c:pt>
                <c:pt idx="967">
                  <c:v>39.751006763657983</c:v>
                </c:pt>
                <c:pt idx="968">
                  <c:v>39.751123114643356</c:v>
                </c:pt>
                <c:pt idx="969">
                  <c:v>39.751239463983659</c:v>
                </c:pt>
                <c:pt idx="970">
                  <c:v>39.751355811678991</c:v>
                </c:pt>
                <c:pt idx="971">
                  <c:v>39.751472157729317</c:v>
                </c:pt>
                <c:pt idx="972">
                  <c:v>39.751588502134695</c:v>
                </c:pt>
                <c:pt idx="973">
                  <c:v>39.751704844895073</c:v>
                </c:pt>
                <c:pt idx="974">
                  <c:v>39.75182118601051</c:v>
                </c:pt>
                <c:pt idx="975">
                  <c:v>39.751937525480997</c:v>
                </c:pt>
                <c:pt idx="976">
                  <c:v>39.752053863306578</c:v>
                </c:pt>
                <c:pt idx="977">
                  <c:v>39.752170199487253</c:v>
                </c:pt>
                <c:pt idx="978">
                  <c:v>39.752286534023064</c:v>
                </c:pt>
                <c:pt idx="979">
                  <c:v>39.752402866913989</c:v>
                </c:pt>
                <c:pt idx="980">
                  <c:v>39.752519198160051</c:v>
                </c:pt>
                <c:pt idx="981">
                  <c:v>39.752635527761292</c:v>
                </c:pt>
                <c:pt idx="982">
                  <c:v>39.75275185571769</c:v>
                </c:pt>
                <c:pt idx="983">
                  <c:v>39.75286818202931</c:v>
                </c:pt>
                <c:pt idx="984">
                  <c:v>39.752984506696109</c:v>
                </c:pt>
                <c:pt idx="985">
                  <c:v>39.753100829718136</c:v>
                </c:pt>
                <c:pt idx="986">
                  <c:v>39.75321715109542</c:v>
                </c:pt>
                <c:pt idx="987">
                  <c:v>39.753333470827954</c:v>
                </c:pt>
                <c:pt idx="988">
                  <c:v>39.753449788915738</c:v>
                </c:pt>
                <c:pt idx="989">
                  <c:v>39.753566105358829</c:v>
                </c:pt>
                <c:pt idx="990">
                  <c:v>39.753682420157219</c:v>
                </c:pt>
                <c:pt idx="991">
                  <c:v>39.753798733310916</c:v>
                </c:pt>
                <c:pt idx="992">
                  <c:v>39.753915044819948</c:v>
                </c:pt>
                <c:pt idx="993">
                  <c:v>39.754031354684336</c:v>
                </c:pt>
                <c:pt idx="994">
                  <c:v>39.754147662904082</c:v>
                </c:pt>
                <c:pt idx="995">
                  <c:v>39.754263969479219</c:v>
                </c:pt>
                <c:pt idx="996">
                  <c:v>39.754380274409755</c:v>
                </c:pt>
                <c:pt idx="997">
                  <c:v>39.754496577695676</c:v>
                </c:pt>
                <c:pt idx="998">
                  <c:v>39.754612879337053</c:v>
                </c:pt>
                <c:pt idx="999">
                  <c:v>39.754729179333872</c:v>
                </c:pt>
                <c:pt idx="1000">
                  <c:v>39.754845477686132</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Calculs!$I$4:$I$1004</c:f>
              <c:numCache>
                <c:formatCode>0.00</c:formatCode>
                <c:ptCount val="1001"/>
                <c:pt idx="0">
                  <c:v>174.11119928081908</c:v>
                </c:pt>
                <c:pt idx="1">
                  <c:v>173.77613717128256</c:v>
                </c:pt>
                <c:pt idx="2">
                  <c:v>173.44204000677814</c:v>
                </c:pt>
                <c:pt idx="3">
                  <c:v>173.10890293330394</c:v>
                </c:pt>
                <c:pt idx="4">
                  <c:v>172.77672112951788</c:v>
                </c:pt>
                <c:pt idx="5">
                  <c:v>172.44548980646249</c:v>
                </c:pt>
                <c:pt idx="6">
                  <c:v>172.11520420729246</c:v>
                </c:pt>
                <c:pt idx="7">
                  <c:v>171.78585960700508</c:v>
                </c:pt>
                <c:pt idx="8">
                  <c:v>171.45745131217319</c:v>
                </c:pt>
                <c:pt idx="9">
                  <c:v>171.12997466068111</c:v>
                </c:pt>
                <c:pt idx="10">
                  <c:v>170.80342502146283</c:v>
                </c:pt>
                <c:pt idx="11">
                  <c:v>170.47779562936049</c:v>
                </c:pt>
                <c:pt idx="12">
                  <c:v>170.1530798056591</c:v>
                </c:pt>
                <c:pt idx="13">
                  <c:v>169.82927312213161</c:v>
                </c:pt>
                <c:pt idx="14">
                  <c:v>169.50637117901866</c:v>
                </c:pt>
                <c:pt idx="15">
                  <c:v>169.18436960479866</c:v>
                </c:pt>
                <c:pt idx="16">
                  <c:v>168.86326405596006</c:v>
                </c:pt>
                <c:pt idx="17">
                  <c:v>168.54305021677595</c:v>
                </c:pt>
                <c:pt idx="18">
                  <c:v>168.22372379908063</c:v>
                </c:pt>
                <c:pt idx="19">
                  <c:v>167.9052805420485</c:v>
                </c:pt>
                <c:pt idx="20">
                  <c:v>167.58771621197513</c:v>
                </c:pt>
                <c:pt idx="21">
                  <c:v>167.27102768549864</c:v>
                </c:pt>
                <c:pt idx="22">
                  <c:v>166.95521183900917</c:v>
                </c:pt>
                <c:pt idx="23">
                  <c:v>166.64026446528004</c:v>
                </c:pt>
                <c:pt idx="24">
                  <c:v>166.32618138409316</c:v>
                </c:pt>
                <c:pt idx="25">
                  <c:v>166.0129584420215</c:v>
                </c:pt>
                <c:pt idx="26">
                  <c:v>165.70059151221389</c:v>
                </c:pt>
                <c:pt idx="27">
                  <c:v>165.38907649418172</c:v>
                </c:pt>
                <c:pt idx="28">
                  <c:v>165.07840931358777</c:v>
                </c:pt>
                <c:pt idx="29">
                  <c:v>164.76858592203706</c:v>
                </c:pt>
                <c:pt idx="30">
                  <c:v>164.45960229686978</c:v>
                </c:pt>
                <c:pt idx="31">
                  <c:v>164.15145444095603</c:v>
                </c:pt>
                <c:pt idx="32">
                  <c:v>163.84413838249293</c:v>
                </c:pt>
                <c:pt idx="33">
                  <c:v>163.53765017480308</c:v>
                </c:pt>
                <c:pt idx="34">
                  <c:v>163.23198589613543</c:v>
                </c:pt>
                <c:pt idx="35">
                  <c:v>162.92714164946793</c:v>
                </c:pt>
                <c:pt idx="36">
                  <c:v>162.62311356231191</c:v>
                </c:pt>
                <c:pt idx="37">
                  <c:v>162.31989778651848</c:v>
                </c:pt>
                <c:pt idx="38">
                  <c:v>162.01749049808686</c:v>
                </c:pt>
                <c:pt idx="39">
                  <c:v>161.71588789697412</c:v>
                </c:pt>
                <c:pt idx="40">
                  <c:v>161.41508620690729</c:v>
                </c:pt>
                <c:pt idx="41">
                  <c:v>161.11508167519673</c:v>
                </c:pt>
                <c:pt idx="42">
                  <c:v>160.8158705725516</c:v>
                </c:pt>
                <c:pt idx="43">
                  <c:v>160.51744919289698</c:v>
                </c:pt>
                <c:pt idx="44">
                  <c:v>160.21981385319259</c:v>
                </c:pt>
                <c:pt idx="45">
                  <c:v>159.92296089325339</c:v>
                </c:pt>
                <c:pt idx="46">
                  <c:v>159.6268866755718</c:v>
                </c:pt>
                <c:pt idx="47">
                  <c:v>159.33158758514151</c:v>
                </c:pt>
                <c:pt idx="48">
                  <c:v>159.03706002928305</c:v>
                </c:pt>
                <c:pt idx="49">
                  <c:v>158.74330043747096</c:v>
                </c:pt>
                <c:pt idx="50">
                  <c:v>158.4503052611625</c:v>
                </c:pt>
                <c:pt idx="51">
                  <c:v>158.15807097362804</c:v>
                </c:pt>
                <c:pt idx="52">
                  <c:v>157.86659406978302</c:v>
                </c:pt>
                <c:pt idx="53">
                  <c:v>157.57587106602136</c:v>
                </c:pt>
                <c:pt idx="54">
                  <c:v>157.28589850005065</c:v>
                </c:pt>
                <c:pt idx="55">
                  <c:v>156.99667293072855</c:v>
                </c:pt>
                <c:pt idx="56">
                  <c:v>156.70819093790101</c:v>
                </c:pt>
                <c:pt idx="57">
                  <c:v>156.42044912224171</c:v>
                </c:pt>
                <c:pt idx="58">
                  <c:v>156.13344410509328</c:v>
                </c:pt>
                <c:pt idx="59">
                  <c:v>155.84717252830959</c:v>
                </c:pt>
                <c:pt idx="60">
                  <c:v>155.56163105409991</c:v>
                </c:pt>
                <c:pt idx="61">
                  <c:v>155.27681636487418</c:v>
                </c:pt>
                <c:pt idx="62">
                  <c:v>154.99272516308986</c:v>
                </c:pt>
                <c:pt idx="63">
                  <c:v>154.70935417110016</c:v>
                </c:pt>
                <c:pt idx="64">
                  <c:v>154.42670013100354</c:v>
                </c:pt>
                <c:pt idx="65">
                  <c:v>154.14475980449475</c:v>
                </c:pt>
                <c:pt idx="66">
                  <c:v>153.86352997271715</c:v>
                </c:pt>
                <c:pt idx="67">
                  <c:v>153.58300743611628</c:v>
                </c:pt>
                <c:pt idx="68">
                  <c:v>153.30318901429496</c:v>
                </c:pt>
                <c:pt idx="69">
                  <c:v>153.02407154586953</c:v>
                </c:pt>
                <c:pt idx="70">
                  <c:v>152.74565188832744</c:v>
                </c:pt>
                <c:pt idx="71">
                  <c:v>152.46792691788625</c:v>
                </c:pt>
                <c:pt idx="72">
                  <c:v>152.19089352935356</c:v>
                </c:pt>
                <c:pt idx="73">
                  <c:v>151.91454863598864</c:v>
                </c:pt>
                <c:pt idx="74">
                  <c:v>151.638889169365</c:v>
                </c:pt>
                <c:pt idx="75">
                  <c:v>151.36391207923435</c:v>
                </c:pt>
                <c:pt idx="76">
                  <c:v>151.08961433339155</c:v>
                </c:pt>
                <c:pt idx="77">
                  <c:v>150.81599291754125</c:v>
                </c:pt>
                <c:pt idx="78">
                  <c:v>150.54304483516503</c:v>
                </c:pt>
                <c:pt idx="79">
                  <c:v>150.27076710739041</c:v>
                </c:pt>
                <c:pt idx="80">
                  <c:v>149.99915677286057</c:v>
                </c:pt>
                <c:pt idx="81">
                  <c:v>149.72821088760534</c:v>
                </c:pt>
                <c:pt idx="82">
                  <c:v>149.45792652491355</c:v>
                </c:pt>
                <c:pt idx="83">
                  <c:v>149.18830077520616</c:v>
                </c:pt>
                <c:pt idx="84">
                  <c:v>148.9193307459108</c:v>
                </c:pt>
                <c:pt idx="85">
                  <c:v>148.65101356133724</c:v>
                </c:pt>
                <c:pt idx="86">
                  <c:v>148.38334636255411</c:v>
                </c:pt>
                <c:pt idx="87">
                  <c:v>148.11632630726655</c:v>
                </c:pt>
                <c:pt idx="88">
                  <c:v>147.84995056969504</c:v>
                </c:pt>
                <c:pt idx="89">
                  <c:v>147.58421634045533</c:v>
                </c:pt>
                <c:pt idx="90">
                  <c:v>147.3191208264393</c:v>
                </c:pt>
                <c:pt idx="91">
                  <c:v>147.05466125069697</c:v>
                </c:pt>
                <c:pt idx="92">
                  <c:v>146.79083485231945</c:v>
                </c:pt>
                <c:pt idx="93">
                  <c:v>146.52763888632305</c:v>
                </c:pt>
                <c:pt idx="94">
                  <c:v>146.26507062353417</c:v>
                </c:pt>
                <c:pt idx="95">
                  <c:v>146.00312735047558</c:v>
                </c:pt>
                <c:pt idx="96">
                  <c:v>145.74180636925323</c:v>
                </c:pt>
                <c:pt idx="97">
                  <c:v>145.48110499744436</c:v>
                </c:pt>
                <c:pt idx="98">
                  <c:v>145.22102056798647</c:v>
                </c:pt>
                <c:pt idx="99">
                  <c:v>144.96155042906736</c:v>
                </c:pt>
                <c:pt idx="100">
                  <c:v>144.70269194401587</c:v>
                </c:pt>
                <c:pt idx="101">
                  <c:v>142.12035311002896</c:v>
                </c:pt>
                <c:pt idx="102">
                  <c:v>139.59810618473907</c:v>
                </c:pt>
                <c:pt idx="103">
                  <c:v>137.13342745461134</c:v>
                </c:pt>
                <c:pt idx="104">
                  <c:v>134.72393265783535</c:v>
                </c:pt>
                <c:pt idx="105">
                  <c:v>132.36736745734862</c:v>
                </c:pt>
                <c:pt idx="106">
                  <c:v>130.06159869336469</c:v>
                </c:pt>
                <c:pt idx="107">
                  <c:v>127.80460634214516</c:v>
                </c:pt>
                <c:pt idx="108">
                  <c:v>125.5944761155759</c:v>
                </c:pt>
                <c:pt idx="109">
                  <c:v>123.42939264300105</c:v>
                </c:pt>
                <c:pt idx="110">
                  <c:v>121.30763318285805</c:v>
                </c:pt>
                <c:pt idx="111">
                  <c:v>119.22756181704375</c:v>
                </c:pt>
                <c:pt idx="112">
                  <c:v>117.18762408571715</c:v>
                </c:pt>
                <c:pt idx="113">
                  <c:v>115.18634202448354</c:v>
                </c:pt>
                <c:pt idx="114">
                  <c:v>113.22230956967509</c:v>
                </c:pt>
                <c:pt idx="115">
                  <c:v>111.29418830080178</c:v>
                </c:pt>
                <c:pt idx="116">
                  <c:v>109.40070349224365</c:v>
                </c:pt>
                <c:pt idx="117">
                  <c:v>107.54064044893354</c:v>
                </c:pt>
                <c:pt idx="118">
                  <c:v>105.71284110317784</c:v>
                </c:pt>
                <c:pt idx="119">
                  <c:v>103.91620085191215</c:v>
                </c:pt>
                <c:pt idx="120">
                  <c:v>102.14966561562078</c:v>
                </c:pt>
                <c:pt idx="121">
                  <c:v>100.41222910188522</c:v>
                </c:pt>
                <c:pt idx="122">
                  <c:v>98.70293025809346</c:v>
                </c:pt>
                <c:pt idx="123">
                  <c:v>97.020850899254583</c:v>
                </c:pt>
                <c:pt idx="124">
                  <c:v>95.365113498141895</c:v>
                </c:pt>
                <c:pt idx="125">
                  <c:v>93.734879126146254</c:v>
                </c:pt>
                <c:pt idx="126">
                  <c:v>92.129345534273057</c:v>
                </c:pt>
                <c:pt idx="127">
                  <c:v>90.54774536467356</c:v>
                </c:pt>
                <c:pt idx="128">
                  <c:v>88.98934448397452</c:v>
                </c:pt>
                <c:pt idx="129">
                  <c:v>87.453440430468746</c:v>
                </c:pt>
                <c:pt idx="130">
                  <c:v>85.939360967961264</c:v>
                </c:pt>
                <c:pt idx="131">
                  <c:v>84.446462739739871</c:v>
                </c:pt>
                <c:pt idx="132">
                  <c:v>82.974130016760711</c:v>
                </c:pt>
                <c:pt idx="133">
                  <c:v>81.521773534715834</c:v>
                </c:pt>
                <c:pt idx="134">
                  <c:v>80.088829415186694</c:v>
                </c:pt>
                <c:pt idx="135">
                  <c:v>78.67475816658883</c:v>
                </c:pt>
                <c:pt idx="136">
                  <c:v>77.27904376108529</c:v>
                </c:pt>
                <c:pt idx="137">
                  <c:v>75.901192784092444</c:v>
                </c:pt>
                <c:pt idx="138">
                  <c:v>74.540733653426969</c:v>
                </c:pt>
                <c:pt idx="139">
                  <c:v>73.197215905550252</c:v>
                </c:pt>
                <c:pt idx="140">
                  <c:v>71.870209546760506</c:v>
                </c:pt>
                <c:pt idx="141">
                  <c:v>70.559304467566619</c:v>
                </c:pt>
                <c:pt idx="142">
                  <c:v>69.264109918854942</c:v>
                </c:pt>
                <c:pt idx="143">
                  <c:v>67.984254048834842</c:v>
                </c:pt>
                <c:pt idx="144">
                  <c:v>66.719383500123186</c:v>
                </c:pt>
                <c:pt idx="145">
                  <c:v>65.469163066706571</c:v>
                </c:pt>
                <c:pt idx="146">
                  <c:v>64.233275410906458</c:v>
                </c:pt>
                <c:pt idx="147">
                  <c:v>63.011420840868688</c:v>
                </c:pt>
                <c:pt idx="148">
                  <c:v>61.803317149511415</c:v>
                </c:pt>
                <c:pt idx="149">
                  <c:v>60.608699516295154</c:v>
                </c:pt>
                <c:pt idx="150">
                  <c:v>59.427320473631731</c:v>
                </c:pt>
                <c:pt idx="151">
                  <c:v>58.258949940228028</c:v>
                </c:pt>
                <c:pt idx="152">
                  <c:v>57.103375324170479</c:v>
                </c:pt>
                <c:pt idx="153">
                  <c:v>55.960401699100814</c:v>
                </c:pt>
                <c:pt idx="154">
                  <c:v>54.82985205741771</c:v>
                </c:pt>
                <c:pt idx="155">
                  <c:v>53.711567645065728</c:v>
                </c:pt>
                <c:pt idx="156">
                  <c:v>52.605408383146973</c:v>
                </c:pt>
                <c:pt idx="157">
                  <c:v>51.511253382315346</c:v>
                </c:pt>
                <c:pt idx="158">
                  <c:v>50.42900155669021</c:v>
                </c:pt>
                <c:pt idx="159">
                  <c:v>49.35857234485799</c:v>
                </c:pt>
                <c:pt idx="160">
                  <c:v>48.299906546415329</c:v>
                </c:pt>
                <c:pt idx="161">
                  <c:v>47.252967283443922</c:v>
                </c:pt>
                <c:pt idx="162">
                  <c:v>46.217741097287607</c:v>
                </c:pt>
                <c:pt idx="163">
                  <c:v>45.194239192016312</c:v>
                </c:pt>
                <c:pt idx="164">
                  <c:v>44.182498836990518</c:v>
                </c:pt>
                <c:pt idx="165">
                  <c:v>43.182584941956911</c:v>
                </c:pt>
                <c:pt idx="166">
                  <c:v>42.194591819073082</c:v>
                </c:pt>
                <c:pt idx="167">
                  <c:v>41.218645147121045</c:v>
                </c:pt>
                <c:pt idx="168">
                  <c:v>40.254904153852316</c:v>
                </c:pt>
                <c:pt idx="169">
                  <c:v>39.303564032809369</c:v>
                </c:pt>
                <c:pt idx="170">
                  <c:v>38.364858610955409</c:v>
                </c:pt>
                <c:pt idx="171">
                  <c:v>37.439063282838333</c:v>
                </c:pt>
                <c:pt idx="172">
                  <c:v>36.526498225583495</c:v>
                </c:pt>
                <c:pt idx="173">
                  <c:v>35.627531906455715</c:v>
                </c:pt>
                <c:pt idx="174">
                  <c:v>34.742584890672852</c:v>
                </c:pt>
                <c:pt idx="175">
                  <c:v>33.872133951114776</c:v>
                </c:pt>
                <c:pt idx="176">
                  <c:v>33.016716472961505</c:v>
                </c:pt>
                <c:pt idx="177">
                  <c:v>32.176935134394569</c:v>
                </c:pt>
                <c:pt idx="178">
                  <c:v>31.353462828452557</c:v>
                </c:pt>
                <c:pt idx="179">
                  <c:v>30.547047769957256</c:v>
                </c:pt>
                <c:pt idx="180">
                  <c:v>29.75851870402153</c:v>
                </c:pt>
                <c:pt idx="181">
                  <c:v>28.988790097855489</c:v>
                </c:pt>
                <c:pt idx="182">
                  <c:v>28.238867154285771</c:v>
                </c:pt>
                <c:pt idx="183">
                  <c:v>27.509850432686029</c:v>
                </c:pt>
                <c:pt idx="184">
                  <c:v>26.802939800444921</c:v>
                </c:pt>
                <c:pt idx="185">
                  <c:v>26.119437366078134</c:v>
                </c:pt>
                <c:pt idx="186">
                  <c:v>25.460748965386799</c:v>
                </c:pt>
                <c:pt idx="187">
                  <c:v>24.828383688446745</c:v>
                </c:pt>
                <c:pt idx="188">
                  <c:v>24.223950854205864</c:v>
                </c:pt>
                <c:pt idx="189">
                  <c:v>23.649153771102103</c:v>
                </c:pt>
                <c:pt idx="190">
                  <c:v>23.105779580496836</c:v>
                </c:pt>
                <c:pt idx="191">
                  <c:v>22.595684483100897</c:v>
                </c:pt>
                <c:pt idx="192">
                  <c:v>22.120773718522969</c:v>
                </c:pt>
                <c:pt idx="193">
                  <c:v>21.682975827247471</c:v>
                </c:pt>
                <c:pt idx="194">
                  <c:v>21.284210992457353</c:v>
                </c:pt>
                <c:pt idx="195">
                  <c:v>20.926353646965346</c:v>
                </c:pt>
                <c:pt idx="196">
                  <c:v>20.61119003269636</c:v>
                </c:pt>
                <c:pt idx="197">
                  <c:v>20.340371987823588</c:v>
                </c:pt>
                <c:pt idx="198">
                  <c:v>20.11536885286888</c:v>
                </c:pt>
                <c:pt idx="199">
                  <c:v>19.937419947870534</c:v>
                </c:pt>
                <c:pt idx="200">
                  <c:v>19.807490476524329</c:v>
                </c:pt>
                <c:pt idx="201">
                  <c:v>19.726233859327412</c:v>
                </c:pt>
                <c:pt idx="202">
                  <c:v>19.693963311259047</c:v>
                </c:pt>
                <c:pt idx="203">
                  <c:v>19.710634935972312</c:v>
                </c:pt>
                <c:pt idx="204">
                  <c:v>19.775843749810004</c:v>
                </c:pt>
                <c:pt idx="205">
                  <c:v>19.888832983060524</c:v>
                </c:pt>
                <c:pt idx="206">
                  <c:v>20.04851588696356</c:v>
                </c:pt>
                <c:pt idx="207">
                  <c:v>20.253508269610816</c:v>
                </c:pt>
                <c:pt idx="208">
                  <c:v>20.50216923288173</c:v>
                </c:pt>
                <c:pt idx="209">
                  <c:v>20.792647171149451</c:v>
                </c:pt>
                <c:pt idx="210">
                  <c:v>21.122928037471684</c:v>
                </c:pt>
                <c:pt idx="211">
                  <c:v>21.490883138701207</c:v>
                </c:pt>
                <c:pt idx="212">
                  <c:v>21.894314199525656</c:v>
                </c:pt>
                <c:pt idx="213">
                  <c:v>22.330994032605254</c:v>
                </c:pt>
                <c:pt idx="214">
                  <c:v>22.798701770326922</c:v>
                </c:pt>
                <c:pt idx="215">
                  <c:v>23.295252178139201</c:v>
                </c:pt>
                <c:pt idx="216">
                  <c:v>23.81851903338638</c:v>
                </c:pt>
                <c:pt idx="217">
                  <c:v>24.366452897538277</c:v>
                </c:pt>
                <c:pt idx="218">
                  <c:v>24.937093835346751</c:v>
                </c:pt>
                <c:pt idx="219">
                  <c:v>25.528579756924206</c:v>
                </c:pt>
                <c:pt idx="220">
                  <c:v>26.139151099734899</c:v>
                </c:pt>
                <c:pt idx="221">
                  <c:v>26.767152549928092</c:v>
                </c:pt>
                <c:pt idx="222">
                  <c:v>27.411032447072987</c:v>
                </c:pt>
                <c:pt idx="223">
                  <c:v>28.069340440098852</c:v>
                </c:pt>
                <c:pt idx="224">
                  <c:v>28.740723877750234</c:v>
                </c:pt>
                <c:pt idx="225">
                  <c:v>29.423923332830881</c:v>
                </c:pt>
                <c:pt idx="226">
                  <c:v>30.117767581347866</c:v>
                </c:pt>
                <c:pt idx="227">
                  <c:v>30.821168288300321</c:v>
                </c:pt>
                <c:pt idx="228">
                  <c:v>31.533114592441919</c:v>
                </c:pt>
                <c:pt idx="229">
                  <c:v>32.252667732882095</c:v>
                </c:pt>
                <c:pt idx="230">
                  <c:v>32.978955820187295</c:v>
                </c:pt>
                <c:pt idx="231">
                  <c:v>33.71116882265305</c:v>
                </c:pt>
                <c:pt idx="232">
                  <c:v>34.44855381346126</c:v>
                </c:pt>
                <c:pt idx="233">
                  <c:v>35.190410505343969</c:v>
                </c:pt>
                <c:pt idx="234">
                  <c:v>35.936087085063377</c:v>
                </c:pt>
                <c:pt idx="235">
                  <c:v>36.68497634953404</c:v>
                </c:pt>
                <c:pt idx="236">
                  <c:v>37.436512137942657</c:v>
                </c:pt>
                <c:pt idx="237">
                  <c:v>38.190166049087061</c:v>
                </c:pt>
                <c:pt idx="238">
                  <c:v>38.945444429807274</c:v>
                </c:pt>
                <c:pt idx="239">
                  <c:v>39.701885618374916</c:v>
                </c:pt>
                <c:pt idx="240">
                  <c:v>40.459057425693437</c:v>
                </c:pt>
                <c:pt idx="241">
                  <c:v>41.216554836867672</c:v>
                </c:pt>
                <c:pt idx="242">
                  <c:v>41.973997915916449</c:v>
                </c:pt>
                <c:pt idx="243">
                  <c:v>42.731029896965943</c:v>
                </c:pt>
                <c:pt idx="244">
                  <c:v>43.487315446053692</c:v>
                </c:pt>
                <c:pt idx="245">
                  <c:v>44.242539078603222</c:v>
                </c:pt>
                <c:pt idx="246">
                  <c:v>44.996403718631733</c:v>
                </c:pt>
                <c:pt idx="247">
                  <c:v>45.748629386780856</c:v>
                </c:pt>
                <c:pt idx="248">
                  <c:v>46.498952005279484</c:v>
                </c:pt>
                <c:pt idx="249">
                  <c:v>47.247122308935467</c:v>
                </c:pt>
                <c:pt idx="250">
                  <c:v>47.992904852195217</c:v>
                </c:pt>
                <c:pt idx="251">
                  <c:v>48.736077103196997</c:v>
                </c:pt>
                <c:pt idx="252">
                  <c:v>49.476428616570729</c:v>
                </c:pt>
                <c:pt idx="253">
                  <c:v>50.213760277503319</c:v>
                </c:pt>
                <c:pt idx="254">
                  <c:v>50.94788361029223</c:v>
                </c:pt>
                <c:pt idx="255">
                  <c:v>51.678620145255834</c:v>
                </c:pt>
                <c:pt idx="256">
                  <c:v>52.40580083845721</c:v>
                </c:pt>
                <c:pt idx="257">
                  <c:v>53.129265539233685</c:v>
                </c:pt>
                <c:pt idx="258">
                  <c:v>53.84886250100984</c:v>
                </c:pt>
                <c:pt idx="259">
                  <c:v>54.564447931311904</c:v>
                </c:pt>
                <c:pt idx="260">
                  <c:v>55.275885577298652</c:v>
                </c:pt>
                <c:pt idx="261">
                  <c:v>55.983046343483736</c:v>
                </c:pt>
                <c:pt idx="262">
                  <c:v>56.685807938647862</c:v>
                </c:pt>
                <c:pt idx="263">
                  <c:v>57.384054549231742</c:v>
                </c:pt>
                <c:pt idx="264">
                  <c:v>58.077676536764123</c:v>
                </c:pt>
                <c:pt idx="265">
                  <c:v>58.76657015711622</c:v>
                </c:pt>
                <c:pt idx="266">
                  <c:v>59.450637299587932</c:v>
                </c:pt>
                <c:pt idx="267">
                  <c:v>60.129785244023523</c:v>
                </c:pt>
                <c:pt idx="268">
                  <c:v>60.803926434328027</c:v>
                </c:pt>
                <c:pt idx="269">
                  <c:v>61.472978266911852</c:v>
                </c:pt>
                <c:pt idx="270">
                  <c:v>62.136862892731955</c:v>
                </c:pt>
                <c:pt idx="271">
                  <c:v>62.795507031724775</c:v>
                </c:pt>
                <c:pt idx="272">
                  <c:v>63.44884179854084</c:v>
                </c:pt>
                <c:pt idx="273">
                  <c:v>64.096802538593963</c:v>
                </c:pt>
                <c:pt idx="274">
                  <c:v>64.739328673531247</c:v>
                </c:pt>
                <c:pt idx="275">
                  <c:v>65.376363555314342</c:v>
                </c:pt>
                <c:pt idx="276">
                  <c:v>66.007854328178269</c:v>
                </c:pt>
                <c:pt idx="277">
                  <c:v>66.633751797802788</c:v>
                </c:pt>
                <c:pt idx="278">
                  <c:v>67.254010307093537</c:v>
                </c:pt>
                <c:pt idx="279">
                  <c:v>67.868587618026012</c:v>
                </c:pt>
                <c:pt idx="280">
                  <c:v>68.477444799056755</c:v>
                </c:pt>
                <c:pt idx="281">
                  <c:v>69.080546117651494</c:v>
                </c:pt>
                <c:pt idx="282">
                  <c:v>69.677858937522188</c:v>
                </c:pt>
                <c:pt idx="283">
                  <c:v>70.269353620202438</c:v>
                </c:pt>
                <c:pt idx="284">
                  <c:v>70.855003430624848</c:v>
                </c:pt>
                <c:pt idx="285">
                  <c:v>71.43478444639527</c:v>
                </c:pt>
                <c:pt idx="286">
                  <c:v>72.008675470486537</c:v>
                </c:pt>
                <c:pt idx="287">
                  <c:v>72.576657947100486</c:v>
                </c:pt>
                <c:pt idx="288">
                  <c:v>73.138715880469448</c:v>
                </c:pt>
                <c:pt idx="289">
                  <c:v>73.694835756390333</c:v>
                </c:pt>
                <c:pt idx="290">
                  <c:v>74.245006466302613</c:v>
                </c:pt>
                <c:pt idx="291">
                  <c:v>74.789219233739757</c:v>
                </c:pt>
                <c:pt idx="292">
                  <c:v>75.327467542998804</c:v>
                </c:pt>
                <c:pt idx="293">
                  <c:v>75.859747069887447</c:v>
                </c:pt>
                <c:pt idx="294">
                  <c:v>76.386055614420826</c:v>
                </c:pt>
                <c:pt idx="295">
                  <c:v>76.906393035352181</c:v>
                </c:pt>
                <c:pt idx="296">
                  <c:v>77.420761186432316</c:v>
                </c:pt>
                <c:pt idx="297">
                  <c:v>77.929163854302359</c:v>
                </c:pt>
                <c:pt idx="298">
                  <c:v>78.431606697933347</c:v>
                </c:pt>
                <c:pt idx="299">
                  <c:v>78.928097189534483</c:v>
                </c:pt>
                <c:pt idx="300">
                  <c:v>79.418644556858425</c:v>
                </c:pt>
                <c:pt idx="301">
                  <c:v>79.903259726839607</c:v>
                </c:pt>
                <c:pt idx="302">
                  <c:v>80.381955270506879</c:v>
                </c:pt>
                <c:pt idx="303">
                  <c:v>80.854745349117493</c:v>
                </c:pt>
                <c:pt idx="304">
                  <c:v>81.321645661464501</c:v>
                </c:pt>
                <c:pt idx="305">
                  <c:v>81.782673392313768</c:v>
                </c:pt>
                <c:pt idx="306">
                  <c:v>82.237847161931313</c:v>
                </c:pt>
                <c:pt idx="307">
                  <c:v>82.687186976664918</c:v>
                </c:pt>
                <c:pt idx="308">
                  <c:v>83.130714180547614</c:v>
                </c:pt>
                <c:pt idx="309">
                  <c:v>83.568451407893278</c:v>
                </c:pt>
                <c:pt idx="310">
                  <c:v>84.00042253685767</c:v>
                </c:pt>
                <c:pt idx="311">
                  <c:v>84.426652643940287</c:v>
                </c:pt>
                <c:pt idx="312">
                  <c:v>84.847167959404771</c:v>
                </c:pt>
                <c:pt idx="313">
                  <c:v>85.26199582359753</c:v>
                </c:pt>
                <c:pt idx="314">
                  <c:v>85.671164644145932</c:v>
                </c:pt>
                <c:pt idx="315">
                  <c:v>86.074703854019106</c:v>
                </c:pt>
                <c:pt idx="316">
                  <c:v>86.472643870435547</c:v>
                </c:pt>
                <c:pt idx="317">
                  <c:v>86.865016054603089</c:v>
                </c:pt>
                <c:pt idx="318">
                  <c:v>87.251852672278019</c:v>
                </c:pt>
                <c:pt idx="319">
                  <c:v>87.633186855130845</c:v>
                </c:pt>
                <c:pt idx="320">
                  <c:v>88.009052562907129</c:v>
                </c:pt>
                <c:pt idx="321">
                  <c:v>88.379484546372595</c:v>
                </c:pt>
                <c:pt idx="322">
                  <c:v>88.744518311032451</c:v>
                </c:pt>
                <c:pt idx="323">
                  <c:v>89.104190081615201</c:v>
                </c:pt>
                <c:pt idx="324">
                  <c:v>89.458536767311813</c:v>
                </c:pt>
                <c:pt idx="325">
                  <c:v>89.807595927761483</c:v>
                </c:pt>
                <c:pt idx="326">
                  <c:v>90.151405739775925</c:v>
                </c:pt>
                <c:pt idx="327">
                  <c:v>90.490004964793528</c:v>
                </c:pt>
                <c:pt idx="328">
                  <c:v>90.82343291705611</c:v>
                </c:pt>
                <c:pt idx="329">
                  <c:v>91.151729432500204</c:v>
                </c:pt>
                <c:pt idx="330">
                  <c:v>91.474934838355608</c:v>
                </c:pt>
                <c:pt idx="331">
                  <c:v>91.793089923443617</c:v>
                </c:pt>
                <c:pt idx="332">
                  <c:v>92.106235909167793</c:v>
                </c:pt>
                <c:pt idx="333">
                  <c:v>92.414414421189903</c:v>
                </c:pt>
                <c:pt idx="334">
                  <c:v>92.717667461783833</c:v>
                </c:pt>
                <c:pt idx="335">
                  <c:v>93.01603738286029</c:v>
                </c:pt>
                <c:pt idx="336">
                  <c:v>93.309566859654922</c:v>
                </c:pt>
                <c:pt idx="337">
                  <c:v>93.598298865073062</c:v>
                </c:pt>
                <c:pt idx="338">
                  <c:v>93.882276644682932</c:v>
                </c:pt>
                <c:pt idx="339">
                  <c:v>94.161543692351017</c:v>
                </c:pt>
                <c:pt idx="340">
                  <c:v>94.436143726511418</c:v>
                </c:pt>
                <c:pt idx="341">
                  <c:v>94.706120667062066</c:v>
                </c:pt>
                <c:pt idx="342">
                  <c:v>94.971518612880274</c:v>
                </c:pt>
                <c:pt idx="343">
                  <c:v>95.232381819949907</c:v>
                </c:pt>
                <c:pt idx="344">
                  <c:v>95.488754680092413</c:v>
                </c:pt>
                <c:pt idx="345">
                  <c:v>95.740681700294374</c:v>
                </c:pt>
                <c:pt idx="346">
                  <c:v>95.98820748262321</c:v>
                </c:pt>
                <c:pt idx="347">
                  <c:v>96.231376704723289</c:v>
                </c:pt>
                <c:pt idx="348">
                  <c:v>96.470234100884738</c:v>
                </c:pt>
                <c:pt idx="349">
                  <c:v>96.704824443676472</c:v>
                </c:pt>
                <c:pt idx="350">
                  <c:v>96.935192526135481</c:v>
                </c:pt>
                <c:pt idx="351">
                  <c:v>97.161383144504185</c:v>
                </c:pt>
                <c:pt idx="352">
                  <c:v>97.383441081507556</c:v>
                </c:pt>
                <c:pt idx="353">
                  <c:v>97.601411090161662</c:v>
                </c:pt>
                <c:pt idx="354">
                  <c:v>97.815337878105197</c:v>
                </c:pt>
                <c:pt idx="355">
                  <c:v>98.025266092445577</c:v>
                </c:pt>
                <c:pt idx="356">
                  <c:v>98.231240305111186</c:v>
                </c:pt>
                <c:pt idx="357">
                  <c:v>98.433304998701203</c:v>
                </c:pt>
                <c:pt idx="358">
                  <c:v>98.631504552824367</c:v>
                </c:pt>
                <c:pt idx="359">
                  <c:v>98.825883230918208</c:v>
                </c:pt>
                <c:pt idx="360">
                  <c:v>99.016485167540026</c:v>
                </c:pt>
                <c:pt idx="361">
                  <c:v>99.203354356121153</c:v>
                </c:pt>
                <c:pt idx="362">
                  <c:v>99.386534637175714</c:v>
                </c:pt>
                <c:pt idx="363">
                  <c:v>99.566069686955245</c:v>
                </c:pt>
                <c:pt idx="364">
                  <c:v>99.742003006540656</c:v>
                </c:pt>
                <c:pt idx="365">
                  <c:v>99.914377911362863</c:v>
                </c:pt>
                <c:pt idx="366">
                  <c:v>100.08323752114332</c:v>
                </c:pt>
                <c:pt idx="367">
                  <c:v>100.24862475024617</c:v>
                </c:pt>
                <c:pt idx="368">
                  <c:v>100.41058229843311</c:v>
                </c:pt>
                <c:pt idx="369">
                  <c:v>100.5691526420127</c:v>
                </c:pt>
                <c:pt idx="370">
                  <c:v>100.72437802537547</c:v>
                </c:pt>
                <c:pt idx="371">
                  <c:v>100.87630045290639</c:v>
                </c:pt>
                <c:pt idx="372">
                  <c:v>101.02496168126632</c:v>
                </c:pt>
                <c:pt idx="373">
                  <c:v>101.17040321203407</c:v>
                </c:pt>
                <c:pt idx="374">
                  <c:v>101.31266628470082</c:v>
                </c:pt>
                <c:pt idx="375">
                  <c:v>101.45179187000841</c:v>
                </c:pt>
                <c:pt idx="376">
                  <c:v>101.58782066362373</c:v>
                </c:pt>
                <c:pt idx="377">
                  <c:v>101.72079308014077</c:v>
                </c:pt>
                <c:pt idx="378">
                  <c:v>101.85074924740245</c:v>
                </c:pt>
                <c:pt idx="379">
                  <c:v>101.97772900113411</c:v>
                </c:pt>
                <c:pt idx="380">
                  <c:v>102.10177187988113</c:v>
                </c:pt>
                <c:pt idx="381">
                  <c:v>102.22291712024233</c:v>
                </c:pt>
                <c:pt idx="382">
                  <c:v>102.34120365239217</c:v>
                </c:pt>
                <c:pt idx="383">
                  <c:v>102.45667009588325</c:v>
                </c:pt>
                <c:pt idx="384">
                  <c:v>102.56935475572247</c:v>
                </c:pt>
                <c:pt idx="385">
                  <c:v>102.67929561871281</c:v>
                </c:pt>
                <c:pt idx="386">
                  <c:v>102.7865303500536</c:v>
                </c:pt>
                <c:pt idx="387">
                  <c:v>102.89109629019207</c:v>
                </c:pt>
                <c:pt idx="388">
                  <c:v>102.99303045191901</c:v>
                </c:pt>
                <c:pt idx="389">
                  <c:v>102.99312976847089</c:v>
                </c:pt>
                <c:pt idx="390">
                  <c:v>102.99322908246862</c:v>
                </c:pt>
                <c:pt idx="391">
                  <c:v>102.99332839391219</c:v>
                </c:pt>
                <c:pt idx="392">
                  <c:v>102.99342770280167</c:v>
                </c:pt>
                <c:pt idx="393">
                  <c:v>102.99352700913707</c:v>
                </c:pt>
                <c:pt idx="394">
                  <c:v>102.99362631291845</c:v>
                </c:pt>
                <c:pt idx="395">
                  <c:v>102.99372561414582</c:v>
                </c:pt>
                <c:pt idx="396">
                  <c:v>102.99382491281922</c:v>
                </c:pt>
                <c:pt idx="397">
                  <c:v>102.99392420893869</c:v>
                </c:pt>
                <c:pt idx="398">
                  <c:v>102.99402350250428</c:v>
                </c:pt>
                <c:pt idx="399">
                  <c:v>102.99412279351601</c:v>
                </c:pt>
                <c:pt idx="400">
                  <c:v>102.99422208197393</c:v>
                </c:pt>
                <c:pt idx="401">
                  <c:v>102.99432136787806</c:v>
                </c:pt>
                <c:pt idx="402">
                  <c:v>102.99442065122844</c:v>
                </c:pt>
                <c:pt idx="403">
                  <c:v>102.9945199320251</c:v>
                </c:pt>
                <c:pt idx="404">
                  <c:v>102.99461921026808</c:v>
                </c:pt>
                <c:pt idx="405">
                  <c:v>102.99471848595743</c:v>
                </c:pt>
                <c:pt idx="406">
                  <c:v>102.99481775909318</c:v>
                </c:pt>
                <c:pt idx="407">
                  <c:v>102.99491702967536</c:v>
                </c:pt>
                <c:pt idx="408">
                  <c:v>102.99501629770401</c:v>
                </c:pt>
                <c:pt idx="409">
                  <c:v>102.99511556317916</c:v>
                </c:pt>
                <c:pt idx="410">
                  <c:v>102.99521482610085</c:v>
                </c:pt>
                <c:pt idx="411">
                  <c:v>102.99531408646911</c:v>
                </c:pt>
                <c:pt idx="412">
                  <c:v>102.99541334428399</c:v>
                </c:pt>
                <c:pt idx="413">
                  <c:v>102.99551259954548</c:v>
                </c:pt>
                <c:pt idx="414">
                  <c:v>102.99561185225367</c:v>
                </c:pt>
                <c:pt idx="415">
                  <c:v>102.99571110240858</c:v>
                </c:pt>
                <c:pt idx="416">
                  <c:v>102.99581035001025</c:v>
                </c:pt>
                <c:pt idx="417">
                  <c:v>102.99590959505869</c:v>
                </c:pt>
                <c:pt idx="418">
                  <c:v>102.99600883755396</c:v>
                </c:pt>
                <c:pt idx="419">
                  <c:v>102.99610807749609</c:v>
                </c:pt>
                <c:pt idx="420">
                  <c:v>102.99620731488511</c:v>
                </c:pt>
                <c:pt idx="421">
                  <c:v>102.99630654972107</c:v>
                </c:pt>
                <c:pt idx="422">
                  <c:v>102.996405782004</c:v>
                </c:pt>
                <c:pt idx="423">
                  <c:v>102.99650501173393</c:v>
                </c:pt>
                <c:pt idx="424">
                  <c:v>102.99660423891089</c:v>
                </c:pt>
                <c:pt idx="425">
                  <c:v>102.99670346353494</c:v>
                </c:pt>
                <c:pt idx="426">
                  <c:v>102.99680268560608</c:v>
                </c:pt>
                <c:pt idx="427">
                  <c:v>102.99690190512437</c:v>
                </c:pt>
                <c:pt idx="428">
                  <c:v>102.99700112208984</c:v>
                </c:pt>
                <c:pt idx="429">
                  <c:v>102.99710033650253</c:v>
                </c:pt>
                <c:pt idx="430">
                  <c:v>102.99719954836247</c:v>
                </c:pt>
                <c:pt idx="431">
                  <c:v>102.99729875766971</c:v>
                </c:pt>
                <c:pt idx="432">
                  <c:v>102.99739796442427</c:v>
                </c:pt>
                <c:pt idx="433">
                  <c:v>102.9974971686262</c:v>
                </c:pt>
                <c:pt idx="434">
                  <c:v>102.9975963702755</c:v>
                </c:pt>
                <c:pt idx="435">
                  <c:v>102.99769556937224</c:v>
                </c:pt>
                <c:pt idx="436">
                  <c:v>102.99779476591645</c:v>
                </c:pt>
                <c:pt idx="437">
                  <c:v>102.99789395990815</c:v>
                </c:pt>
                <c:pt idx="438">
                  <c:v>102.99799315134742</c:v>
                </c:pt>
                <c:pt idx="439">
                  <c:v>102.99809234023424</c:v>
                </c:pt>
                <c:pt idx="440">
                  <c:v>102.99819152656866</c:v>
                </c:pt>
                <c:pt idx="441">
                  <c:v>102.99829071035074</c:v>
                </c:pt>
                <c:pt idx="442">
                  <c:v>102.9983898915805</c:v>
                </c:pt>
                <c:pt idx="443">
                  <c:v>102.99848907025799</c:v>
                </c:pt>
                <c:pt idx="444">
                  <c:v>102.99858824638322</c:v>
                </c:pt>
                <c:pt idx="445">
                  <c:v>102.99868741995624</c:v>
                </c:pt>
                <c:pt idx="446">
                  <c:v>102.99878659097709</c:v>
                </c:pt>
                <c:pt idx="447">
                  <c:v>102.9988857594458</c:v>
                </c:pt>
                <c:pt idx="448">
                  <c:v>102.99898492536239</c:v>
                </c:pt>
                <c:pt idx="449">
                  <c:v>102.99908408872693</c:v>
                </c:pt>
                <c:pt idx="450">
                  <c:v>102.99918324953944</c:v>
                </c:pt>
                <c:pt idx="451">
                  <c:v>102.99928240779994</c:v>
                </c:pt>
                <c:pt idx="452">
                  <c:v>102.99938156350848</c:v>
                </c:pt>
                <c:pt idx="453">
                  <c:v>102.9994807166651</c:v>
                </c:pt>
                <c:pt idx="454">
                  <c:v>102.99957986726984</c:v>
                </c:pt>
                <c:pt idx="455">
                  <c:v>102.99967901532271</c:v>
                </c:pt>
                <c:pt idx="456">
                  <c:v>102.99977816082377</c:v>
                </c:pt>
                <c:pt idx="457">
                  <c:v>102.99987730377305</c:v>
                </c:pt>
                <c:pt idx="458">
                  <c:v>102.99997644417056</c:v>
                </c:pt>
                <c:pt idx="459">
                  <c:v>103.00007558201638</c:v>
                </c:pt>
                <c:pt idx="460">
                  <c:v>103.00017471731051</c:v>
                </c:pt>
                <c:pt idx="461">
                  <c:v>103.00027385005301</c:v>
                </c:pt>
                <c:pt idx="462">
                  <c:v>103.0003729802439</c:v>
                </c:pt>
                <c:pt idx="463">
                  <c:v>103.00047210788323</c:v>
                </c:pt>
                <c:pt idx="464">
                  <c:v>103.00057123297101</c:v>
                </c:pt>
                <c:pt idx="465">
                  <c:v>103.00067035550731</c:v>
                </c:pt>
                <c:pt idx="466">
                  <c:v>103.00076947549215</c:v>
                </c:pt>
                <c:pt idx="467">
                  <c:v>103.00086859292556</c:v>
                </c:pt>
                <c:pt idx="468">
                  <c:v>103.00096770780758</c:v>
                </c:pt>
                <c:pt idx="469">
                  <c:v>103.00106682013825</c:v>
                </c:pt>
                <c:pt idx="470">
                  <c:v>103.0011659299176</c:v>
                </c:pt>
                <c:pt idx="471">
                  <c:v>103.00126503714567</c:v>
                </c:pt>
                <c:pt idx="472">
                  <c:v>103.00136414182248</c:v>
                </c:pt>
                <c:pt idx="473">
                  <c:v>103.00146324394809</c:v>
                </c:pt>
                <c:pt idx="474">
                  <c:v>103.00156234352252</c:v>
                </c:pt>
                <c:pt idx="475">
                  <c:v>103.00166144054583</c:v>
                </c:pt>
                <c:pt idx="476">
                  <c:v>103.00176053501801</c:v>
                </c:pt>
                <c:pt idx="477">
                  <c:v>103.00185962693914</c:v>
                </c:pt>
                <c:pt idx="478">
                  <c:v>103.00195871630922</c:v>
                </c:pt>
                <c:pt idx="479">
                  <c:v>103.00205780312831</c:v>
                </c:pt>
                <c:pt idx="480">
                  <c:v>103.00215688739644</c:v>
                </c:pt>
                <c:pt idx="481">
                  <c:v>103.00225596911365</c:v>
                </c:pt>
                <c:pt idx="482">
                  <c:v>103.00235504827997</c:v>
                </c:pt>
                <c:pt idx="483">
                  <c:v>103.00245412489542</c:v>
                </c:pt>
                <c:pt idx="484">
                  <c:v>103.00255319896007</c:v>
                </c:pt>
                <c:pt idx="485">
                  <c:v>103.00265227047394</c:v>
                </c:pt>
                <c:pt idx="486">
                  <c:v>103.00275133943704</c:v>
                </c:pt>
                <c:pt idx="487">
                  <c:v>103.00285040584944</c:v>
                </c:pt>
                <c:pt idx="488">
                  <c:v>103.00294946971118</c:v>
                </c:pt>
                <c:pt idx="489">
                  <c:v>103.00304853102227</c:v>
                </c:pt>
                <c:pt idx="490">
                  <c:v>103.00314758978276</c:v>
                </c:pt>
                <c:pt idx="491">
                  <c:v>103.00324664599268</c:v>
                </c:pt>
                <c:pt idx="492">
                  <c:v>103.00334569965206</c:v>
                </c:pt>
                <c:pt idx="493">
                  <c:v>103.00344475076095</c:v>
                </c:pt>
                <c:pt idx="494">
                  <c:v>103.00354379931937</c:v>
                </c:pt>
                <c:pt idx="495">
                  <c:v>103.00364284532738</c:v>
                </c:pt>
                <c:pt idx="496">
                  <c:v>103.003741888785</c:v>
                </c:pt>
                <c:pt idx="497">
                  <c:v>103.00384092969226</c:v>
                </c:pt>
                <c:pt idx="498">
                  <c:v>103.0039399680492</c:v>
                </c:pt>
                <c:pt idx="499">
                  <c:v>103.00403900385585</c:v>
                </c:pt>
                <c:pt idx="500">
                  <c:v>103.00413803711226</c:v>
                </c:pt>
                <c:pt idx="501">
                  <c:v>103.00423706781845</c:v>
                </c:pt>
                <c:pt idx="502">
                  <c:v>103.00433609597448</c:v>
                </c:pt>
                <c:pt idx="503">
                  <c:v>103.00443512158037</c:v>
                </c:pt>
                <c:pt idx="504">
                  <c:v>103.00453414463615</c:v>
                </c:pt>
                <c:pt idx="505">
                  <c:v>103.00463316514187</c:v>
                </c:pt>
                <c:pt idx="506">
                  <c:v>103.00473218309756</c:v>
                </c:pt>
                <c:pt idx="507">
                  <c:v>103.00483119850324</c:v>
                </c:pt>
                <c:pt idx="508">
                  <c:v>103.00493021135897</c:v>
                </c:pt>
                <c:pt idx="509">
                  <c:v>103.00502922166477</c:v>
                </c:pt>
                <c:pt idx="510">
                  <c:v>103.00512822942068</c:v>
                </c:pt>
                <c:pt idx="511">
                  <c:v>103.00522723462673</c:v>
                </c:pt>
                <c:pt idx="512">
                  <c:v>103.00532623728297</c:v>
                </c:pt>
                <c:pt idx="513">
                  <c:v>103.00542523738943</c:v>
                </c:pt>
                <c:pt idx="514">
                  <c:v>103.00552423494614</c:v>
                </c:pt>
                <c:pt idx="515">
                  <c:v>103.00562322995313</c:v>
                </c:pt>
                <c:pt idx="516">
                  <c:v>103.00572222241047</c:v>
                </c:pt>
                <c:pt idx="517">
                  <c:v>103.00582121231815</c:v>
                </c:pt>
                <c:pt idx="518">
                  <c:v>103.00592019967623</c:v>
                </c:pt>
                <c:pt idx="519">
                  <c:v>103.00601918448474</c:v>
                </c:pt>
                <c:pt idx="520">
                  <c:v>103.00611816674373</c:v>
                </c:pt>
                <c:pt idx="521">
                  <c:v>103.00621714645321</c:v>
                </c:pt>
                <c:pt idx="522">
                  <c:v>103.00631612361323</c:v>
                </c:pt>
                <c:pt idx="523">
                  <c:v>103.00641509822383</c:v>
                </c:pt>
                <c:pt idx="524">
                  <c:v>103.00651407028504</c:v>
                </c:pt>
                <c:pt idx="525">
                  <c:v>103.00661303979687</c:v>
                </c:pt>
                <c:pt idx="526">
                  <c:v>103.00671200675941</c:v>
                </c:pt>
                <c:pt idx="527">
                  <c:v>103.00681097117267</c:v>
                </c:pt>
                <c:pt idx="528">
                  <c:v>103.00690993303668</c:v>
                </c:pt>
                <c:pt idx="529">
                  <c:v>103.00700889235146</c:v>
                </c:pt>
                <c:pt idx="530">
                  <c:v>103.00710784911709</c:v>
                </c:pt>
                <c:pt idx="531">
                  <c:v>103.00720680333357</c:v>
                </c:pt>
                <c:pt idx="532">
                  <c:v>103.00730575500094</c:v>
                </c:pt>
                <c:pt idx="533">
                  <c:v>103.00740470411925</c:v>
                </c:pt>
                <c:pt idx="534">
                  <c:v>103.00750365068853</c:v>
                </c:pt>
                <c:pt idx="535">
                  <c:v>103.00760259470881</c:v>
                </c:pt>
                <c:pt idx="536">
                  <c:v>103.00770153618014</c:v>
                </c:pt>
                <c:pt idx="537">
                  <c:v>103.00780047510253</c:v>
                </c:pt>
                <c:pt idx="538">
                  <c:v>103.00789941147605</c:v>
                </c:pt>
                <c:pt idx="539">
                  <c:v>103.00799834530069</c:v>
                </c:pt>
                <c:pt idx="540">
                  <c:v>103.00809727657654</c:v>
                </c:pt>
                <c:pt idx="541">
                  <c:v>103.00819620530358</c:v>
                </c:pt>
                <c:pt idx="542">
                  <c:v>103.00829513148187</c:v>
                </c:pt>
                <c:pt idx="543">
                  <c:v>103.00839405511148</c:v>
                </c:pt>
                <c:pt idx="544">
                  <c:v>103.00849297619239</c:v>
                </c:pt>
                <c:pt idx="545">
                  <c:v>103.00859189472467</c:v>
                </c:pt>
                <c:pt idx="546">
                  <c:v>103.00869081070834</c:v>
                </c:pt>
                <c:pt idx="547">
                  <c:v>103.00878972414345</c:v>
                </c:pt>
                <c:pt idx="548">
                  <c:v>103.00888863503002</c:v>
                </c:pt>
                <c:pt idx="549">
                  <c:v>103.00898754336811</c:v>
                </c:pt>
                <c:pt idx="550">
                  <c:v>103.00908644915772</c:v>
                </c:pt>
                <c:pt idx="551">
                  <c:v>103.00918535239892</c:v>
                </c:pt>
                <c:pt idx="552">
                  <c:v>103.00928425309172</c:v>
                </c:pt>
                <c:pt idx="553">
                  <c:v>103.00938315123616</c:v>
                </c:pt>
                <c:pt idx="554">
                  <c:v>103.00948204683229</c:v>
                </c:pt>
                <c:pt idx="555">
                  <c:v>103.00958093988014</c:v>
                </c:pt>
                <c:pt idx="556">
                  <c:v>103.00967983037972</c:v>
                </c:pt>
                <c:pt idx="557">
                  <c:v>103.00977871833112</c:v>
                </c:pt>
                <c:pt idx="558">
                  <c:v>103.00987760373432</c:v>
                </c:pt>
                <c:pt idx="559">
                  <c:v>103.00997648658938</c:v>
                </c:pt>
                <c:pt idx="560">
                  <c:v>103.01007536689634</c:v>
                </c:pt>
                <c:pt idx="561">
                  <c:v>103.01017424465523</c:v>
                </c:pt>
                <c:pt idx="562">
                  <c:v>103.01027311986611</c:v>
                </c:pt>
                <c:pt idx="563">
                  <c:v>103.01037199252897</c:v>
                </c:pt>
                <c:pt idx="564">
                  <c:v>103.01047086264388</c:v>
                </c:pt>
                <c:pt idx="565">
                  <c:v>103.01056973021088</c:v>
                </c:pt>
                <c:pt idx="566">
                  <c:v>103.01066859522996</c:v>
                </c:pt>
                <c:pt idx="567">
                  <c:v>103.01076745770118</c:v>
                </c:pt>
                <c:pt idx="568">
                  <c:v>103.0108663176246</c:v>
                </c:pt>
                <c:pt idx="569">
                  <c:v>103.01096517500022</c:v>
                </c:pt>
                <c:pt idx="570">
                  <c:v>103.01106402982812</c:v>
                </c:pt>
                <c:pt idx="571">
                  <c:v>103.01116288210829</c:v>
                </c:pt>
                <c:pt idx="572">
                  <c:v>103.01126173184079</c:v>
                </c:pt>
                <c:pt idx="573">
                  <c:v>103.01136057902565</c:v>
                </c:pt>
                <c:pt idx="574">
                  <c:v>103.0114594236629</c:v>
                </c:pt>
                <c:pt idx="575">
                  <c:v>103.01155826575258</c:v>
                </c:pt>
                <c:pt idx="576">
                  <c:v>103.01165710529474</c:v>
                </c:pt>
                <c:pt idx="577">
                  <c:v>103.01175594228938</c:v>
                </c:pt>
                <c:pt idx="578">
                  <c:v>103.01185477673658</c:v>
                </c:pt>
                <c:pt idx="579">
                  <c:v>103.01195360863635</c:v>
                </c:pt>
                <c:pt idx="580">
                  <c:v>103.01205243798871</c:v>
                </c:pt>
                <c:pt idx="581">
                  <c:v>103.01215126479373</c:v>
                </c:pt>
                <c:pt idx="582">
                  <c:v>103.01225008905143</c:v>
                </c:pt>
                <c:pt idx="583">
                  <c:v>103.01234891076186</c:v>
                </c:pt>
                <c:pt idx="584">
                  <c:v>103.01244772992503</c:v>
                </c:pt>
                <c:pt idx="585">
                  <c:v>103.01254654654099</c:v>
                </c:pt>
                <c:pt idx="586">
                  <c:v>103.01264536060975</c:v>
                </c:pt>
                <c:pt idx="587">
                  <c:v>103.01274417213139</c:v>
                </c:pt>
                <c:pt idx="588">
                  <c:v>103.01284298110593</c:v>
                </c:pt>
                <c:pt idx="589">
                  <c:v>103.01294178753339</c:v>
                </c:pt>
                <c:pt idx="590">
                  <c:v>103.01304059141383</c:v>
                </c:pt>
                <c:pt idx="591">
                  <c:v>103.01313939274726</c:v>
                </c:pt>
                <c:pt idx="592">
                  <c:v>103.01323819153374</c:v>
                </c:pt>
                <c:pt idx="593">
                  <c:v>103.01333698777327</c:v>
                </c:pt>
                <c:pt idx="594">
                  <c:v>103.01343578146593</c:v>
                </c:pt>
                <c:pt idx="595">
                  <c:v>103.01353457261175</c:v>
                </c:pt>
                <c:pt idx="596">
                  <c:v>103.01363336121071</c:v>
                </c:pt>
                <c:pt idx="597">
                  <c:v>103.01373214726291</c:v>
                </c:pt>
                <c:pt idx="598">
                  <c:v>103.01383093076836</c:v>
                </c:pt>
                <c:pt idx="599">
                  <c:v>103.0139297117271</c:v>
                </c:pt>
                <c:pt idx="600">
                  <c:v>103.01402849013917</c:v>
                </c:pt>
                <c:pt idx="601">
                  <c:v>103.01412726600458</c:v>
                </c:pt>
                <c:pt idx="602">
                  <c:v>103.0142260393234</c:v>
                </c:pt>
                <c:pt idx="603">
                  <c:v>103.01432481009563</c:v>
                </c:pt>
                <c:pt idx="604">
                  <c:v>103.01442357832134</c:v>
                </c:pt>
                <c:pt idx="605">
                  <c:v>103.01452234400055</c:v>
                </c:pt>
                <c:pt idx="606">
                  <c:v>103.01462110713329</c:v>
                </c:pt>
                <c:pt idx="607">
                  <c:v>103.01471986771961</c:v>
                </c:pt>
                <c:pt idx="608">
                  <c:v>103.01481862575955</c:v>
                </c:pt>
                <c:pt idx="609">
                  <c:v>103.01491738125313</c:v>
                </c:pt>
                <c:pt idx="610">
                  <c:v>103.01501613420038</c:v>
                </c:pt>
                <c:pt idx="611">
                  <c:v>103.01511488460136</c:v>
                </c:pt>
                <c:pt idx="612">
                  <c:v>103.0152136324561</c:v>
                </c:pt>
                <c:pt idx="613">
                  <c:v>103.01531237776459</c:v>
                </c:pt>
                <c:pt idx="614">
                  <c:v>103.01541112052693</c:v>
                </c:pt>
                <c:pt idx="615">
                  <c:v>103.01550986074312</c:v>
                </c:pt>
                <c:pt idx="616">
                  <c:v>103.01560859841319</c:v>
                </c:pt>
                <c:pt idx="617">
                  <c:v>103.01570733353721</c:v>
                </c:pt>
                <c:pt idx="618">
                  <c:v>103.01580606611519</c:v>
                </c:pt>
                <c:pt idx="619">
                  <c:v>103.01590479614717</c:v>
                </c:pt>
                <c:pt idx="620">
                  <c:v>103.01600352363319</c:v>
                </c:pt>
                <c:pt idx="621">
                  <c:v>103.01610224857328</c:v>
                </c:pt>
                <c:pt idx="622">
                  <c:v>103.01620097096747</c:v>
                </c:pt>
                <c:pt idx="623">
                  <c:v>103.01629969081581</c:v>
                </c:pt>
                <c:pt idx="624">
                  <c:v>103.01639840811835</c:v>
                </c:pt>
                <c:pt idx="625">
                  <c:v>103.01649712287508</c:v>
                </c:pt>
                <c:pt idx="626">
                  <c:v>103.01659583508608</c:v>
                </c:pt>
                <c:pt idx="627">
                  <c:v>103.01669454475135</c:v>
                </c:pt>
                <c:pt idx="628">
                  <c:v>103.01679325187094</c:v>
                </c:pt>
                <c:pt idx="629">
                  <c:v>103.01689195644491</c:v>
                </c:pt>
                <c:pt idx="630">
                  <c:v>103.01699065847325</c:v>
                </c:pt>
                <c:pt idx="631">
                  <c:v>103.01708935795602</c:v>
                </c:pt>
                <c:pt idx="632">
                  <c:v>103.01718805489327</c:v>
                </c:pt>
                <c:pt idx="633">
                  <c:v>103.01728674928502</c:v>
                </c:pt>
                <c:pt idx="634">
                  <c:v>103.01738544113128</c:v>
                </c:pt>
                <c:pt idx="635">
                  <c:v>103.01748413043214</c:v>
                </c:pt>
                <c:pt idx="636">
                  <c:v>103.0175828171876</c:v>
                </c:pt>
                <c:pt idx="637">
                  <c:v>103.0176815013977</c:v>
                </c:pt>
                <c:pt idx="638">
                  <c:v>103.0177801830625</c:v>
                </c:pt>
                <c:pt idx="639">
                  <c:v>103.017878862182</c:v>
                </c:pt>
                <c:pt idx="640">
                  <c:v>103.01797753875626</c:v>
                </c:pt>
                <c:pt idx="641">
                  <c:v>103.01807621278527</c:v>
                </c:pt>
                <c:pt idx="642">
                  <c:v>103.01817488426913</c:v>
                </c:pt>
                <c:pt idx="643">
                  <c:v>103.01827355320785</c:v>
                </c:pt>
                <c:pt idx="644">
                  <c:v>103.01837221960146</c:v>
                </c:pt>
                <c:pt idx="645">
                  <c:v>103.01847088344999</c:v>
                </c:pt>
                <c:pt idx="646">
                  <c:v>103.01856954475349</c:v>
                </c:pt>
                <c:pt idx="647">
                  <c:v>103.01866820351198</c:v>
                </c:pt>
                <c:pt idx="648">
                  <c:v>103.01876685972552</c:v>
                </c:pt>
                <c:pt idx="649">
                  <c:v>103.01886551339413</c:v>
                </c:pt>
                <c:pt idx="650">
                  <c:v>103.01896416451783</c:v>
                </c:pt>
                <c:pt idx="651">
                  <c:v>103.0190628130967</c:v>
                </c:pt>
                <c:pt idx="652">
                  <c:v>103.01916145913071</c:v>
                </c:pt>
                <c:pt idx="653">
                  <c:v>103.01926010261997</c:v>
                </c:pt>
                <c:pt idx="654">
                  <c:v>103.01935874356447</c:v>
                </c:pt>
                <c:pt idx="655">
                  <c:v>103.01945738196424</c:v>
                </c:pt>
                <c:pt idx="656">
                  <c:v>103.01955601781935</c:v>
                </c:pt>
                <c:pt idx="657">
                  <c:v>103.01965465112981</c:v>
                </c:pt>
                <c:pt idx="658">
                  <c:v>103.01975328189566</c:v>
                </c:pt>
                <c:pt idx="659">
                  <c:v>103.01985191011694</c:v>
                </c:pt>
                <c:pt idx="660">
                  <c:v>103.01995053579368</c:v>
                </c:pt>
                <c:pt idx="661">
                  <c:v>103.02004915892593</c:v>
                </c:pt>
                <c:pt idx="662">
                  <c:v>103.02014777951371</c:v>
                </c:pt>
                <c:pt idx="663">
                  <c:v>103.02024639755706</c:v>
                </c:pt>
                <c:pt idx="664">
                  <c:v>103.02034501305602</c:v>
                </c:pt>
                <c:pt idx="665">
                  <c:v>103.02044362601062</c:v>
                </c:pt>
                <c:pt idx="666">
                  <c:v>103.02054223642089</c:v>
                </c:pt>
                <c:pt idx="667">
                  <c:v>103.02064084428689</c:v>
                </c:pt>
                <c:pt idx="668">
                  <c:v>103.02073944960863</c:v>
                </c:pt>
                <c:pt idx="669">
                  <c:v>103.02083805238614</c:v>
                </c:pt>
                <c:pt idx="670">
                  <c:v>103.0209366526195</c:v>
                </c:pt>
                <c:pt idx="671">
                  <c:v>103.02103525030869</c:v>
                </c:pt>
                <c:pt idx="672">
                  <c:v>103.02113384545379</c:v>
                </c:pt>
                <c:pt idx="673">
                  <c:v>103.0212324380548</c:v>
                </c:pt>
                <c:pt idx="674">
                  <c:v>103.02133102811179</c:v>
                </c:pt>
                <c:pt idx="675">
                  <c:v>103.02142961562477</c:v>
                </c:pt>
                <c:pt idx="676">
                  <c:v>103.02152820059378</c:v>
                </c:pt>
                <c:pt idx="677">
                  <c:v>103.02162678301886</c:v>
                </c:pt>
                <c:pt idx="678">
                  <c:v>103.02172536290006</c:v>
                </c:pt>
                <c:pt idx="679">
                  <c:v>103.02182394023737</c:v>
                </c:pt>
                <c:pt idx="680">
                  <c:v>103.02192251503088</c:v>
                </c:pt>
                <c:pt idx="681">
                  <c:v>103.02202108728061</c:v>
                </c:pt>
                <c:pt idx="682">
                  <c:v>103.02211965698658</c:v>
                </c:pt>
                <c:pt idx="683">
                  <c:v>103.02221822414883</c:v>
                </c:pt>
                <c:pt idx="684">
                  <c:v>103.02231678876738</c:v>
                </c:pt>
                <c:pt idx="685">
                  <c:v>103.02241535084232</c:v>
                </c:pt>
                <c:pt idx="686">
                  <c:v>103.02251391037363</c:v>
                </c:pt>
                <c:pt idx="687">
                  <c:v>103.02261246736138</c:v>
                </c:pt>
                <c:pt idx="688">
                  <c:v>103.02271102180559</c:v>
                </c:pt>
                <c:pt idx="689">
                  <c:v>103.0228095737063</c:v>
                </c:pt>
                <c:pt idx="690">
                  <c:v>103.02290812306352</c:v>
                </c:pt>
                <c:pt idx="691">
                  <c:v>103.02300666987733</c:v>
                </c:pt>
                <c:pt idx="692">
                  <c:v>103.02310521414773</c:v>
                </c:pt>
                <c:pt idx="693">
                  <c:v>103.0232037558748</c:v>
                </c:pt>
                <c:pt idx="694">
                  <c:v>103.02330229505851</c:v>
                </c:pt>
                <c:pt idx="695">
                  <c:v>103.02340083169896</c:v>
                </c:pt>
                <c:pt idx="696">
                  <c:v>103.02349936579616</c:v>
                </c:pt>
                <c:pt idx="697">
                  <c:v>103.02359789735013</c:v>
                </c:pt>
                <c:pt idx="698">
                  <c:v>103.0236964263609</c:v>
                </c:pt>
                <c:pt idx="699">
                  <c:v>103.02379495282855</c:v>
                </c:pt>
                <c:pt idx="700">
                  <c:v>103.02389347675309</c:v>
                </c:pt>
                <c:pt idx="701">
                  <c:v>103.02399199813455</c:v>
                </c:pt>
                <c:pt idx="702">
                  <c:v>103.02409051697296</c:v>
                </c:pt>
                <c:pt idx="703">
                  <c:v>103.02418903326837</c:v>
                </c:pt>
                <c:pt idx="704">
                  <c:v>103.02428754702082</c:v>
                </c:pt>
                <c:pt idx="705">
                  <c:v>103.02438605823033</c:v>
                </c:pt>
                <c:pt idx="706">
                  <c:v>103.02448456689694</c:v>
                </c:pt>
                <c:pt idx="707">
                  <c:v>103.02458307302071</c:v>
                </c:pt>
                <c:pt idx="708">
                  <c:v>103.02468157660165</c:v>
                </c:pt>
                <c:pt idx="709">
                  <c:v>103.0247800776398</c:v>
                </c:pt>
                <c:pt idx="710">
                  <c:v>103.02487857613519</c:v>
                </c:pt>
                <c:pt idx="711">
                  <c:v>103.02497707208786</c:v>
                </c:pt>
                <c:pt idx="712">
                  <c:v>103.02507556549786</c:v>
                </c:pt>
                <c:pt idx="713">
                  <c:v>103.02517405636519</c:v>
                </c:pt>
                <c:pt idx="714">
                  <c:v>103.02527254468993</c:v>
                </c:pt>
                <c:pt idx="715">
                  <c:v>103.0253710304721</c:v>
                </c:pt>
                <c:pt idx="716">
                  <c:v>103.0254695137117</c:v>
                </c:pt>
                <c:pt idx="717">
                  <c:v>103.02556799440882</c:v>
                </c:pt>
                <c:pt idx="718">
                  <c:v>103.02566647256346</c:v>
                </c:pt>
                <c:pt idx="719">
                  <c:v>103.02576494817568</c:v>
                </c:pt>
                <c:pt idx="720">
                  <c:v>103.02586342124549</c:v>
                </c:pt>
                <c:pt idx="721">
                  <c:v>103.02596189177294</c:v>
                </c:pt>
                <c:pt idx="722">
                  <c:v>103.02606035975806</c:v>
                </c:pt>
                <c:pt idx="723">
                  <c:v>103.02615882520089</c:v>
                </c:pt>
                <c:pt idx="724">
                  <c:v>103.02625728810148</c:v>
                </c:pt>
                <c:pt idx="725">
                  <c:v>103.02635574845985</c:v>
                </c:pt>
                <c:pt idx="726">
                  <c:v>103.02645420627603</c:v>
                </c:pt>
                <c:pt idx="727">
                  <c:v>103.02655266155006</c:v>
                </c:pt>
                <c:pt idx="728">
                  <c:v>103.02665111428198</c:v>
                </c:pt>
                <c:pt idx="729">
                  <c:v>103.02674956447183</c:v>
                </c:pt>
                <c:pt idx="730">
                  <c:v>103.02684801211961</c:v>
                </c:pt>
                <c:pt idx="731">
                  <c:v>103.02694645722542</c:v>
                </c:pt>
                <c:pt idx="732">
                  <c:v>103.02704489978926</c:v>
                </c:pt>
                <c:pt idx="733">
                  <c:v>103.02714333981115</c:v>
                </c:pt>
                <c:pt idx="734">
                  <c:v>103.02724177729114</c:v>
                </c:pt>
                <c:pt idx="735">
                  <c:v>103.02734021222928</c:v>
                </c:pt>
                <c:pt idx="736">
                  <c:v>103.02743864462559</c:v>
                </c:pt>
                <c:pt idx="737">
                  <c:v>103.02753707448011</c:v>
                </c:pt>
                <c:pt idx="738">
                  <c:v>103.02763550179286</c:v>
                </c:pt>
                <c:pt idx="739">
                  <c:v>103.0277339265639</c:v>
                </c:pt>
                <c:pt idx="740">
                  <c:v>103.02783234879327</c:v>
                </c:pt>
                <c:pt idx="741">
                  <c:v>103.02793076848097</c:v>
                </c:pt>
                <c:pt idx="742">
                  <c:v>103.02802918562706</c:v>
                </c:pt>
                <c:pt idx="743">
                  <c:v>103.02812760023158</c:v>
                </c:pt>
                <c:pt idx="744">
                  <c:v>103.02822601229455</c:v>
                </c:pt>
                <c:pt idx="745">
                  <c:v>103.02832442181602</c:v>
                </c:pt>
                <c:pt idx="746">
                  <c:v>103.02842282879602</c:v>
                </c:pt>
                <c:pt idx="747">
                  <c:v>103.0285212332346</c:v>
                </c:pt>
                <c:pt idx="748">
                  <c:v>103.02861963513176</c:v>
                </c:pt>
                <c:pt idx="749">
                  <c:v>103.02871803448755</c:v>
                </c:pt>
                <c:pt idx="750">
                  <c:v>103.02881643130203</c:v>
                </c:pt>
                <c:pt idx="751">
                  <c:v>103.02891482557523</c:v>
                </c:pt>
                <c:pt idx="752">
                  <c:v>103.02901321730714</c:v>
                </c:pt>
                <c:pt idx="753">
                  <c:v>103.02911160649785</c:v>
                </c:pt>
                <c:pt idx="754">
                  <c:v>103.02920999314738</c:v>
                </c:pt>
                <c:pt idx="755">
                  <c:v>103.02930837725575</c:v>
                </c:pt>
                <c:pt idx="756">
                  <c:v>103.029406758823</c:v>
                </c:pt>
                <c:pt idx="757">
                  <c:v>103.02950513784917</c:v>
                </c:pt>
                <c:pt idx="758">
                  <c:v>103.0296035143343</c:v>
                </c:pt>
                <c:pt idx="759">
                  <c:v>103.02970188827842</c:v>
                </c:pt>
                <c:pt idx="760">
                  <c:v>103.02980025968158</c:v>
                </c:pt>
                <c:pt idx="761">
                  <c:v>103.02989862854379</c:v>
                </c:pt>
                <c:pt idx="762">
                  <c:v>103.02999699486512</c:v>
                </c:pt>
                <c:pt idx="763">
                  <c:v>103.03009535864557</c:v>
                </c:pt>
                <c:pt idx="764">
                  <c:v>103.03019371988519</c:v>
                </c:pt>
                <c:pt idx="765">
                  <c:v>103.03029207858403</c:v>
                </c:pt>
                <c:pt idx="766">
                  <c:v>103.0303904347421</c:v>
                </c:pt>
                <c:pt idx="767">
                  <c:v>103.03048878835943</c:v>
                </c:pt>
                <c:pt idx="768">
                  <c:v>103.03058713943611</c:v>
                </c:pt>
                <c:pt idx="769">
                  <c:v>103.03068548797212</c:v>
                </c:pt>
                <c:pt idx="770">
                  <c:v>103.03078383396752</c:v>
                </c:pt>
                <c:pt idx="771">
                  <c:v>103.03088217742233</c:v>
                </c:pt>
                <c:pt idx="772">
                  <c:v>103.03098051833661</c:v>
                </c:pt>
                <c:pt idx="773">
                  <c:v>103.03107885671038</c:v>
                </c:pt>
                <c:pt idx="774">
                  <c:v>103.03117719254367</c:v>
                </c:pt>
                <c:pt idx="775">
                  <c:v>103.03127552583652</c:v>
                </c:pt>
                <c:pt idx="776">
                  <c:v>103.03137385658897</c:v>
                </c:pt>
                <c:pt idx="777">
                  <c:v>103.03147218480105</c:v>
                </c:pt>
                <c:pt idx="778">
                  <c:v>103.03157051047282</c:v>
                </c:pt>
                <c:pt idx="779">
                  <c:v>103.03166883360427</c:v>
                </c:pt>
                <c:pt idx="780">
                  <c:v>103.03176715419546</c:v>
                </c:pt>
                <c:pt idx="781">
                  <c:v>103.03186547224645</c:v>
                </c:pt>
                <c:pt idx="782">
                  <c:v>103.03196378775723</c:v>
                </c:pt>
                <c:pt idx="783">
                  <c:v>103.03206210072787</c:v>
                </c:pt>
                <c:pt idx="784">
                  <c:v>103.0321604111584</c:v>
                </c:pt>
                <c:pt idx="785">
                  <c:v>103.03225871904883</c:v>
                </c:pt>
                <c:pt idx="786">
                  <c:v>103.03235702439923</c:v>
                </c:pt>
                <c:pt idx="787">
                  <c:v>103.03245532720963</c:v>
                </c:pt>
                <c:pt idx="788">
                  <c:v>103.03255362748003</c:v>
                </c:pt>
                <c:pt idx="789">
                  <c:v>103.0326519252105</c:v>
                </c:pt>
                <c:pt idx="790">
                  <c:v>103.03275022040107</c:v>
                </c:pt>
                <c:pt idx="791">
                  <c:v>103.03284851305179</c:v>
                </c:pt>
                <c:pt idx="792">
                  <c:v>103.03294680316266</c:v>
                </c:pt>
                <c:pt idx="793">
                  <c:v>103.03304509073372</c:v>
                </c:pt>
                <c:pt idx="794">
                  <c:v>103.03314337576504</c:v>
                </c:pt>
                <c:pt idx="795">
                  <c:v>103.03324165825663</c:v>
                </c:pt>
                <c:pt idx="796">
                  <c:v>103.03333993820853</c:v>
                </c:pt>
                <c:pt idx="797">
                  <c:v>103.03343821562076</c:v>
                </c:pt>
                <c:pt idx="798">
                  <c:v>103.03353649049339</c:v>
                </c:pt>
                <c:pt idx="799">
                  <c:v>103.03363476282644</c:v>
                </c:pt>
                <c:pt idx="800">
                  <c:v>103.03373303261993</c:v>
                </c:pt>
                <c:pt idx="801">
                  <c:v>103.03383129987392</c:v>
                </c:pt>
                <c:pt idx="802">
                  <c:v>103.03392956458843</c:v>
                </c:pt>
                <c:pt idx="803">
                  <c:v>103.03402782676349</c:v>
                </c:pt>
                <c:pt idx="804">
                  <c:v>103.03412608639917</c:v>
                </c:pt>
                <c:pt idx="805">
                  <c:v>103.03422434349548</c:v>
                </c:pt>
                <c:pt idx="806">
                  <c:v>103.03432259805244</c:v>
                </c:pt>
                <c:pt idx="807">
                  <c:v>103.03442085007011</c:v>
                </c:pt>
                <c:pt idx="808">
                  <c:v>103.03451909954852</c:v>
                </c:pt>
                <c:pt idx="809">
                  <c:v>103.03461734648769</c:v>
                </c:pt>
                <c:pt idx="810">
                  <c:v>103.03471559088767</c:v>
                </c:pt>
                <c:pt idx="811">
                  <c:v>103.03481383274851</c:v>
                </c:pt>
                <c:pt idx="812">
                  <c:v>103.03491207207023</c:v>
                </c:pt>
                <c:pt idx="813">
                  <c:v>103.03501030885285</c:v>
                </c:pt>
                <c:pt idx="814">
                  <c:v>103.03510854309644</c:v>
                </c:pt>
                <c:pt idx="815">
                  <c:v>103.03520677480101</c:v>
                </c:pt>
                <c:pt idx="816">
                  <c:v>103.03530500396661</c:v>
                </c:pt>
                <c:pt idx="817">
                  <c:v>103.03540323059326</c:v>
                </c:pt>
                <c:pt idx="818">
                  <c:v>103.03550145468101</c:v>
                </c:pt>
                <c:pt idx="819">
                  <c:v>103.03559967622988</c:v>
                </c:pt>
                <c:pt idx="820">
                  <c:v>103.03569789523992</c:v>
                </c:pt>
                <c:pt idx="821">
                  <c:v>103.03579611171118</c:v>
                </c:pt>
                <c:pt idx="822">
                  <c:v>103.03589432564364</c:v>
                </c:pt>
                <c:pt idx="823">
                  <c:v>103.0359925370374</c:v>
                </c:pt>
                <c:pt idx="824">
                  <c:v>103.03609074589245</c:v>
                </c:pt>
                <c:pt idx="825">
                  <c:v>103.03618895220886</c:v>
                </c:pt>
                <c:pt idx="826">
                  <c:v>103.03628715598664</c:v>
                </c:pt>
                <c:pt idx="827">
                  <c:v>103.03638535722583</c:v>
                </c:pt>
                <c:pt idx="828">
                  <c:v>103.03648355592649</c:v>
                </c:pt>
                <c:pt idx="829">
                  <c:v>103.03658175208864</c:v>
                </c:pt>
                <c:pt idx="830">
                  <c:v>103.03667994571229</c:v>
                </c:pt>
                <c:pt idx="831">
                  <c:v>103.03677813679751</c:v>
                </c:pt>
                <c:pt idx="832">
                  <c:v>103.03687632534431</c:v>
                </c:pt>
                <c:pt idx="833">
                  <c:v>103.03697451135274</c:v>
                </c:pt>
                <c:pt idx="834">
                  <c:v>103.03707269482285</c:v>
                </c:pt>
                <c:pt idx="835">
                  <c:v>103.03717087575464</c:v>
                </c:pt>
                <c:pt idx="836">
                  <c:v>103.03726905414818</c:v>
                </c:pt>
                <c:pt idx="837">
                  <c:v>103.0373672300035</c:v>
                </c:pt>
                <c:pt idx="838">
                  <c:v>103.03746540332061</c:v>
                </c:pt>
                <c:pt idx="839">
                  <c:v>103.03756357409955</c:v>
                </c:pt>
                <c:pt idx="840">
                  <c:v>103.03766174234039</c:v>
                </c:pt>
                <c:pt idx="841">
                  <c:v>103.03775990804311</c:v>
                </c:pt>
                <c:pt idx="842">
                  <c:v>103.03785807120781</c:v>
                </c:pt>
                <c:pt idx="843">
                  <c:v>103.03795623183449</c:v>
                </c:pt>
                <c:pt idx="844">
                  <c:v>103.03805438992318</c:v>
                </c:pt>
                <c:pt idx="845">
                  <c:v>103.03815254547393</c:v>
                </c:pt>
                <c:pt idx="846">
                  <c:v>103.03825069848678</c:v>
                </c:pt>
                <c:pt idx="847">
                  <c:v>103.03834884896175</c:v>
                </c:pt>
                <c:pt idx="848">
                  <c:v>103.03844699689887</c:v>
                </c:pt>
                <c:pt idx="849">
                  <c:v>103.03854514229822</c:v>
                </c:pt>
                <c:pt idx="850">
                  <c:v>103.03864328515978</c:v>
                </c:pt>
                <c:pt idx="851">
                  <c:v>103.03874142548362</c:v>
                </c:pt>
                <c:pt idx="852">
                  <c:v>103.03883956326975</c:v>
                </c:pt>
                <c:pt idx="853">
                  <c:v>103.03893769851823</c:v>
                </c:pt>
                <c:pt idx="854">
                  <c:v>103.03903583122909</c:v>
                </c:pt>
                <c:pt idx="855">
                  <c:v>103.03913396140236</c:v>
                </c:pt>
                <c:pt idx="856">
                  <c:v>103.03923208903808</c:v>
                </c:pt>
                <c:pt idx="857">
                  <c:v>103.03933021413627</c:v>
                </c:pt>
                <c:pt idx="858">
                  <c:v>103.039428336697</c:v>
                </c:pt>
                <c:pt idx="859">
                  <c:v>103.03952645672027</c:v>
                </c:pt>
                <c:pt idx="860">
                  <c:v>103.03962457420613</c:v>
                </c:pt>
                <c:pt idx="861">
                  <c:v>103.03972268915462</c:v>
                </c:pt>
                <c:pt idx="862">
                  <c:v>103.03982080156577</c:v>
                </c:pt>
                <c:pt idx="863">
                  <c:v>103.03991891143961</c:v>
                </c:pt>
                <c:pt idx="864">
                  <c:v>103.04001701877618</c:v>
                </c:pt>
                <c:pt idx="865">
                  <c:v>103.04011512357553</c:v>
                </c:pt>
                <c:pt idx="866">
                  <c:v>103.04021322583768</c:v>
                </c:pt>
                <c:pt idx="867">
                  <c:v>103.04031132556267</c:v>
                </c:pt>
                <c:pt idx="868">
                  <c:v>103.04040942275053</c:v>
                </c:pt>
                <c:pt idx="869">
                  <c:v>103.04050751740131</c:v>
                </c:pt>
                <c:pt idx="870">
                  <c:v>103.04060560951501</c:v>
                </c:pt>
                <c:pt idx="871">
                  <c:v>103.04070369909171</c:v>
                </c:pt>
                <c:pt idx="872">
                  <c:v>103.04080178613144</c:v>
                </c:pt>
                <c:pt idx="873">
                  <c:v>103.04089987063419</c:v>
                </c:pt>
                <c:pt idx="874">
                  <c:v>103.04099795260005</c:v>
                </c:pt>
                <c:pt idx="875">
                  <c:v>103.04109603202903</c:v>
                </c:pt>
                <c:pt idx="876">
                  <c:v>103.04119410892116</c:v>
                </c:pt>
                <c:pt idx="877">
                  <c:v>103.0412921832765</c:v>
                </c:pt>
                <c:pt idx="878">
                  <c:v>103.04139025509507</c:v>
                </c:pt>
                <c:pt idx="879">
                  <c:v>103.0414883243769</c:v>
                </c:pt>
                <c:pt idx="880">
                  <c:v>103.04158639112202</c:v>
                </c:pt>
                <c:pt idx="881">
                  <c:v>103.0416844553305</c:v>
                </c:pt>
                <c:pt idx="882">
                  <c:v>103.04178251700233</c:v>
                </c:pt>
                <c:pt idx="883">
                  <c:v>103.04188057613757</c:v>
                </c:pt>
                <c:pt idx="884">
                  <c:v>103.04197863273627</c:v>
                </c:pt>
                <c:pt idx="885">
                  <c:v>103.04207668679844</c:v>
                </c:pt>
                <c:pt idx="886">
                  <c:v>103.04217473832412</c:v>
                </c:pt>
                <c:pt idx="887">
                  <c:v>103.04227278731335</c:v>
                </c:pt>
                <c:pt idx="888">
                  <c:v>103.04237083376619</c:v>
                </c:pt>
                <c:pt idx="889">
                  <c:v>103.04246887768262</c:v>
                </c:pt>
                <c:pt idx="890">
                  <c:v>103.04256691906272</c:v>
                </c:pt>
                <c:pt idx="891">
                  <c:v>103.04266495790651</c:v>
                </c:pt>
                <c:pt idx="892">
                  <c:v>103.04276299421403</c:v>
                </c:pt>
                <c:pt idx="893">
                  <c:v>103.04286102798532</c:v>
                </c:pt>
                <c:pt idx="894">
                  <c:v>103.04295905922041</c:v>
                </c:pt>
                <c:pt idx="895">
                  <c:v>103.04305708791934</c:v>
                </c:pt>
                <c:pt idx="896">
                  <c:v>103.04315511408211</c:v>
                </c:pt>
                <c:pt idx="897">
                  <c:v>103.04325313770882</c:v>
                </c:pt>
                <c:pt idx="898">
                  <c:v>103.04335115879945</c:v>
                </c:pt>
                <c:pt idx="899">
                  <c:v>103.04344917735406</c:v>
                </c:pt>
                <c:pt idx="900">
                  <c:v>103.0435471933727</c:v>
                </c:pt>
                <c:pt idx="901">
                  <c:v>103.04364520685539</c:v>
                </c:pt>
                <c:pt idx="902">
                  <c:v>103.04374321780216</c:v>
                </c:pt>
                <c:pt idx="903">
                  <c:v>103.04384122621303</c:v>
                </c:pt>
                <c:pt idx="904">
                  <c:v>103.04393923208808</c:v>
                </c:pt>
                <c:pt idx="905">
                  <c:v>103.04403723542731</c:v>
                </c:pt>
                <c:pt idx="906">
                  <c:v>103.04413523623077</c:v>
                </c:pt>
                <c:pt idx="907">
                  <c:v>103.04423323449851</c:v>
                </c:pt>
                <c:pt idx="908">
                  <c:v>103.04433123023051</c:v>
                </c:pt>
                <c:pt idx="909">
                  <c:v>103.04442922342687</c:v>
                </c:pt>
                <c:pt idx="910">
                  <c:v>103.04452721408759</c:v>
                </c:pt>
                <c:pt idx="911">
                  <c:v>103.04462520221273</c:v>
                </c:pt>
                <c:pt idx="912">
                  <c:v>103.0447231878023</c:v>
                </c:pt>
                <c:pt idx="913">
                  <c:v>103.04482117085634</c:v>
                </c:pt>
                <c:pt idx="914">
                  <c:v>103.0449191513749</c:v>
                </c:pt>
                <c:pt idx="915">
                  <c:v>103.045017129358</c:v>
                </c:pt>
                <c:pt idx="916">
                  <c:v>103.04511510480569</c:v>
                </c:pt>
                <c:pt idx="917">
                  <c:v>103.04521307771799</c:v>
                </c:pt>
                <c:pt idx="918">
                  <c:v>103.04531104809496</c:v>
                </c:pt>
                <c:pt idx="919">
                  <c:v>103.04540901593661</c:v>
                </c:pt>
                <c:pt idx="920">
                  <c:v>103.04550698124298</c:v>
                </c:pt>
                <c:pt idx="921">
                  <c:v>103.04560494401412</c:v>
                </c:pt>
                <c:pt idx="922">
                  <c:v>103.04570290425005</c:v>
                </c:pt>
                <c:pt idx="923">
                  <c:v>103.04580086195081</c:v>
                </c:pt>
                <c:pt idx="924">
                  <c:v>103.04589881711644</c:v>
                </c:pt>
                <c:pt idx="925">
                  <c:v>103.04599676974696</c:v>
                </c:pt>
                <c:pt idx="926">
                  <c:v>103.04609471984244</c:v>
                </c:pt>
                <c:pt idx="927">
                  <c:v>103.04619266740288</c:v>
                </c:pt>
                <c:pt idx="928">
                  <c:v>103.04629061242834</c:v>
                </c:pt>
                <c:pt idx="929">
                  <c:v>103.04638855491882</c:v>
                </c:pt>
                <c:pt idx="930">
                  <c:v>103.0464864948744</c:v>
                </c:pt>
                <c:pt idx="931">
                  <c:v>103.04658443229509</c:v>
                </c:pt>
                <c:pt idx="932">
                  <c:v>103.04668236718094</c:v>
                </c:pt>
                <c:pt idx="933">
                  <c:v>103.04678029953197</c:v>
                </c:pt>
                <c:pt idx="934">
                  <c:v>103.04687822934822</c:v>
                </c:pt>
                <c:pt idx="935">
                  <c:v>103.04697615662973</c:v>
                </c:pt>
                <c:pt idx="936">
                  <c:v>103.04707408137654</c:v>
                </c:pt>
                <c:pt idx="937">
                  <c:v>103.04717200358867</c:v>
                </c:pt>
                <c:pt idx="938">
                  <c:v>103.04726992326617</c:v>
                </c:pt>
                <c:pt idx="939">
                  <c:v>103.04736784040908</c:v>
                </c:pt>
                <c:pt idx="940">
                  <c:v>103.04746575501741</c:v>
                </c:pt>
                <c:pt idx="941">
                  <c:v>103.04756366709123</c:v>
                </c:pt>
                <c:pt idx="942">
                  <c:v>103.04766157663056</c:v>
                </c:pt>
                <c:pt idx="943">
                  <c:v>103.04775948363543</c:v>
                </c:pt>
                <c:pt idx="944">
                  <c:v>103.04785738810587</c:v>
                </c:pt>
                <c:pt idx="945">
                  <c:v>103.04795529004193</c:v>
                </c:pt>
                <c:pt idx="946">
                  <c:v>103.04805318944364</c:v>
                </c:pt>
                <c:pt idx="947">
                  <c:v>103.04815108631102</c:v>
                </c:pt>
                <c:pt idx="948">
                  <c:v>103.04824898064415</c:v>
                </c:pt>
                <c:pt idx="949">
                  <c:v>103.04834687244301</c:v>
                </c:pt>
                <c:pt idx="950">
                  <c:v>103.04844476170766</c:v>
                </c:pt>
                <c:pt idx="951">
                  <c:v>103.04854264843816</c:v>
                </c:pt>
                <c:pt idx="952">
                  <c:v>103.04864053263451</c:v>
                </c:pt>
                <c:pt idx="953">
                  <c:v>103.04873841429676</c:v>
                </c:pt>
                <c:pt idx="954">
                  <c:v>103.04883629342494</c:v>
                </c:pt>
                <c:pt idx="955">
                  <c:v>103.04893417001909</c:v>
                </c:pt>
                <c:pt idx="956">
                  <c:v>103.04903204407925</c:v>
                </c:pt>
                <c:pt idx="957">
                  <c:v>103.04912991560548</c:v>
                </c:pt>
                <c:pt idx="958">
                  <c:v>103.04922778459775</c:v>
                </c:pt>
                <c:pt idx="959">
                  <c:v>103.04932565105614</c:v>
                </c:pt>
                <c:pt idx="960">
                  <c:v>103.04942351498066</c:v>
                </c:pt>
                <c:pt idx="961">
                  <c:v>103.0495213763714</c:v>
                </c:pt>
                <c:pt idx="962">
                  <c:v>103.04961923522835</c:v>
                </c:pt>
                <c:pt idx="963">
                  <c:v>103.04971709155153</c:v>
                </c:pt>
                <c:pt idx="964">
                  <c:v>103.04981494534103</c:v>
                </c:pt>
                <c:pt idx="965">
                  <c:v>103.04991279659683</c:v>
                </c:pt>
                <c:pt idx="966">
                  <c:v>103.05001064531901</c:v>
                </c:pt>
                <c:pt idx="967">
                  <c:v>103.05010849150759</c:v>
                </c:pt>
                <c:pt idx="968">
                  <c:v>103.05020633516258</c:v>
                </c:pt>
                <c:pt idx="969">
                  <c:v>103.05030417628403</c:v>
                </c:pt>
                <c:pt idx="970">
                  <c:v>103.05040201487201</c:v>
                </c:pt>
                <c:pt idx="971">
                  <c:v>103.05049985092653</c:v>
                </c:pt>
                <c:pt idx="972">
                  <c:v>103.05059768444762</c:v>
                </c:pt>
                <c:pt idx="973">
                  <c:v>103.05069551543532</c:v>
                </c:pt>
                <c:pt idx="974">
                  <c:v>103.05079334388967</c:v>
                </c:pt>
                <c:pt idx="975">
                  <c:v>103.05089116981067</c:v>
                </c:pt>
                <c:pt idx="976">
                  <c:v>103.0509889931984</c:v>
                </c:pt>
                <c:pt idx="977">
                  <c:v>103.05108681405289</c:v>
                </c:pt>
                <c:pt idx="978">
                  <c:v>103.05118463237419</c:v>
                </c:pt>
                <c:pt idx="979">
                  <c:v>103.05128244816228</c:v>
                </c:pt>
                <c:pt idx="980">
                  <c:v>103.05138026141725</c:v>
                </c:pt>
                <c:pt idx="981">
                  <c:v>103.0514780721391</c:v>
                </c:pt>
                <c:pt idx="982">
                  <c:v>103.05157588032789</c:v>
                </c:pt>
                <c:pt idx="983">
                  <c:v>103.05167368598364</c:v>
                </c:pt>
                <c:pt idx="984">
                  <c:v>103.0517714891064</c:v>
                </c:pt>
                <c:pt idx="985">
                  <c:v>103.05186928969619</c:v>
                </c:pt>
                <c:pt idx="986">
                  <c:v>103.05196708775306</c:v>
                </c:pt>
                <c:pt idx="987">
                  <c:v>103.05206488327703</c:v>
                </c:pt>
                <c:pt idx="988">
                  <c:v>103.05216267626814</c:v>
                </c:pt>
                <c:pt idx="989">
                  <c:v>103.05226046672644</c:v>
                </c:pt>
                <c:pt idx="990">
                  <c:v>103.05235825465195</c:v>
                </c:pt>
                <c:pt idx="991">
                  <c:v>103.0524560400447</c:v>
                </c:pt>
                <c:pt idx="992">
                  <c:v>103.05255382290474</c:v>
                </c:pt>
                <c:pt idx="993">
                  <c:v>103.05265160323211</c:v>
                </c:pt>
                <c:pt idx="994">
                  <c:v>103.05274938102683</c:v>
                </c:pt>
                <c:pt idx="995">
                  <c:v>103.05284715628893</c:v>
                </c:pt>
                <c:pt idx="996">
                  <c:v>103.05294492901849</c:v>
                </c:pt>
                <c:pt idx="997">
                  <c:v>103.05304269921548</c:v>
                </c:pt>
                <c:pt idx="998">
                  <c:v>103.05314046688</c:v>
                </c:pt>
                <c:pt idx="999">
                  <c:v>103.05323823201203</c:v>
                </c:pt>
                <c:pt idx="1000">
                  <c:v>103.05333599461164</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Calculs!$AG$4:$AG$1004</c:f>
              <c:numCache>
                <c:formatCode>0.00</c:formatCode>
                <c:ptCount val="1001"/>
                <c:pt idx="0">
                  <c:v>0</c:v>
                </c:pt>
                <c:pt idx="1">
                  <c:v>-33.506336087495804</c:v>
                </c:pt>
                <c:pt idx="2">
                  <c:v>-33.409841963680336</c:v>
                </c:pt>
                <c:pt idx="3">
                  <c:v>-33.313833241237809</c:v>
                </c:pt>
                <c:pt idx="4">
                  <c:v>-33.218306654192297</c:v>
                </c:pt>
                <c:pt idx="5">
                  <c:v>-33.123258964088045</c:v>
                </c:pt>
                <c:pt idx="6">
                  <c:v>-33.028686959710498</c:v>
                </c:pt>
                <c:pt idx="7">
                  <c:v>-32.934587456810597</c:v>
                </c:pt>
                <c:pt idx="8">
                  <c:v>-32.840957297832432</c:v>
                </c:pt>
                <c:pt idx="9">
                  <c:v>-32.747793351643992</c:v>
                </c:pt>
                <c:pt idx="10">
                  <c:v>-32.655092513271086</c:v>
                </c:pt>
                <c:pt idx="11">
                  <c:v>-32.563068191916244</c:v>
                </c:pt>
                <c:pt idx="12">
                  <c:v>-32.471711743293362</c:v>
                </c:pt>
                <c:pt idx="13">
                  <c:v>-32.380798118616923</c:v>
                </c:pt>
                <c:pt idx="14">
                  <c:v>-32.290324471121856</c:v>
                </c:pt>
                <c:pt idx="15">
                  <c:v>-32.200287977037078</c:v>
                </c:pt>
                <c:pt idx="16">
                  <c:v>-32.110685835361934</c:v>
                </c:pt>
                <c:pt idx="17">
                  <c:v>-32.021515267645015</c:v>
                </c:pt>
                <c:pt idx="18">
                  <c:v>-31.932773517765678</c:v>
                </c:pt>
                <c:pt idx="19">
                  <c:v>-31.844457851717856</c:v>
                </c:pt>
                <c:pt idx="20">
                  <c:v>-31.756565557396343</c:v>
                </c:pt>
                <c:pt idx="21">
                  <c:v>-31.668985600542797</c:v>
                </c:pt>
                <c:pt idx="22">
                  <c:v>-31.581718005968533</c:v>
                </c:pt>
                <c:pt idx="23">
                  <c:v>-31.494871135355293</c:v>
                </c:pt>
                <c:pt idx="24">
                  <c:v>-31.408442287854534</c:v>
                </c:pt>
                <c:pt idx="25">
                  <c:v>-31.322428784360106</c:v>
                </c:pt>
                <c:pt idx="26">
                  <c:v>-31.236827967297586</c:v>
                </c:pt>
                <c:pt idx="27">
                  <c:v>-31.151637200415919</c:v>
                </c:pt>
                <c:pt idx="28">
                  <c:v>-31.066853868581426</c:v>
                </c:pt>
                <c:pt idx="29">
                  <c:v>-30.982475377574168</c:v>
                </c:pt>
                <c:pt idx="30">
                  <c:v>-30.898499153886558</c:v>
                </c:pt>
                <c:pt idx="31">
                  <c:v>-30.814922644524266</c:v>
                </c:pt>
                <c:pt idx="32">
                  <c:v>-30.73174331680929</c:v>
                </c:pt>
                <c:pt idx="33">
                  <c:v>-30.648958658185386</c:v>
                </c:pt>
                <c:pt idx="34">
                  <c:v>-30.566566176025443</c:v>
                </c:pt>
                <c:pt idx="35">
                  <c:v>-30.484563397441217</c:v>
                </c:pt>
                <c:pt idx="36">
                  <c:v>-30.402947869095073</c:v>
                </c:pt>
                <c:pt idx="37">
                  <c:v>-30.321717157013854</c:v>
                </c:pt>
                <c:pt idx="38">
                  <c:v>-30.24086884640478</c:v>
                </c:pt>
                <c:pt idx="39">
                  <c:v>-30.160400541473457</c:v>
                </c:pt>
                <c:pt idx="40">
                  <c:v>-30.080309865243834</c:v>
                </c:pt>
                <c:pt idx="41">
                  <c:v>-30.000594459380196</c:v>
                </c:pt>
                <c:pt idx="42">
                  <c:v>-29.92125198401105</c:v>
                </c:pt>
                <c:pt idx="43">
                  <c:v>-29.842280117555077</c:v>
                </c:pt>
                <c:pt idx="44">
                  <c:v>-29.763676556548837</c:v>
                </c:pt>
                <c:pt idx="45">
                  <c:v>-29.685439015476518</c:v>
                </c:pt>
                <c:pt idx="46">
                  <c:v>-29.60756522660142</c:v>
                </c:pt>
                <c:pt idx="47">
                  <c:v>-29.530052939799411</c:v>
                </c:pt>
                <c:pt idx="48">
                  <c:v>-29.45289992239406</c:v>
                </c:pt>
                <c:pt idx="49">
                  <c:v>-29.376103958993728</c:v>
                </c:pt>
                <c:pt idx="50">
                  <c:v>-29.299662851330282</c:v>
                </c:pt>
                <c:pt idx="51">
                  <c:v>-29.223574418099638</c:v>
                </c:pt>
                <c:pt idx="52">
                  <c:v>-29.147836494804089</c:v>
                </c:pt>
                <c:pt idx="53">
                  <c:v>-29.072446933596183</c:v>
                </c:pt>
                <c:pt idx="54">
                  <c:v>-28.997403603124464</c:v>
                </c:pt>
                <c:pt idx="55">
                  <c:v>-28.922704388380762</c:v>
                </c:pt>
                <c:pt idx="56">
                  <c:v>-28.848347190549195</c:v>
                </c:pt>
                <c:pt idx="57">
                  <c:v>-28.774329926856783</c:v>
                </c:pt>
                <c:pt idx="58">
                  <c:v>-28.700650530425587</c:v>
                </c:pt>
                <c:pt idx="59">
                  <c:v>-28.627306950126616</c:v>
                </c:pt>
                <c:pt idx="60">
                  <c:v>-28.554297150435101</c:v>
                </c:pt>
                <c:pt idx="61">
                  <c:v>-28.481619111287461</c:v>
                </c:pt>
                <c:pt idx="62">
                  <c:v>-28.409270827939704</c:v>
                </c:pt>
                <c:pt idx="63">
                  <c:v>-28.337250310827415</c:v>
                </c:pt>
                <c:pt idx="64">
                  <c:v>-28.265555585427212</c:v>
                </c:pt>
                <c:pt idx="65">
                  <c:v>-28.194184692119613</c:v>
                </c:pt>
                <c:pt idx="66">
                  <c:v>-28.123135686053423</c:v>
                </c:pt>
                <c:pt idx="67">
                  <c:v>-28.052406637011607</c:v>
                </c:pt>
                <c:pt idx="68">
                  <c:v>-27.981995629278419</c:v>
                </c:pt>
                <c:pt idx="69">
                  <c:v>-27.911900761508136</c:v>
                </c:pt>
                <c:pt idx="70">
                  <c:v>-27.842120146595029</c:v>
                </c:pt>
                <c:pt idx="71">
                  <c:v>-27.772651911544749</c:v>
                </c:pt>
                <c:pt idx="72">
                  <c:v>-27.703494197347119</c:v>
                </c:pt>
                <c:pt idx="73">
                  <c:v>-27.634645158850141</c:v>
                </c:pt>
                <c:pt idx="74">
                  <c:v>-27.566102964635498</c:v>
                </c:pt>
                <c:pt idx="75">
                  <c:v>-27.497865796895145</c:v>
                </c:pt>
                <c:pt idx="76">
                  <c:v>-27.429931851309419</c:v>
                </c:pt>
                <c:pt idx="77">
                  <c:v>-27.362299336926231</c:v>
                </c:pt>
                <c:pt idx="78">
                  <c:v>-27.29496647604164</c:v>
                </c:pt>
                <c:pt idx="79">
                  <c:v>-27.227931504081589</c:v>
                </c:pt>
                <c:pt idx="80">
                  <c:v>-27.161192669484947</c:v>
                </c:pt>
                <c:pt idx="81">
                  <c:v>-27.094748233587701</c:v>
                </c:pt>
                <c:pt idx="82">
                  <c:v>-27.028596470508376</c:v>
                </c:pt>
                <c:pt idx="83">
                  <c:v>-26.962735667034615</c:v>
                </c:pt>
                <c:pt idx="84">
                  <c:v>-26.897164122511015</c:v>
                </c:pt>
                <c:pt idx="85">
                  <c:v>-26.831880148727969</c:v>
                </c:pt>
                <c:pt idx="86">
                  <c:v>-26.766882069811828</c:v>
                </c:pt>
                <c:pt idx="87">
                  <c:v>-26.702168222116022</c:v>
                </c:pt>
                <c:pt idx="88">
                  <c:v>-26.637736954113461</c:v>
                </c:pt>
                <c:pt idx="89">
                  <c:v>-26.573586626289895</c:v>
                </c:pt>
                <c:pt idx="90">
                  <c:v>-26.509715611038466</c:v>
                </c:pt>
                <c:pt idx="91">
                  <c:v>-26.446122292555309</c:v>
                </c:pt>
                <c:pt idx="92">
                  <c:v>-26.382805066736186</c:v>
                </c:pt>
                <c:pt idx="93">
                  <c:v>-26.319762341074213</c:v>
                </c:pt>
                <c:pt idx="94">
                  <c:v>-26.256992534558609</c:v>
                </c:pt>
                <c:pt idx="95">
                  <c:v>-26.194494077574483</c:v>
                </c:pt>
                <c:pt idx="96">
                  <c:v>-26.132265411803644</c:v>
                </c:pt>
                <c:pt idx="97">
                  <c:v>-26.070304990126395</c:v>
                </c:pt>
                <c:pt idx="98">
                  <c:v>-26.008611276524299</c:v>
                </c:pt>
                <c:pt idx="99">
                  <c:v>-25.947182745984019</c:v>
                </c:pt>
                <c:pt idx="100">
                  <c:v>-25.886017884402051</c:v>
                </c:pt>
                <c:pt idx="101">
                  <c:v>-25.825115188490397</c:v>
                </c:pt>
                <c:pt idx="102">
                  <c:v>-25.224251020507616</c:v>
                </c:pt>
                <c:pt idx="103">
                  <c:v>-24.648625997223505</c:v>
                </c:pt>
                <c:pt idx="104">
                  <c:v>-24.096845700083833</c:v>
                </c:pt>
                <c:pt idx="105">
                  <c:v>-23.567610985913703</c:v>
                </c:pt>
                <c:pt idx="106">
                  <c:v>-23.059710192251497</c:v>
                </c:pt>
                <c:pt idx="107">
                  <c:v>-22.572012075314909</c:v>
                </c:pt>
                <c:pt idx="108">
                  <c:v>-22.103459402400162</c:v>
                </c:pt>
                <c:pt idx="109">
                  <c:v>-21.653063129775088</c:v>
                </c:pt>
                <c:pt idx="110">
                  <c:v>-21.219897105179726</c:v>
                </c:pt>
                <c:pt idx="111">
                  <c:v>-20.803093241063596</c:v>
                </c:pt>
                <c:pt idx="112">
                  <c:v>-20.401837110813364</c:v>
                </c:pt>
                <c:pt idx="113">
                  <c:v>-20.015363925580083</c:v>
                </c:pt>
                <c:pt idx="114">
                  <c:v>-19.642954854006781</c:v>
                </c:pt>
                <c:pt idx="115">
                  <c:v>-19.283933651273678</c:v>
                </c:pt>
                <c:pt idx="116">
                  <c:v>-18.937663567496614</c:v>
                </c:pt>
                <c:pt idx="117">
                  <c:v>-18.603544508698896</c:v>
                </c:pt>
                <c:pt idx="118">
                  <c:v>-18.281010426384306</c:v>
                </c:pt>
                <c:pt idx="119">
                  <c:v>-17.969526914217422</c:v>
                </c:pt>
                <c:pt idx="120">
                  <c:v>-17.668588992507836</c:v>
                </c:pt>
                <c:pt idx="121">
                  <c:v>-17.377719063133558</c:v>
                </c:pt>
                <c:pt idx="122">
                  <c:v>-17.09646501925647</c:v>
                </c:pt>
                <c:pt idx="123">
                  <c:v>-16.824398495705434</c:v>
                </c:pt>
                <c:pt idx="124">
                  <c:v>-16.561113247254809</c:v>
                </c:pt>
                <c:pt idx="125">
                  <c:v>-16.306223643226275</c:v>
                </c:pt>
                <c:pt idx="126">
                  <c:v>-16.059363267908807</c:v>
                </c:pt>
                <c:pt idx="127">
                  <c:v>-15.820183617239302</c:v>
                </c:pt>
                <c:pt idx="128">
                  <c:v>-15.588352883028911</c:v>
                </c:pt>
                <c:pt idx="129">
                  <c:v>-15.363554816768131</c:v>
                </c:pt>
                <c:pt idx="130">
                  <c:v>-15.145487665707723</c:v>
                </c:pt>
                <c:pt idx="131">
                  <c:v>-14.933863174500683</c:v>
                </c:pt>
                <c:pt idx="132">
                  <c:v>-14.728405646210643</c:v>
                </c:pt>
                <c:pt idx="133">
                  <c:v>-14.528851056950437</c:v>
                </c:pt>
                <c:pt idx="134">
                  <c:v>-14.334946218816633</c:v>
                </c:pt>
                <c:pt idx="135">
                  <c:v>-14.14644798613689</c:v>
                </c:pt>
                <c:pt idx="136">
                  <c:v>-13.96312250035016</c:v>
                </c:pt>
                <c:pt idx="137">
                  <c:v>-13.784744469099488</c:v>
                </c:pt>
                <c:pt idx="138">
                  <c:v>-13.611096475335646</c:v>
                </c:pt>
                <c:pt idx="139">
                  <c:v>-13.441968312409426</c:v>
                </c:pt>
                <c:pt idx="140">
                  <c:v>-13.277156341273329</c:v>
                </c:pt>
                <c:pt idx="141">
                  <c:v>-13.116462866020573</c:v>
                </c:pt>
                <c:pt idx="142">
                  <c:v>-12.959695524062127</c:v>
                </c:pt>
                <c:pt idx="143">
                  <c:v>-12.80666668728102</c:v>
                </c:pt>
                <c:pt idx="144">
                  <c:v>-12.657192870508402</c:v>
                </c:pt>
                <c:pt idx="145">
                  <c:v>-12.511094143636694</c:v>
                </c:pt>
                <c:pt idx="146">
                  <c:v>-12.368193543622123</c:v>
                </c:pt>
                <c:pt idx="147">
                  <c:v>-12.228316482530827</c:v>
                </c:pt>
                <c:pt idx="148">
                  <c:v>-12.091290147648543</c:v>
                </c:pt>
                <c:pt idx="149">
                  <c:v>-11.956942889503019</c:v>
                </c:pt>
                <c:pt idx="150">
                  <c:v>-11.825103593438865</c:v>
                </c:pt>
                <c:pt idx="151">
                  <c:v>-11.695601030135839</c:v>
                </c:pt>
                <c:pt idx="152">
                  <c:v>-11.568263180172183</c:v>
                </c:pt>
                <c:pt idx="153">
                  <c:v>-11.44291652740362</c:v>
                </c:pt>
                <c:pt idx="154">
                  <c:v>-11.319385315555976</c:v>
                </c:pt>
                <c:pt idx="155">
                  <c:v>-11.197490762015128</c:v>
                </c:pt>
                <c:pt idx="156">
                  <c:v>-11.077050222344258</c:v>
                </c:pt>
                <c:pt idx="157">
                  <c:v>-10.957876298568486</c:v>
                </c:pt>
                <c:pt idx="158">
                  <c:v>-10.83977588374708</c:v>
                </c:pt>
                <c:pt idx="159">
                  <c:v>-10.722549134813258</c:v>
                </c:pt>
                <c:pt idx="160">
                  <c:v>-10.60598836511568</c:v>
                </c:pt>
                <c:pt idx="161">
                  <c:v>-10.489876847565114</c:v>
                </c:pt>
                <c:pt idx="162">
                  <c:v>-10.3739875188043</c:v>
                </c:pt>
                <c:pt idx="163">
                  <c:v>-10.258081574420256</c:v>
                </c:pt>
                <c:pt idx="164">
                  <c:v>-10.141906944962757</c:v>
                </c:pt>
                <c:pt idx="165">
                  <c:v>-10.025196642497287</c:v>
                </c:pt>
                <c:pt idx="166">
                  <c:v>-9.9076669677075806</c:v>
                </c:pt>
                <c:pt idx="167">
                  <c:v>-9.7890155683079776</c:v>
                </c:pt>
                <c:pt idx="168">
                  <c:v>-9.6689193409066796</c:v>
                </c:pt>
                <c:pt idx="169">
                  <c:v>-9.5470321707096772</c:v>
                </c:pt>
                <c:pt idx="170">
                  <c:v>-9.4229825068693529</c:v>
                </c:pt>
                <c:pt idx="171">
                  <c:v>-9.2963707762430499</c:v>
                </c:pt>
                <c:pt idx="172">
                  <c:v>-9.1667666453159828</c:v>
                </c:pt>
                <c:pt idx="173">
                  <c:v>-9.0337061496602598</c:v>
                </c:pt>
                <c:pt idx="174">
                  <c:v>-8.8966887232864202</c:v>
                </c:pt>
                <c:pt idx="175">
                  <c:v>-8.7551741774876426</c:v>
                </c:pt>
                <c:pt idx="176">
                  <c:v>-8.6085797013350991</c:v>
                </c:pt>
                <c:pt idx="177">
                  <c:v>-8.4562769850644308</c:v>
                </c:pt>
                <c:pt idx="178">
                  <c:v>-8.2975896045283655</c:v>
                </c:pt>
                <c:pt idx="179">
                  <c:v>-8.1317908510508126</c:v>
                </c:pt>
                <c:pt idx="180">
                  <c:v>-7.9581022476716248</c:v>
                </c:pt>
                <c:pt idx="181">
                  <c:v>-7.7756930608371251</c:v>
                </c:pt>
                <c:pt idx="182">
                  <c:v>-7.5836811962539281</c:v>
                </c:pt>
                <c:pt idx="183">
                  <c:v>-7.381135957764271</c:v>
                </c:pt>
                <c:pt idx="184">
                  <c:v>-7.1670832455038589</c:v>
                </c:pt>
                <c:pt idx="185">
                  <c:v>-6.940513867907887</c:v>
                </c:pt>
                <c:pt idx="186">
                  <c:v>-6.7003957305546269</c:v>
                </c:pt>
                <c:pt idx="187">
                  <c:v>-6.4456907267738064</c:v>
                </c:pt>
                <c:pt idx="188">
                  <c:v>-6.175377166707821</c:v>
                </c:pt>
                <c:pt idx="189">
                  <c:v>-5.8884785116740748</c:v>
                </c:pt>
                <c:pt idx="190">
                  <c:v>-5.5840989908169973</c:v>
                </c:pt>
                <c:pt idx="191">
                  <c:v>-5.2614663249159594</c:v>
                </c:pt>
                <c:pt idx="192">
                  <c:v>-4.9199812285917925</c:v>
                </c:pt>
                <c:pt idx="193">
                  <c:v>-4.5592725822930671</c:v>
                </c:pt>
                <c:pt idx="194">
                  <c:v>-4.1792561654072742</c:v>
                </c:pt>
                <c:pt idx="195">
                  <c:v>-3.7801936778565781</c:v>
                </c:pt>
                <c:pt idx="196">
                  <c:v>-3.3627475737533765</c:v>
                </c:pt>
                <c:pt idx="197">
                  <c:v>-2.9280261873215512</c:v>
                </c:pt>
                <c:pt idx="198">
                  <c:v>-2.477613012768995</c:v>
                </c:pt>
                <c:pt idx="199">
                  <c:v>-2.0135740937867075</c:v>
                </c:pt>
                <c:pt idx="200">
                  <c:v>-1.5384385235388041</c:v>
                </c:pt>
                <c:pt idx="201">
                  <c:v>-1.0551491502128243</c:v>
                </c:pt>
                <c:pt idx="202">
                  <c:v>-0.56698359962637679</c:v>
                </c:pt>
                <c:pt idx="203">
                  <c:v>-7.7449276650426502E-2</c:v>
                </c:pt>
                <c:pt idx="204">
                  <c:v>0.40984051530570187</c:v>
                </c:pt>
                <c:pt idx="205">
                  <c:v>0.89129948610064091</c:v>
                </c:pt>
                <c:pt idx="206">
                  <c:v>1.363499097721881</c:v>
                </c:pt>
                <c:pt idx="207">
                  <c:v>1.8232862405114274</c:v>
                </c:pt>
                <c:pt idx="208">
                  <c:v>2.2678788688843166</c:v>
                </c:pt>
                <c:pt idx="209">
                  <c:v>2.6949336983210439</c:v>
                </c:pt>
                <c:pt idx="210">
                  <c:v>3.1025836603257733</c:v>
                </c:pt>
                <c:pt idx="211">
                  <c:v>3.4894462383418836</c:v>
                </c:pt>
                <c:pt idx="212">
                  <c:v>3.8546065248595465</c:v>
                </c:pt>
                <c:pt idx="213">
                  <c:v>4.1975805530986294</c:v>
                </c:pt>
                <c:pt idx="214">
                  <c:v>4.5182651281472994</c:v>
                </c:pt>
                <c:pt idx="215">
                  <c:v>4.8168801736026916</c:v>
                </c:pt>
                <c:pt idx="216">
                  <c:v>5.0939087893861732</c:v>
                </c:pt>
                <c:pt idx="217">
                  <c:v>5.3500390728982259</c:v>
                </c:pt>
                <c:pt idx="218">
                  <c:v>5.5861105351036517</c:v>
                </c:pt>
                <c:pt idx="219">
                  <c:v>5.8030668192802688</c:v>
                </c:pt>
                <c:pt idx="220">
                  <c:v>6.0019155011610206</c:v>
                </c:pt>
                <c:pt idx="221">
                  <c:v>6.1836950504828136</c:v>
                </c:pt>
                <c:pt idx="222">
                  <c:v>6.3494485576050339</c:v>
                </c:pt>
                <c:pt idx="223">
                  <c:v>6.5002035424509534</c:v>
                </c:pt>
                <c:pt idx="224">
                  <c:v>6.6369570244265308</c:v>
                </c:pt>
                <c:pt idx="225">
                  <c:v>6.7606649991637795</c:v>
                </c:pt>
                <c:pt idx="226">
                  <c:v>6.8722355044002112</c:v>
                </c:pt>
                <c:pt idx="227">
                  <c:v>6.9725245341666104</c:v>
                </c:pt>
                <c:pt idx="228">
                  <c:v>7.0623341565757958</c:v>
                </c:pt>
                <c:pt idx="229">
                  <c:v>7.1424122915113522</c:v>
                </c:pt>
                <c:pt idx="230">
                  <c:v>7.2134537014057374</c:v>
                </c:pt>
                <c:pt idx="231">
                  <c:v>7.2761018360407448</c:v>
                </c:pt>
                <c:pt idx="232">
                  <c:v>7.3309512486192716</c:v>
                </c:pt>
                <c:pt idx="233">
                  <c:v>7.3785503647476887</c:v>
                </c:pt>
                <c:pt idx="234">
                  <c:v>7.4194044390030909</c:v>
                </c:pt>
                <c:pt idx="235">
                  <c:v>7.4539785765759019</c:v>
                </c:pt>
                <c:pt idx="236">
                  <c:v>7.4827007314494436</c:v>
                </c:pt>
                <c:pt idx="237">
                  <c:v>7.5059646191099105</c:v>
                </c:pt>
                <c:pt idx="238">
                  <c:v>7.5241325021922778</c:v>
                </c:pt>
                <c:pt idx="239">
                  <c:v>7.5375378229363204</c:v>
                </c:pt>
                <c:pt idx="240">
                  <c:v>7.5464876678620154</c:v>
                </c:pt>
                <c:pt idx="241">
                  <c:v>7.5512650585210368</c:v>
                </c:pt>
                <c:pt idx="242">
                  <c:v>7.5521310682333294</c:v>
                </c:pt>
                <c:pt idx="243">
                  <c:v>7.549326768934618</c:v>
                </c:pt>
                <c:pt idx="244">
                  <c:v>7.5430750150867274</c:v>
                </c:pt>
                <c:pt idx="245">
                  <c:v>7.533582073388045</c:v>
                </c:pt>
                <c:pt idx="246">
                  <c:v>7.5210391080389352</c:v>
                </c:pt>
                <c:pt idx="247">
                  <c:v>7.5056235317765836</c:v>
                </c:pt>
                <c:pt idx="248">
                  <c:v>7.4875002329565863</c:v>
                </c:pt>
                <c:pt idx="249">
                  <c:v>7.4668226887457694</c:v>
                </c:pt>
                <c:pt idx="250">
                  <c:v>7.4437339740942603</c:v>
                </c:pt>
                <c:pt idx="251">
                  <c:v>7.418367675641532</c:v>
                </c:pt>
                <c:pt idx="252">
                  <c:v>7.3908487191315544</c:v>
                </c:pt>
                <c:pt idx="253">
                  <c:v>7.3612941183012381</c:v>
                </c:pt>
                <c:pt idx="254">
                  <c:v>7.3298136525901763</c:v>
                </c:pt>
                <c:pt idx="255">
                  <c:v>7.2965104804152841</c:v>
                </c:pt>
                <c:pt idx="256">
                  <c:v>7.2614816941731331</c:v>
                </c:pt>
                <c:pt idx="257">
                  <c:v>7.224818822583102</c:v>
                </c:pt>
                <c:pt idx="258">
                  <c:v>7.1866082854697453</c:v>
                </c:pt>
                <c:pt idx="259">
                  <c:v>7.1469318056055169</c:v>
                </c:pt>
                <c:pt idx="260">
                  <c:v>7.1058667817948908</c:v>
                </c:pt>
                <c:pt idx="261">
                  <c:v>7.0634866269778849</c:v>
                </c:pt>
                <c:pt idx="262">
                  <c:v>7.0198610747631243</c:v>
                </c:pt>
                <c:pt idx="263">
                  <c:v>6.9750564574661382</c:v>
                </c:pt>
                <c:pt idx="264">
                  <c:v>6.9291359584254213</c:v>
                </c:pt>
                <c:pt idx="265">
                  <c:v>6.8821598410944453</c:v>
                </c:pt>
                <c:pt idx="266">
                  <c:v>6.8341856571602548</c:v>
                </c:pt>
                <c:pt idx="267">
                  <c:v>6.7852684357158983</c:v>
                </c:pt>
                <c:pt idx="268">
                  <c:v>6.735460855312839</c:v>
                </c:pt>
                <c:pt idx="269">
                  <c:v>6.6848134005385349</c:v>
                </c:pt>
                <c:pt idx="270">
                  <c:v>6.6333745046015711</c:v>
                </c:pt>
                <c:pt idx="271">
                  <c:v>6.5811906792603798</c:v>
                </c:pt>
                <c:pt idx="272">
                  <c:v>6.5283066333001116</c:v>
                </c:pt>
                <c:pt idx="273">
                  <c:v>6.4747653806439569</c:v>
                </c:pt>
                <c:pt idx="274">
                  <c:v>6.4206083390790702</c:v>
                </c:pt>
                <c:pt idx="275">
                  <c:v>6.3658754204817258</c:v>
                </c:pt>
                <c:pt idx="276">
                  <c:v>6.3106051133405696</c:v>
                </c:pt>
                <c:pt idx="277">
                  <c:v>6.2548345582996134</c:v>
                </c:pt>
                <c:pt idx="278">
                  <c:v>6.1985996173732243</c:v>
                </c:pt>
                <c:pt idx="279">
                  <c:v>6.1419349374229055</c:v>
                </c:pt>
                <c:pt idx="280">
                  <c:v>6.0848740084294306</c:v>
                </c:pt>
                <c:pt idx="281">
                  <c:v>6.0274492170431877</c:v>
                </c:pt>
                <c:pt idx="282">
                  <c:v>5.9696918958500502</c:v>
                </c:pt>
                <c:pt idx="283">
                  <c:v>5.9116323687487782</c:v>
                </c:pt>
                <c:pt idx="284">
                  <c:v>5.8532999927989673</c:v>
                </c:pt>
                <c:pt idx="285">
                  <c:v>5.7947231968649326</c:v>
                </c:pt>
                <c:pt idx="286">
                  <c:v>5.7359295173506766</c:v>
                </c:pt>
                <c:pt idx="287">
                  <c:v>5.6769456312936946</c:v>
                </c:pt>
                <c:pt idx="288">
                  <c:v>5.617797387060623</c:v>
                </c:pt>
                <c:pt idx="289">
                  <c:v>5.5585098328653757</c:v>
                </c:pt>
                <c:pt idx="290">
                  <c:v>5.4991072433099841</c:v>
                </c:pt>
                <c:pt idx="291">
                  <c:v>5.4396131441301634</c:v>
                </c:pt>
                <c:pt idx="292">
                  <c:v>5.3800503353108233</c:v>
                </c:pt>
                <c:pt idx="293">
                  <c:v>5.3204409127216348</c:v>
                </c:pt>
                <c:pt idx="294">
                  <c:v>5.2608062884090883</c:v>
                </c:pt>
                <c:pt idx="295">
                  <c:v>5.201167209668986</c:v>
                </c:pt>
                <c:pt idx="296">
                  <c:v>5.1415437770119619</c:v>
                </c:pt>
                <c:pt idx="297">
                  <c:v>5.0819554611243127</c:v>
                </c:pt>
                <c:pt idx="298">
                  <c:v>5.0224211189171539</c:v>
                </c:pt>
                <c:pt idx="299">
                  <c:v>4.9629590087481974</c:v>
                </c:pt>
                <c:pt idx="300">
                  <c:v>4.9035868048928739</c:v>
                </c:pt>
                <c:pt idx="301">
                  <c:v>4.8443216113343501</c:v>
                </c:pt>
                <c:pt idx="302">
                  <c:v>4.7851799749355273</c:v>
                </c:pt>
                <c:pt idx="303">
                  <c:v>4.7261778980502944</c:v>
                </c:pt>
                <c:pt idx="304">
                  <c:v>4.6673308506259357</c:v>
                </c:pt>
                <c:pt idx="305">
                  <c:v>4.6086537818436462</c:v>
                </c:pt>
                <c:pt idx="306">
                  <c:v>4.5501611313397881</c:v>
                </c:pt>
                <c:pt idx="307">
                  <c:v>4.4918668400462289</c:v>
                </c:pt>
                <c:pt idx="308">
                  <c:v>4.4337843606847249</c:v>
                </c:pt>
                <c:pt idx="309">
                  <c:v>4.3759266679465183</c:v>
                </c:pt>
                <c:pt idx="310">
                  <c:v>4.3183062683856681</c:v>
                </c:pt>
                <c:pt idx="311">
                  <c:v>4.2609352100513584</c:v>
                </c:pt>
                <c:pt idx="312">
                  <c:v>4.2038250918823481</c:v>
                </c:pt>
                <c:pt idx="313">
                  <c:v>4.1469870728838849</c:v>
                </c:pt>
                <c:pt idx="314">
                  <c:v>4.0904318811057054</c:v>
                </c:pt>
                <c:pt idx="315">
                  <c:v>4.0341698224374758</c:v>
                </c:pt>
                <c:pt idx="316">
                  <c:v>3.9782107892364298</c:v>
                </c:pt>
                <c:pt idx="317">
                  <c:v>3.9225642688003051</c:v>
                </c:pt>
                <c:pt idx="318">
                  <c:v>3.8672393516971759</c:v>
                </c:pt>
                <c:pt idx="319">
                  <c:v>3.8122447399624457</c:v>
                </c:pt>
                <c:pt idx="320">
                  <c:v>3.757588755172125</c:v>
                </c:pt>
                <c:pt idx="321">
                  <c:v>3.7032793464003051</c:v>
                </c:pt>
                <c:pt idx="322">
                  <c:v>3.649324098067825</c:v>
                </c:pt>
                <c:pt idx="323">
                  <c:v>3.5957302376882065</c:v>
                </c:pt>
                <c:pt idx="324">
                  <c:v>3.5425046435160308</c:v>
                </c:pt>
                <c:pt idx="325">
                  <c:v>3.4896538521023803</c:v>
                </c:pt>
                <c:pt idx="326">
                  <c:v>3.4371840657610715</c:v>
                </c:pt>
                <c:pt idx="327">
                  <c:v>3.3851011599489933</c:v>
                </c:pt>
                <c:pt idx="328">
                  <c:v>3.333410690563249</c:v>
                </c:pt>
                <c:pt idx="329">
                  <c:v>3.2821179011572799</c:v>
                </c:pt>
                <c:pt idx="330">
                  <c:v>3.2312277300778351</c:v>
                </c:pt>
                <c:pt idx="331">
                  <c:v>3.1807448175241602</c:v>
                </c:pt>
                <c:pt idx="332">
                  <c:v>3.1306735125305076</c:v>
                </c:pt>
                <c:pt idx="333">
                  <c:v>3.0810178798727197</c:v>
                </c:pt>
                <c:pt idx="334">
                  <c:v>3.0317817068994364</c:v>
                </c:pt>
                <c:pt idx="335">
                  <c:v>2.98296851028823</c:v>
                </c:pt>
                <c:pt idx="336">
                  <c:v>2.9345815427266944</c:v>
                </c:pt>
                <c:pt idx="337">
                  <c:v>2.886623799518504</c:v>
                </c:pt>
                <c:pt idx="338">
                  <c:v>2.8390980251141338</c:v>
                </c:pt>
                <c:pt idx="339">
                  <c:v>2.7920067195660137</c:v>
                </c:pt>
                <c:pt idx="340">
                  <c:v>2.7453521449075211</c:v>
                </c:pt>
                <c:pt idx="341">
                  <c:v>2.6991363314554571</c:v>
                </c:pt>
                <c:pt idx="342">
                  <c:v>2.653361084035283</c:v>
                </c:pt>
                <c:pt idx="343">
                  <c:v>2.6080279881285735</c:v>
                </c:pt>
                <c:pt idx="344">
                  <c:v>2.5631384159419524</c:v>
                </c:pt>
                <c:pt idx="345">
                  <c:v>2.5186935323969148</c:v>
                </c:pt>
                <c:pt idx="346">
                  <c:v>2.4746943010396887</c:v>
                </c:pt>
                <c:pt idx="347">
                  <c:v>2.4311414898705737</c:v>
                </c:pt>
                <c:pt idx="348">
                  <c:v>2.3880356770920184</c:v>
                </c:pt>
                <c:pt idx="349">
                  <c:v>2.3453772567747198</c:v>
                </c:pt>
                <c:pt idx="350">
                  <c:v>2.3031664444411435</c:v>
                </c:pt>
                <c:pt idx="351">
                  <c:v>2.261403282565861</c:v>
                </c:pt>
                <c:pt idx="352">
                  <c:v>2.2200876459920398</c:v>
                </c:pt>
                <c:pt idx="353">
                  <c:v>2.1792192472636405</c:v>
                </c:pt>
                <c:pt idx="354">
                  <c:v>2.1387976418727392</c:v>
                </c:pt>
                <c:pt idx="355">
                  <c:v>2.0988222334215818</c:v>
                </c:pt>
                <c:pt idx="356">
                  <c:v>2.0592922786989449</c:v>
                </c:pt>
                <c:pt idx="357">
                  <c:v>2.0202068926704593</c:v>
                </c:pt>
                <c:pt idx="358">
                  <c:v>1.9815650533826101</c:v>
                </c:pt>
                <c:pt idx="359">
                  <c:v>1.9433656067801426</c:v>
                </c:pt>
                <c:pt idx="360">
                  <c:v>1.9056072714367813</c:v>
                </c:pt>
                <c:pt idx="361">
                  <c:v>1.868288643199028</c:v>
                </c:pt>
                <c:pt idx="362">
                  <c:v>1.8314081997430769</c:v>
                </c:pt>
                <c:pt idx="363">
                  <c:v>1.7949643050447452</c:v>
                </c:pt>
                <c:pt idx="364">
                  <c:v>1.7589552137626274</c:v>
                </c:pt>
                <c:pt idx="365">
                  <c:v>1.7233790755343517</c:v>
                </c:pt>
                <c:pt idx="366">
                  <c:v>1.688233939186361</c:v>
                </c:pt>
                <c:pt idx="367">
                  <c:v>1.6535177568572301</c:v>
                </c:pt>
                <c:pt idx="368">
                  <c:v>1.6192283880349603</c:v>
                </c:pt>
                <c:pt idx="369">
                  <c:v>1.5853636035084691</c:v>
                </c:pt>
                <c:pt idx="370">
                  <c:v>1.5519210892337245</c:v>
                </c:pt>
                <c:pt idx="371">
                  <c:v>1.5188984501149108</c:v>
                </c:pt>
                <c:pt idx="372">
                  <c:v>1.4862932137011917</c:v>
                </c:pt>
                <c:pt idx="373">
                  <c:v>1.4541028337994923</c:v>
                </c:pt>
                <c:pt idx="374">
                  <c:v>1.4223246940039793</c:v>
                </c:pt>
                <c:pt idx="375">
                  <c:v>1.3909561111428008</c:v>
                </c:pt>
                <c:pt idx="376">
                  <c:v>1.3599943386427693</c:v>
                </c:pt>
                <c:pt idx="377">
                  <c:v>1.3294365698126942</c:v>
                </c:pt>
                <c:pt idx="378">
                  <c:v>1.2992799410461213</c:v>
                </c:pt>
                <c:pt idx="379">
                  <c:v>1.2695215349442019</c:v>
                </c:pt>
                <c:pt idx="380">
                  <c:v>1.2401583833595975</c:v>
                </c:pt>
                <c:pt idx="381">
                  <c:v>1.2111874703621908</c:v>
                </c:pt>
                <c:pt idx="382">
                  <c:v>1.1826057351275132</c:v>
                </c:pt>
                <c:pt idx="383">
                  <c:v>1.1544100747487711</c:v>
                </c:pt>
                <c:pt idx="384">
                  <c:v>1.1265973469734956</c:v>
                </c:pt>
                <c:pt idx="385">
                  <c:v>1.0991643728656122</c:v>
                </c:pt>
                <c:pt idx="386">
                  <c:v>1.0721079393940727</c:v>
                </c:pt>
                <c:pt idx="387">
                  <c:v>1.0454248019489611</c:v>
                </c:pt>
                <c:pt idx="388">
                  <c:v>1.0191116867861254</c:v>
                </c:pt>
                <c:pt idx="389">
                  <c:v>0.99316529340138615</c:v>
                </c:pt>
                <c:pt idx="390">
                  <c:v>0.9931397516335867</c:v>
                </c:pt>
                <c:pt idx="391">
                  <c:v>0.99311421022329327</c:v>
                </c:pt>
                <c:pt idx="392">
                  <c:v>0.99308866917050942</c:v>
                </c:pt>
                <c:pt idx="393">
                  <c:v>0.99306312847522626</c:v>
                </c:pt>
                <c:pt idx="394">
                  <c:v>0.99303758813744203</c:v>
                </c:pt>
                <c:pt idx="395">
                  <c:v>0.99301204815715494</c:v>
                </c:pt>
                <c:pt idx="396">
                  <c:v>0.99298650853436143</c:v>
                </c:pt>
                <c:pt idx="397">
                  <c:v>0.99296096926905619</c:v>
                </c:pt>
                <c:pt idx="398">
                  <c:v>0.99293543036124277</c:v>
                </c:pt>
                <c:pt idx="399">
                  <c:v>0.99290989181090872</c:v>
                </c:pt>
                <c:pt idx="400">
                  <c:v>0.99288435361805583</c:v>
                </c:pt>
                <c:pt idx="401">
                  <c:v>0.99285881578267698</c:v>
                </c:pt>
                <c:pt idx="402">
                  <c:v>0.99283327830477219</c:v>
                </c:pt>
                <c:pt idx="403">
                  <c:v>0.99280774118434145</c:v>
                </c:pt>
                <c:pt idx="404">
                  <c:v>0.99278220442137588</c:v>
                </c:pt>
                <c:pt idx="405">
                  <c:v>0.99275666801587725</c:v>
                </c:pt>
                <c:pt idx="406">
                  <c:v>0.99273113196783314</c:v>
                </c:pt>
                <c:pt idx="407">
                  <c:v>0.99270559627725063</c:v>
                </c:pt>
                <c:pt idx="408">
                  <c:v>0.99268006094412087</c:v>
                </c:pt>
                <c:pt idx="409">
                  <c:v>0.99265452596843673</c:v>
                </c:pt>
                <c:pt idx="410">
                  <c:v>0.99262899135020533</c:v>
                </c:pt>
                <c:pt idx="411">
                  <c:v>0.99260345708941422</c:v>
                </c:pt>
                <c:pt idx="412">
                  <c:v>0.99257792318606697</c:v>
                </c:pt>
                <c:pt idx="413">
                  <c:v>0.99255238964015824</c:v>
                </c:pt>
                <c:pt idx="414">
                  <c:v>0.99252685645168626</c:v>
                </c:pt>
                <c:pt idx="415">
                  <c:v>0.99250132362064036</c:v>
                </c:pt>
                <c:pt idx="416">
                  <c:v>0.99247579114702589</c:v>
                </c:pt>
                <c:pt idx="417">
                  <c:v>0.99245025903083217</c:v>
                </c:pt>
                <c:pt idx="418">
                  <c:v>0.99242472727206277</c:v>
                </c:pt>
                <c:pt idx="419">
                  <c:v>0.99239919587071057</c:v>
                </c:pt>
                <c:pt idx="420">
                  <c:v>0.9923736648267738</c:v>
                </c:pt>
                <c:pt idx="421">
                  <c:v>0.99234813414024714</c:v>
                </c:pt>
                <c:pt idx="422">
                  <c:v>0.99232260381112702</c:v>
                </c:pt>
                <c:pt idx="423">
                  <c:v>0.99229707383941168</c:v>
                </c:pt>
                <c:pt idx="424">
                  <c:v>0.99227154422510111</c:v>
                </c:pt>
                <c:pt idx="425">
                  <c:v>0.99224601496818821</c:v>
                </c:pt>
                <c:pt idx="426">
                  <c:v>0.99222048606866764</c:v>
                </c:pt>
                <c:pt idx="427">
                  <c:v>0.99219495752654474</c:v>
                </c:pt>
                <c:pt idx="428">
                  <c:v>0.99216942934180885</c:v>
                </c:pt>
                <c:pt idx="429">
                  <c:v>0.99214390151445819</c:v>
                </c:pt>
                <c:pt idx="430">
                  <c:v>0.99211837404449099</c:v>
                </c:pt>
                <c:pt idx="431">
                  <c:v>0.99209284693189659</c:v>
                </c:pt>
                <c:pt idx="432">
                  <c:v>0.99206732017668031</c:v>
                </c:pt>
                <c:pt idx="433">
                  <c:v>0.99204179377884039</c:v>
                </c:pt>
                <c:pt idx="434">
                  <c:v>0.99201626773835905</c:v>
                </c:pt>
                <c:pt idx="435">
                  <c:v>0.99199074205525228</c:v>
                </c:pt>
                <c:pt idx="436">
                  <c:v>0.99196521672951121</c:v>
                </c:pt>
                <c:pt idx="437">
                  <c:v>0.9919396917611234</c:v>
                </c:pt>
                <c:pt idx="438">
                  <c:v>0.99191416715009062</c:v>
                </c:pt>
                <c:pt idx="439">
                  <c:v>0.99188864289640755</c:v>
                </c:pt>
                <c:pt idx="440">
                  <c:v>0.99186311900008484</c:v>
                </c:pt>
                <c:pt idx="441">
                  <c:v>0.99183759546110473</c:v>
                </c:pt>
                <c:pt idx="442">
                  <c:v>0.99181207227946366</c:v>
                </c:pt>
                <c:pt idx="443">
                  <c:v>0.99178654945516698</c:v>
                </c:pt>
                <c:pt idx="444">
                  <c:v>0.99176102698820046</c:v>
                </c:pt>
                <c:pt idx="445">
                  <c:v>0.99173550487856765</c:v>
                </c:pt>
                <c:pt idx="446">
                  <c:v>0.99170998312626679</c:v>
                </c:pt>
                <c:pt idx="447">
                  <c:v>0.99168446173128899</c:v>
                </c:pt>
                <c:pt idx="448">
                  <c:v>0.99165894069363958</c:v>
                </c:pt>
                <c:pt idx="449">
                  <c:v>0.99163342001330967</c:v>
                </c:pt>
                <c:pt idx="450">
                  <c:v>0.99160789969029572</c:v>
                </c:pt>
                <c:pt idx="451">
                  <c:v>0.99158237972459062</c:v>
                </c:pt>
                <c:pt idx="452">
                  <c:v>0.99155686011620325</c:v>
                </c:pt>
                <c:pt idx="453">
                  <c:v>0.99153134086511763</c:v>
                </c:pt>
                <c:pt idx="454">
                  <c:v>0.9915058219713373</c:v>
                </c:pt>
                <c:pt idx="455">
                  <c:v>0.99148030343485694</c:v>
                </c:pt>
                <c:pt idx="456">
                  <c:v>0.99145478525567476</c:v>
                </c:pt>
                <c:pt idx="457">
                  <c:v>0.99142926743378013</c:v>
                </c:pt>
                <c:pt idx="458">
                  <c:v>0.99140374996918368</c:v>
                </c:pt>
                <c:pt idx="459">
                  <c:v>0.99137823286187299</c:v>
                </c:pt>
                <c:pt idx="460">
                  <c:v>0.99135271611184628</c:v>
                </c:pt>
                <c:pt idx="461">
                  <c:v>0.99132719971909822</c:v>
                </c:pt>
                <c:pt idx="462">
                  <c:v>0.99130168368363414</c:v>
                </c:pt>
                <c:pt idx="463">
                  <c:v>0.99127616800543628</c:v>
                </c:pt>
                <c:pt idx="464">
                  <c:v>0.99125065268451529</c:v>
                </c:pt>
                <c:pt idx="465">
                  <c:v>0.99122513772086052</c:v>
                </c:pt>
                <c:pt idx="466">
                  <c:v>0.99119962311446486</c:v>
                </c:pt>
                <c:pt idx="467">
                  <c:v>0.99117410886533719</c:v>
                </c:pt>
                <c:pt idx="468">
                  <c:v>0.99114859497346508</c:v>
                </c:pt>
                <c:pt idx="469">
                  <c:v>0.99112308143884853</c:v>
                </c:pt>
                <c:pt idx="470">
                  <c:v>0.99109756826147866</c:v>
                </c:pt>
                <c:pt idx="471">
                  <c:v>0.99107205544135901</c:v>
                </c:pt>
                <c:pt idx="472">
                  <c:v>0.99104654297848782</c:v>
                </c:pt>
                <c:pt idx="473">
                  <c:v>0.9910210308728562</c:v>
                </c:pt>
                <c:pt idx="474">
                  <c:v>0.99099551912445882</c:v>
                </c:pt>
                <c:pt idx="475">
                  <c:v>0.99097000773330279</c:v>
                </c:pt>
                <c:pt idx="476">
                  <c:v>0.99094449669937212</c:v>
                </c:pt>
                <c:pt idx="477">
                  <c:v>0.99091898602267747</c:v>
                </c:pt>
                <c:pt idx="478">
                  <c:v>0.99089347570320108</c:v>
                </c:pt>
                <c:pt idx="479">
                  <c:v>0.99086796574095182</c:v>
                </c:pt>
                <c:pt idx="480">
                  <c:v>0.99084245613591904</c:v>
                </c:pt>
                <c:pt idx="481">
                  <c:v>0.99081694688810273</c:v>
                </c:pt>
                <c:pt idx="482">
                  <c:v>0.99079143799749581</c:v>
                </c:pt>
                <c:pt idx="483">
                  <c:v>0.99076592946410003</c:v>
                </c:pt>
                <c:pt idx="484">
                  <c:v>0.99074042128791184</c:v>
                </c:pt>
                <c:pt idx="485">
                  <c:v>0.99071491346892238</c:v>
                </c:pt>
                <c:pt idx="486">
                  <c:v>0.99068940600712985</c:v>
                </c:pt>
                <c:pt idx="487">
                  <c:v>0.99066389890253959</c:v>
                </c:pt>
                <c:pt idx="488">
                  <c:v>0.99063839215514093</c:v>
                </c:pt>
                <c:pt idx="489">
                  <c:v>0.99061288576492501</c:v>
                </c:pt>
                <c:pt idx="490">
                  <c:v>0.9905873797319007</c:v>
                </c:pt>
                <c:pt idx="491">
                  <c:v>0.99056187405605733</c:v>
                </c:pt>
                <c:pt idx="492">
                  <c:v>0.99053636873739315</c:v>
                </c:pt>
                <c:pt idx="493">
                  <c:v>0.99051086377590813</c:v>
                </c:pt>
                <c:pt idx="494">
                  <c:v>0.99048535917159164</c:v>
                </c:pt>
                <c:pt idx="495">
                  <c:v>0.99045985492444899</c:v>
                </c:pt>
                <c:pt idx="496">
                  <c:v>0.99043435103446775</c:v>
                </c:pt>
                <c:pt idx="497">
                  <c:v>0.99040884750164793</c:v>
                </c:pt>
                <c:pt idx="498">
                  <c:v>0.99038334432599839</c:v>
                </c:pt>
                <c:pt idx="499">
                  <c:v>0.99035784150749784</c:v>
                </c:pt>
                <c:pt idx="500">
                  <c:v>0.99033233904614981</c:v>
                </c:pt>
                <c:pt idx="501">
                  <c:v>0.99030683694195965</c:v>
                </c:pt>
                <c:pt idx="502">
                  <c:v>0.9902813351949078</c:v>
                </c:pt>
                <c:pt idx="503">
                  <c:v>0.99025583380500315</c:v>
                </c:pt>
                <c:pt idx="504">
                  <c:v>0.9902303327722386</c:v>
                </c:pt>
                <c:pt idx="505">
                  <c:v>0.99020483209661059</c:v>
                </c:pt>
                <c:pt idx="506">
                  <c:v>0.99017933177811202</c:v>
                </c:pt>
                <c:pt idx="507">
                  <c:v>0.99015383181674643</c:v>
                </c:pt>
                <c:pt idx="508">
                  <c:v>0.99012833221251384</c:v>
                </c:pt>
                <c:pt idx="509">
                  <c:v>0.99010283296539825</c:v>
                </c:pt>
                <c:pt idx="510">
                  <c:v>0.99007733407540321</c:v>
                </c:pt>
                <c:pt idx="511">
                  <c:v>0.99005183554253051</c:v>
                </c:pt>
                <c:pt idx="512">
                  <c:v>0.99002633736677126</c:v>
                </c:pt>
                <c:pt idx="513">
                  <c:v>0.99000083954811657</c:v>
                </c:pt>
                <c:pt idx="514">
                  <c:v>0.98997534208657534</c:v>
                </c:pt>
                <c:pt idx="515">
                  <c:v>0.9899498449821369</c:v>
                </c:pt>
                <c:pt idx="516">
                  <c:v>0.98992434823479769</c:v>
                </c:pt>
                <c:pt idx="517">
                  <c:v>0.98989885184455773</c:v>
                </c:pt>
                <c:pt idx="518">
                  <c:v>0.98987335581141167</c:v>
                </c:pt>
                <c:pt idx="519">
                  <c:v>0.9898478601353542</c:v>
                </c:pt>
                <c:pt idx="520">
                  <c:v>0.98982236481639063</c:v>
                </c:pt>
                <c:pt idx="521">
                  <c:v>0.98979686985450499</c:v>
                </c:pt>
                <c:pt idx="522">
                  <c:v>0.98977137524970793</c:v>
                </c:pt>
                <c:pt idx="523">
                  <c:v>0.98974588100198524</c:v>
                </c:pt>
                <c:pt idx="524">
                  <c:v>0.98972038711133514</c:v>
                </c:pt>
                <c:pt idx="525">
                  <c:v>0.98969489357776119</c:v>
                </c:pt>
                <c:pt idx="526">
                  <c:v>0.98966940040125451</c:v>
                </c:pt>
                <c:pt idx="527">
                  <c:v>0.98964390758180976</c:v>
                </c:pt>
                <c:pt idx="528">
                  <c:v>0.98961841511943049</c:v>
                </c:pt>
                <c:pt idx="529">
                  <c:v>0.98959292301410429</c:v>
                </c:pt>
                <c:pt idx="530">
                  <c:v>0.98956743126583824</c:v>
                </c:pt>
                <c:pt idx="531">
                  <c:v>0.98954193987462347</c:v>
                </c:pt>
                <c:pt idx="532">
                  <c:v>0.98951644884045464</c:v>
                </c:pt>
                <c:pt idx="533">
                  <c:v>0.98949095816334065</c:v>
                </c:pt>
                <c:pt idx="534">
                  <c:v>0.98946546784325307</c:v>
                </c:pt>
                <c:pt idx="535">
                  <c:v>0.98943997788021321</c:v>
                </c:pt>
                <c:pt idx="536">
                  <c:v>0.98941448827421041</c:v>
                </c:pt>
                <c:pt idx="537">
                  <c:v>0.98938899902523758</c:v>
                </c:pt>
                <c:pt idx="538">
                  <c:v>0.98936351013329116</c:v>
                </c:pt>
                <c:pt idx="539">
                  <c:v>0.98933802159836937</c:v>
                </c:pt>
                <c:pt idx="540">
                  <c:v>0.98931253342047576</c:v>
                </c:pt>
                <c:pt idx="541">
                  <c:v>0.98928704559959613</c:v>
                </c:pt>
                <c:pt idx="542">
                  <c:v>0.9892615581357358</c:v>
                </c:pt>
                <c:pt idx="543">
                  <c:v>0.98923607102889122</c:v>
                </c:pt>
                <c:pt idx="544">
                  <c:v>0.98921058427904995</c:v>
                </c:pt>
                <c:pt idx="545">
                  <c:v>0.98918509788622089</c:v>
                </c:pt>
                <c:pt idx="546">
                  <c:v>0.98915961185038981</c:v>
                </c:pt>
                <c:pt idx="547">
                  <c:v>0.98913412617155672</c:v>
                </c:pt>
                <c:pt idx="548">
                  <c:v>0.98910864084972694</c:v>
                </c:pt>
                <c:pt idx="549">
                  <c:v>0.98908315588488804</c:v>
                </c:pt>
                <c:pt idx="550">
                  <c:v>0.98905767127703292</c:v>
                </c:pt>
                <c:pt idx="551">
                  <c:v>0.98903218702616691</c:v>
                </c:pt>
                <c:pt idx="552">
                  <c:v>0.98900670313228822</c:v>
                </c:pt>
                <c:pt idx="553">
                  <c:v>0.98898121959538088</c:v>
                </c:pt>
                <c:pt idx="554">
                  <c:v>0.98895573641545909</c:v>
                </c:pt>
                <c:pt idx="555">
                  <c:v>0.98893025359251041</c:v>
                </c:pt>
                <c:pt idx="556">
                  <c:v>0.9889047711265242</c:v>
                </c:pt>
                <c:pt idx="557">
                  <c:v>0.9888792890175111</c:v>
                </c:pt>
                <c:pt idx="558">
                  <c:v>0.98885380726546224</c:v>
                </c:pt>
                <c:pt idx="559">
                  <c:v>0.98882832587037406</c:v>
                </c:pt>
                <c:pt idx="560">
                  <c:v>0.98880284483224123</c:v>
                </c:pt>
                <c:pt idx="561">
                  <c:v>0.98877736415106554</c:v>
                </c:pt>
                <c:pt idx="562">
                  <c:v>0.9887518838268381</c:v>
                </c:pt>
                <c:pt idx="563">
                  <c:v>0.98872640385955002</c:v>
                </c:pt>
                <c:pt idx="564">
                  <c:v>0.98870092424921907</c:v>
                </c:pt>
                <c:pt idx="565">
                  <c:v>0.98867544499582038</c:v>
                </c:pt>
                <c:pt idx="566">
                  <c:v>0.98864996609935751</c:v>
                </c:pt>
                <c:pt idx="567">
                  <c:v>0.98862448755983401</c:v>
                </c:pt>
                <c:pt idx="568">
                  <c:v>0.98859900937724277</c:v>
                </c:pt>
                <c:pt idx="569">
                  <c:v>0.98857353155157313</c:v>
                </c:pt>
                <c:pt idx="570">
                  <c:v>0.98854805408283752</c:v>
                </c:pt>
                <c:pt idx="571">
                  <c:v>0.98852257697101464</c:v>
                </c:pt>
                <c:pt idx="572">
                  <c:v>0.98849710021611159</c:v>
                </c:pt>
                <c:pt idx="573">
                  <c:v>0.98847162381811948</c:v>
                </c:pt>
                <c:pt idx="574">
                  <c:v>0.98844614777704543</c:v>
                </c:pt>
                <c:pt idx="575">
                  <c:v>0.98842067209287698</c:v>
                </c:pt>
                <c:pt idx="576">
                  <c:v>0.98839519676561416</c:v>
                </c:pt>
                <c:pt idx="577">
                  <c:v>0.98836972179524629</c:v>
                </c:pt>
                <c:pt idx="578">
                  <c:v>0.98834424718178582</c:v>
                </c:pt>
                <c:pt idx="579">
                  <c:v>0.98831877292521497</c:v>
                </c:pt>
                <c:pt idx="580">
                  <c:v>0.98829329902553731</c:v>
                </c:pt>
                <c:pt idx="581">
                  <c:v>0.98826782548274927</c:v>
                </c:pt>
                <c:pt idx="582">
                  <c:v>0.98824235229684376</c:v>
                </c:pt>
                <c:pt idx="583">
                  <c:v>0.988216879467819</c:v>
                </c:pt>
                <c:pt idx="584">
                  <c:v>0.98819140699567676</c:v>
                </c:pt>
                <c:pt idx="585">
                  <c:v>0.98816593488040638</c:v>
                </c:pt>
                <c:pt idx="586">
                  <c:v>0.98814046312200965</c:v>
                </c:pt>
                <c:pt idx="587">
                  <c:v>0.98811499172048833</c:v>
                </c:pt>
                <c:pt idx="588">
                  <c:v>0.9880895206758229</c:v>
                </c:pt>
                <c:pt idx="589">
                  <c:v>0.98806404998802044</c:v>
                </c:pt>
                <c:pt idx="590">
                  <c:v>0.98803857965708275</c:v>
                </c:pt>
                <c:pt idx="591">
                  <c:v>0.98801310968299916</c:v>
                </c:pt>
                <c:pt idx="592">
                  <c:v>0.98798764006576256</c:v>
                </c:pt>
                <c:pt idx="593">
                  <c:v>0.98796217080537652</c:v>
                </c:pt>
                <c:pt idx="594">
                  <c:v>0.9879367019018428</c:v>
                </c:pt>
                <c:pt idx="595">
                  <c:v>0.98791123335514897</c:v>
                </c:pt>
                <c:pt idx="596">
                  <c:v>0.98788576516528792</c:v>
                </c:pt>
                <c:pt idx="597">
                  <c:v>0.98786029733227387</c:v>
                </c:pt>
                <c:pt idx="598">
                  <c:v>0.98783482985608373</c:v>
                </c:pt>
                <c:pt idx="599">
                  <c:v>0.98780936273672637</c:v>
                </c:pt>
                <c:pt idx="600">
                  <c:v>0.98778389597419469</c:v>
                </c:pt>
                <c:pt idx="601">
                  <c:v>0.98775842956848514</c:v>
                </c:pt>
                <c:pt idx="602">
                  <c:v>0.98773296351959594</c:v>
                </c:pt>
                <c:pt idx="603">
                  <c:v>0.98770749782752354</c:v>
                </c:pt>
                <c:pt idx="604">
                  <c:v>0.98768203249226794</c:v>
                </c:pt>
                <c:pt idx="605">
                  <c:v>0.9876565675138167</c:v>
                </c:pt>
                <c:pt idx="606">
                  <c:v>0.98763110289217337</c:v>
                </c:pt>
                <c:pt idx="607">
                  <c:v>0.98760563862733441</c:v>
                </c:pt>
                <c:pt idx="608">
                  <c:v>0.9875801747193016</c:v>
                </c:pt>
                <c:pt idx="609">
                  <c:v>0.9875547111680536</c:v>
                </c:pt>
                <c:pt idx="610">
                  <c:v>0.98752924797360642</c:v>
                </c:pt>
                <c:pt idx="611">
                  <c:v>0.98750378513594761</c:v>
                </c:pt>
                <c:pt idx="612">
                  <c:v>0.98747832265507363</c:v>
                </c:pt>
                <c:pt idx="613">
                  <c:v>0.98745286053098447</c:v>
                </c:pt>
                <c:pt idx="614">
                  <c:v>0.98742739876368013</c:v>
                </c:pt>
                <c:pt idx="615">
                  <c:v>0.98740193735314641</c:v>
                </c:pt>
                <c:pt idx="616">
                  <c:v>0.98737647629938863</c:v>
                </c:pt>
                <c:pt idx="617">
                  <c:v>0.98735101560240679</c:v>
                </c:pt>
                <c:pt idx="618">
                  <c:v>0.98732555526219024</c:v>
                </c:pt>
                <c:pt idx="619">
                  <c:v>0.98730009527873186</c:v>
                </c:pt>
                <c:pt idx="620">
                  <c:v>0.98727463565204232</c:v>
                </c:pt>
                <c:pt idx="621">
                  <c:v>0.98724917638210385</c:v>
                </c:pt>
                <c:pt idx="622">
                  <c:v>0.98722371746892179</c:v>
                </c:pt>
                <c:pt idx="623">
                  <c:v>0.98719825891249435</c:v>
                </c:pt>
                <c:pt idx="624">
                  <c:v>0.98717280071280911</c:v>
                </c:pt>
                <c:pt idx="625">
                  <c:v>0.9871473428698696</c:v>
                </c:pt>
                <c:pt idx="626">
                  <c:v>0.98712188538367407</c:v>
                </c:pt>
                <c:pt idx="627">
                  <c:v>0.98709642825421362</c:v>
                </c:pt>
                <c:pt idx="628">
                  <c:v>0.98707097148149181</c:v>
                </c:pt>
                <c:pt idx="629">
                  <c:v>0.9870455150654962</c:v>
                </c:pt>
                <c:pt idx="630">
                  <c:v>0.98702005900623035</c:v>
                </c:pt>
                <c:pt idx="631">
                  <c:v>0.98699460330369071</c:v>
                </c:pt>
                <c:pt idx="632">
                  <c:v>0.98696914795787372</c:v>
                </c:pt>
                <c:pt idx="633">
                  <c:v>0.98694369296877049</c:v>
                </c:pt>
                <c:pt idx="634">
                  <c:v>0.98691823833638281</c:v>
                </c:pt>
                <c:pt idx="635">
                  <c:v>0.98689278406071246</c:v>
                </c:pt>
                <c:pt idx="636">
                  <c:v>0.98686733014174521</c:v>
                </c:pt>
                <c:pt idx="637">
                  <c:v>0.98684187657948641</c:v>
                </c:pt>
                <c:pt idx="638">
                  <c:v>0.98681642337392539</c:v>
                </c:pt>
                <c:pt idx="639">
                  <c:v>0.9867909705250657</c:v>
                </c:pt>
                <c:pt idx="640">
                  <c:v>0.98676551803290202</c:v>
                </c:pt>
                <c:pt idx="641">
                  <c:v>0.98674006589742724</c:v>
                </c:pt>
                <c:pt idx="642">
                  <c:v>0.98671461411864492</c:v>
                </c:pt>
                <c:pt idx="643">
                  <c:v>0.98668916269654794</c:v>
                </c:pt>
                <c:pt idx="644">
                  <c:v>0.98666371163113098</c:v>
                </c:pt>
                <c:pt idx="645">
                  <c:v>0.98663826092239049</c:v>
                </c:pt>
                <c:pt idx="646">
                  <c:v>0.98661281057033001</c:v>
                </c:pt>
                <c:pt idx="647">
                  <c:v>0.98658736057494423</c:v>
                </c:pt>
                <c:pt idx="648">
                  <c:v>0.98656191093622603</c:v>
                </c:pt>
                <c:pt idx="649">
                  <c:v>0.98653646165417186</c:v>
                </c:pt>
                <c:pt idx="650">
                  <c:v>0.98651101272877995</c:v>
                </c:pt>
                <c:pt idx="651">
                  <c:v>0.98648556416005206</c:v>
                </c:pt>
                <c:pt idx="652">
                  <c:v>0.98646011594797756</c:v>
                </c:pt>
                <c:pt idx="653">
                  <c:v>0.98643466809255465</c:v>
                </c:pt>
                <c:pt idx="654">
                  <c:v>0.98640922059377978</c:v>
                </c:pt>
                <c:pt idx="655">
                  <c:v>0.98638377345165296</c:v>
                </c:pt>
                <c:pt idx="656">
                  <c:v>0.98635832666616707</c:v>
                </c:pt>
                <c:pt idx="657">
                  <c:v>0.98633288023732568</c:v>
                </c:pt>
                <c:pt idx="658">
                  <c:v>0.98630743416511812</c:v>
                </c:pt>
                <c:pt idx="659">
                  <c:v>0.9862819884495444</c:v>
                </c:pt>
                <c:pt idx="660">
                  <c:v>0.98625654309059918</c:v>
                </c:pt>
                <c:pt idx="661">
                  <c:v>0.98623109808828424</c:v>
                </c:pt>
                <c:pt idx="662">
                  <c:v>0.98620565344258893</c:v>
                </c:pt>
                <c:pt idx="663">
                  <c:v>0.98618020915351501</c:v>
                </c:pt>
                <c:pt idx="664">
                  <c:v>0.98615476522105894</c:v>
                </c:pt>
                <c:pt idx="665">
                  <c:v>0.98612932164521716</c:v>
                </c:pt>
                <c:pt idx="666">
                  <c:v>0.9861038784259808</c:v>
                </c:pt>
                <c:pt idx="667">
                  <c:v>0.98607843556335162</c:v>
                </c:pt>
                <c:pt idx="668">
                  <c:v>0.98605299305732785</c:v>
                </c:pt>
                <c:pt idx="669">
                  <c:v>0.98602755090790595</c:v>
                </c:pt>
                <c:pt idx="670">
                  <c:v>0.98600210911508412</c:v>
                </c:pt>
                <c:pt idx="671">
                  <c:v>0.98597666767884995</c:v>
                </c:pt>
                <c:pt idx="672">
                  <c:v>0.98595122659920875</c:v>
                </c:pt>
                <c:pt idx="673">
                  <c:v>0.9859257858761552</c:v>
                </c:pt>
                <c:pt idx="674">
                  <c:v>0.9859003455096893</c:v>
                </c:pt>
                <c:pt idx="675">
                  <c:v>0.98587490549980039</c:v>
                </c:pt>
                <c:pt idx="676">
                  <c:v>0.98584946584648492</c:v>
                </c:pt>
                <c:pt idx="677">
                  <c:v>0.98582402654974999</c:v>
                </c:pt>
                <c:pt idx="678">
                  <c:v>0.98579858760958849</c:v>
                </c:pt>
                <c:pt idx="679">
                  <c:v>0.98577314902598445</c:v>
                </c:pt>
                <c:pt idx="680">
                  <c:v>0.98574771079895385</c:v>
                </c:pt>
                <c:pt idx="681">
                  <c:v>0.98572227292848602</c:v>
                </c:pt>
                <c:pt idx="682">
                  <c:v>0.98569683541456499</c:v>
                </c:pt>
                <c:pt idx="683">
                  <c:v>0.98567139825720851</c:v>
                </c:pt>
                <c:pt idx="684">
                  <c:v>0.98564596145639705</c:v>
                </c:pt>
                <c:pt idx="685">
                  <c:v>0.98562052501214126</c:v>
                </c:pt>
                <c:pt idx="686">
                  <c:v>0.98559508892442693</c:v>
                </c:pt>
                <c:pt idx="687">
                  <c:v>0.98556965319325052</c:v>
                </c:pt>
                <c:pt idx="688">
                  <c:v>0.98554421781861556</c:v>
                </c:pt>
                <c:pt idx="689">
                  <c:v>0.98551878280051319</c:v>
                </c:pt>
                <c:pt idx="690">
                  <c:v>0.98549334813894518</c:v>
                </c:pt>
                <c:pt idx="691">
                  <c:v>0.98546791383391152</c:v>
                </c:pt>
                <c:pt idx="692">
                  <c:v>0.98544247988539091</c:v>
                </c:pt>
                <c:pt idx="693">
                  <c:v>0.98541704629339932</c:v>
                </c:pt>
                <c:pt idx="694">
                  <c:v>0.98539161305792433</c:v>
                </c:pt>
                <c:pt idx="695">
                  <c:v>0.98536618017896593</c:v>
                </c:pt>
                <c:pt idx="696">
                  <c:v>0.98534074765651525</c:v>
                </c:pt>
                <c:pt idx="697">
                  <c:v>0.98531531549057938</c:v>
                </c:pt>
                <c:pt idx="698">
                  <c:v>0.98528988368114412</c:v>
                </c:pt>
                <c:pt idx="699">
                  <c:v>0.98526445222821479</c:v>
                </c:pt>
                <c:pt idx="700">
                  <c:v>0.98523902113178252</c:v>
                </c:pt>
                <c:pt idx="701">
                  <c:v>0.9852135903918473</c:v>
                </c:pt>
                <c:pt idx="702">
                  <c:v>0.98518816000840204</c:v>
                </c:pt>
                <c:pt idx="703">
                  <c:v>0.98516272998145027</c:v>
                </c:pt>
                <c:pt idx="704">
                  <c:v>0.9851373003109849</c:v>
                </c:pt>
                <c:pt idx="705">
                  <c:v>0.98511187099699526</c:v>
                </c:pt>
                <c:pt idx="706">
                  <c:v>0.98508644203949025</c:v>
                </c:pt>
                <c:pt idx="707">
                  <c:v>0.98506101343846453</c:v>
                </c:pt>
                <c:pt idx="708">
                  <c:v>0.98503558519390388</c:v>
                </c:pt>
                <c:pt idx="709">
                  <c:v>0.98501015730581365</c:v>
                </c:pt>
                <c:pt idx="710">
                  <c:v>0.9849847297741956</c:v>
                </c:pt>
                <c:pt idx="711">
                  <c:v>0.98495930259903375</c:v>
                </c:pt>
                <c:pt idx="712">
                  <c:v>0.98493387578033875</c:v>
                </c:pt>
                <c:pt idx="713">
                  <c:v>0.9849084493180893</c:v>
                </c:pt>
                <c:pt idx="714">
                  <c:v>0.98488302321230847</c:v>
                </c:pt>
                <c:pt idx="715">
                  <c:v>0.98485759746296608</c:v>
                </c:pt>
                <c:pt idx="716">
                  <c:v>0.98483217207006923</c:v>
                </c:pt>
                <c:pt idx="717">
                  <c:v>0.98480674703362325</c:v>
                </c:pt>
                <c:pt idx="718">
                  <c:v>0.98478132235361571</c:v>
                </c:pt>
                <c:pt idx="719">
                  <c:v>0.98475589803004304</c:v>
                </c:pt>
                <c:pt idx="720">
                  <c:v>0.98473047406290526</c:v>
                </c:pt>
                <c:pt idx="721">
                  <c:v>0.98470505045219525</c:v>
                </c:pt>
                <c:pt idx="722">
                  <c:v>0.98467962719791302</c:v>
                </c:pt>
                <c:pt idx="723">
                  <c:v>0.98465420430005679</c:v>
                </c:pt>
                <c:pt idx="724">
                  <c:v>0.98462878175862301</c:v>
                </c:pt>
                <c:pt idx="725">
                  <c:v>0.98460335957360279</c:v>
                </c:pt>
                <c:pt idx="726">
                  <c:v>0.98457793774499258</c:v>
                </c:pt>
                <c:pt idx="727">
                  <c:v>0.98455251627279949</c:v>
                </c:pt>
                <c:pt idx="728">
                  <c:v>0.98452709515701109</c:v>
                </c:pt>
                <c:pt idx="729">
                  <c:v>0.98450167439762559</c:v>
                </c:pt>
                <c:pt idx="730">
                  <c:v>0.984476253994643</c:v>
                </c:pt>
                <c:pt idx="731">
                  <c:v>0.98445083394805799</c:v>
                </c:pt>
                <c:pt idx="732">
                  <c:v>0.98442541425786345</c:v>
                </c:pt>
                <c:pt idx="733">
                  <c:v>0.98439999492405938</c:v>
                </c:pt>
                <c:pt idx="734">
                  <c:v>0.98437457594665112</c:v>
                </c:pt>
                <c:pt idx="735">
                  <c:v>0.98434915732562089</c:v>
                </c:pt>
                <c:pt idx="736">
                  <c:v>0.98432373906097403</c:v>
                </c:pt>
                <c:pt idx="737">
                  <c:v>0.98429832115270166</c:v>
                </c:pt>
                <c:pt idx="738">
                  <c:v>0.98427290360080733</c:v>
                </c:pt>
                <c:pt idx="739">
                  <c:v>0.98424748640528748</c:v>
                </c:pt>
                <c:pt idx="740">
                  <c:v>0.98422206956613145</c:v>
                </c:pt>
                <c:pt idx="741">
                  <c:v>0.98419665308333748</c:v>
                </c:pt>
                <c:pt idx="742">
                  <c:v>0.98417123695690734</c:v>
                </c:pt>
                <c:pt idx="743">
                  <c:v>0.98414582118683924</c:v>
                </c:pt>
                <c:pt idx="744">
                  <c:v>0.98412040577311899</c:v>
                </c:pt>
                <c:pt idx="745">
                  <c:v>0.98409499071575546</c:v>
                </c:pt>
                <c:pt idx="746">
                  <c:v>0.98406957601473799</c:v>
                </c:pt>
                <c:pt idx="747">
                  <c:v>0.98404416167006659</c:v>
                </c:pt>
                <c:pt idx="748">
                  <c:v>0.98401874768173592</c:v>
                </c:pt>
                <c:pt idx="749">
                  <c:v>0.98399333404974776</c:v>
                </c:pt>
                <c:pt idx="750">
                  <c:v>0.98396792077409323</c:v>
                </c:pt>
                <c:pt idx="751">
                  <c:v>0.98394250785476522</c:v>
                </c:pt>
                <c:pt idx="752">
                  <c:v>0.98391709529176907</c:v>
                </c:pt>
                <c:pt idx="753">
                  <c:v>0.983891683085103</c:v>
                </c:pt>
                <c:pt idx="754">
                  <c:v>0.98386627123475279</c:v>
                </c:pt>
                <c:pt idx="755">
                  <c:v>0.98384085974072555</c:v>
                </c:pt>
                <c:pt idx="756">
                  <c:v>0.98381544860300885</c:v>
                </c:pt>
                <c:pt idx="757">
                  <c:v>0.98379003782161156</c:v>
                </c:pt>
                <c:pt idx="758">
                  <c:v>0.98376462739651949</c:v>
                </c:pt>
                <c:pt idx="759">
                  <c:v>0.98373921732773617</c:v>
                </c:pt>
                <c:pt idx="760">
                  <c:v>0.98371380761525273</c:v>
                </c:pt>
                <c:pt idx="761">
                  <c:v>0.9836883982590674</c:v>
                </c:pt>
                <c:pt idx="762">
                  <c:v>0.98366298925918372</c:v>
                </c:pt>
                <c:pt idx="763">
                  <c:v>0.9836375806155857</c:v>
                </c:pt>
                <c:pt idx="764">
                  <c:v>0.98361217232827869</c:v>
                </c:pt>
                <c:pt idx="765">
                  <c:v>0.98358676439726267</c:v>
                </c:pt>
                <c:pt idx="766">
                  <c:v>0.98356135682252521</c:v>
                </c:pt>
                <c:pt idx="767">
                  <c:v>0.98353594960406809</c:v>
                </c:pt>
                <c:pt idx="768">
                  <c:v>0.98351054274188954</c:v>
                </c:pt>
                <c:pt idx="769">
                  <c:v>0.98348513623598421</c:v>
                </c:pt>
                <c:pt idx="770">
                  <c:v>0.98345973008634324</c:v>
                </c:pt>
                <c:pt idx="771">
                  <c:v>0.98343432429297195</c:v>
                </c:pt>
                <c:pt idx="772">
                  <c:v>0.98340891885586323</c:v>
                </c:pt>
                <c:pt idx="773">
                  <c:v>0.98338351377502065</c:v>
                </c:pt>
                <c:pt idx="774">
                  <c:v>0.98335810905042642</c:v>
                </c:pt>
                <c:pt idx="775">
                  <c:v>0.98333270468208767</c:v>
                </c:pt>
                <c:pt idx="776">
                  <c:v>0.9833073006700026</c:v>
                </c:pt>
                <c:pt idx="777">
                  <c:v>0.98328189701416235</c:v>
                </c:pt>
                <c:pt idx="778">
                  <c:v>0.98325649371456514</c:v>
                </c:pt>
                <c:pt idx="779">
                  <c:v>0.98323109077120563</c:v>
                </c:pt>
                <c:pt idx="780">
                  <c:v>0.98320568818409093</c:v>
                </c:pt>
                <c:pt idx="781">
                  <c:v>0.9831802859532015</c:v>
                </c:pt>
                <c:pt idx="782">
                  <c:v>0.98315488407854801</c:v>
                </c:pt>
                <c:pt idx="783">
                  <c:v>0.98312948256012156</c:v>
                </c:pt>
                <c:pt idx="784">
                  <c:v>0.98310408139791861</c:v>
                </c:pt>
                <c:pt idx="785">
                  <c:v>0.98307868059193027</c:v>
                </c:pt>
                <c:pt idx="786">
                  <c:v>0.98305328014217075</c:v>
                </c:pt>
                <c:pt idx="787">
                  <c:v>0.98302788004861341</c:v>
                </c:pt>
                <c:pt idx="788">
                  <c:v>0.98300248031126891</c:v>
                </c:pt>
                <c:pt idx="789">
                  <c:v>0.98297708093014435</c:v>
                </c:pt>
                <c:pt idx="790">
                  <c:v>0.98295168190521309</c:v>
                </c:pt>
                <c:pt idx="791">
                  <c:v>0.98292628323648223</c:v>
                </c:pt>
                <c:pt idx="792">
                  <c:v>0.98290088492395</c:v>
                </c:pt>
                <c:pt idx="793">
                  <c:v>0.9828754869676164</c:v>
                </c:pt>
                <c:pt idx="794">
                  <c:v>0.98285008936747253</c:v>
                </c:pt>
                <c:pt idx="795">
                  <c:v>0.98282469212351309</c:v>
                </c:pt>
                <c:pt idx="796">
                  <c:v>0.98279929523574339</c:v>
                </c:pt>
                <c:pt idx="797">
                  <c:v>0.98277389870415277</c:v>
                </c:pt>
                <c:pt idx="798">
                  <c:v>0.98274850252874302</c:v>
                </c:pt>
                <c:pt idx="799">
                  <c:v>0.98272310670950169</c:v>
                </c:pt>
                <c:pt idx="800">
                  <c:v>0.98269771124643945</c:v>
                </c:pt>
                <c:pt idx="801">
                  <c:v>0.98267231613953676</c:v>
                </c:pt>
                <c:pt idx="802">
                  <c:v>0.98264692138880783</c:v>
                </c:pt>
                <c:pt idx="803">
                  <c:v>0.98262152699423666</c:v>
                </c:pt>
                <c:pt idx="804">
                  <c:v>0.98259613295582682</c:v>
                </c:pt>
                <c:pt idx="805">
                  <c:v>0.98257073927356942</c:v>
                </c:pt>
                <c:pt idx="806">
                  <c:v>0.9825453459474609</c:v>
                </c:pt>
                <c:pt idx="807">
                  <c:v>0.98251995297750305</c:v>
                </c:pt>
                <c:pt idx="808">
                  <c:v>0.98249456036369409</c:v>
                </c:pt>
                <c:pt idx="809">
                  <c:v>0.98246916810601981</c:v>
                </c:pt>
                <c:pt idx="810">
                  <c:v>0.98244377620449086</c:v>
                </c:pt>
                <c:pt idx="811">
                  <c:v>0.98241838465909836</c:v>
                </c:pt>
                <c:pt idx="812">
                  <c:v>0.98239299346983344</c:v>
                </c:pt>
                <c:pt idx="813">
                  <c:v>0.98236760263670142</c:v>
                </c:pt>
                <c:pt idx="814">
                  <c:v>0.98234221215969697</c:v>
                </c:pt>
                <c:pt idx="815">
                  <c:v>0.98231682203880766</c:v>
                </c:pt>
                <c:pt idx="816">
                  <c:v>0.98229143227403881</c:v>
                </c:pt>
                <c:pt idx="817">
                  <c:v>0.98226604286539221</c:v>
                </c:pt>
                <c:pt idx="818">
                  <c:v>0.98224065381285186</c:v>
                </c:pt>
                <c:pt idx="819">
                  <c:v>0.98221526511642132</c:v>
                </c:pt>
                <c:pt idx="820">
                  <c:v>0.98218987677609881</c:v>
                </c:pt>
                <c:pt idx="821">
                  <c:v>0.98216448879187723</c:v>
                </c:pt>
                <c:pt idx="822">
                  <c:v>0.9821391011637548</c:v>
                </c:pt>
                <c:pt idx="823">
                  <c:v>0.98211371389173685</c:v>
                </c:pt>
                <c:pt idx="824">
                  <c:v>0.98208832697580206</c:v>
                </c:pt>
                <c:pt idx="825">
                  <c:v>0.98206294041596465</c:v>
                </c:pt>
                <c:pt idx="826">
                  <c:v>0.98203755421220684</c:v>
                </c:pt>
                <c:pt idx="827">
                  <c:v>0.98201216836453398</c:v>
                </c:pt>
                <c:pt idx="828">
                  <c:v>0.9819867828729425</c:v>
                </c:pt>
                <c:pt idx="829">
                  <c:v>0.9819613977374253</c:v>
                </c:pt>
                <c:pt idx="830">
                  <c:v>0.98193601295798061</c:v>
                </c:pt>
                <c:pt idx="831">
                  <c:v>0.98191062853460664</c:v>
                </c:pt>
                <c:pt idx="832">
                  <c:v>0.98188524446729986</c:v>
                </c:pt>
                <c:pt idx="833">
                  <c:v>0.98185986075605491</c:v>
                </c:pt>
                <c:pt idx="834">
                  <c:v>0.9818344774008807</c:v>
                </c:pt>
                <c:pt idx="835">
                  <c:v>0.98180909440175057</c:v>
                </c:pt>
                <c:pt idx="836">
                  <c:v>0.98178371175868051</c:v>
                </c:pt>
                <c:pt idx="837">
                  <c:v>0.98175832947165809</c:v>
                </c:pt>
                <c:pt idx="838">
                  <c:v>0.98173294754067975</c:v>
                </c:pt>
                <c:pt idx="839">
                  <c:v>0.98170756596574904</c:v>
                </c:pt>
                <c:pt idx="840">
                  <c:v>0.98168218474686242</c:v>
                </c:pt>
                <c:pt idx="841">
                  <c:v>0.98165680388400567</c:v>
                </c:pt>
                <c:pt idx="842">
                  <c:v>0.98163142337719123</c:v>
                </c:pt>
                <c:pt idx="843">
                  <c:v>0.9816060432264031</c:v>
                </c:pt>
                <c:pt idx="844">
                  <c:v>0.98158066343163952</c:v>
                </c:pt>
                <c:pt idx="845">
                  <c:v>0.98155528399290759</c:v>
                </c:pt>
                <c:pt idx="846">
                  <c:v>0.98152990491019132</c:v>
                </c:pt>
                <c:pt idx="847">
                  <c:v>0.98150452618349071</c:v>
                </c:pt>
                <c:pt idx="848">
                  <c:v>0.98147914781280754</c:v>
                </c:pt>
                <c:pt idx="849">
                  <c:v>0.98145376979813648</c:v>
                </c:pt>
                <c:pt idx="850">
                  <c:v>0.98142839213947042</c:v>
                </c:pt>
                <c:pt idx="851">
                  <c:v>0.98140301483680936</c:v>
                </c:pt>
                <c:pt idx="852">
                  <c:v>0.98137763789014798</c:v>
                </c:pt>
                <c:pt idx="853">
                  <c:v>0.98135226129948983</c:v>
                </c:pt>
                <c:pt idx="854">
                  <c:v>0.98132688506482246</c:v>
                </c:pt>
                <c:pt idx="855">
                  <c:v>0.98130150918614767</c:v>
                </c:pt>
                <c:pt idx="856">
                  <c:v>0.98127613366345834</c:v>
                </c:pt>
                <c:pt idx="857">
                  <c:v>0.9812507584967527</c:v>
                </c:pt>
                <c:pt idx="858">
                  <c:v>0.98122538368603607</c:v>
                </c:pt>
                <c:pt idx="859">
                  <c:v>0.98120000923128892</c:v>
                </c:pt>
                <c:pt idx="860">
                  <c:v>0.98117463513252012</c:v>
                </c:pt>
                <c:pt idx="861">
                  <c:v>0.98114926138972791</c:v>
                </c:pt>
                <c:pt idx="862">
                  <c:v>0.98112388800289629</c:v>
                </c:pt>
                <c:pt idx="863">
                  <c:v>0.98109851497203238</c:v>
                </c:pt>
                <c:pt idx="864">
                  <c:v>0.98107314229713261</c:v>
                </c:pt>
                <c:pt idx="865">
                  <c:v>0.98104776997818988</c:v>
                </c:pt>
                <c:pt idx="866">
                  <c:v>0.98102239801520064</c:v>
                </c:pt>
                <c:pt idx="867">
                  <c:v>0.98099702640816844</c:v>
                </c:pt>
                <c:pt idx="868">
                  <c:v>0.98097165515708262</c:v>
                </c:pt>
                <c:pt idx="869">
                  <c:v>0.98094628426193964</c:v>
                </c:pt>
                <c:pt idx="870">
                  <c:v>0.98092091372274304</c:v>
                </c:pt>
                <c:pt idx="871">
                  <c:v>0.98089554353948394</c:v>
                </c:pt>
                <c:pt idx="872">
                  <c:v>0.98087017371216056</c:v>
                </c:pt>
                <c:pt idx="873">
                  <c:v>0.98084480424076581</c:v>
                </c:pt>
                <c:pt idx="874">
                  <c:v>0.98081943512530145</c:v>
                </c:pt>
                <c:pt idx="875">
                  <c:v>0.98079406636576749</c:v>
                </c:pt>
                <c:pt idx="876">
                  <c:v>0.98076869796215327</c:v>
                </c:pt>
                <c:pt idx="877">
                  <c:v>0.98074332991446056</c:v>
                </c:pt>
                <c:pt idx="878">
                  <c:v>0.98071796222268048</c:v>
                </c:pt>
                <c:pt idx="879">
                  <c:v>0.98069259488681482</c:v>
                </c:pt>
                <c:pt idx="880">
                  <c:v>0.98066722790685645</c:v>
                </c:pt>
                <c:pt idx="881">
                  <c:v>0.98064186128280539</c:v>
                </c:pt>
                <c:pt idx="882">
                  <c:v>0.98061649501465986</c:v>
                </c:pt>
                <c:pt idx="883">
                  <c:v>0.98059112910241097</c:v>
                </c:pt>
                <c:pt idx="884">
                  <c:v>0.98056576354606051</c:v>
                </c:pt>
                <c:pt idx="885">
                  <c:v>0.98054039834559958</c:v>
                </c:pt>
                <c:pt idx="886">
                  <c:v>0.98051503350102998</c:v>
                </c:pt>
                <c:pt idx="887">
                  <c:v>0.98048966901234991</c:v>
                </c:pt>
                <c:pt idx="888">
                  <c:v>0.98046430487955583</c:v>
                </c:pt>
                <c:pt idx="889">
                  <c:v>0.98043894110263174</c:v>
                </c:pt>
                <c:pt idx="890">
                  <c:v>0.98041357768159187</c:v>
                </c:pt>
                <c:pt idx="891">
                  <c:v>0.980388214616422</c:v>
                </c:pt>
                <c:pt idx="892">
                  <c:v>0.98036285190712569</c:v>
                </c:pt>
                <c:pt idx="893">
                  <c:v>0.98033748955369404</c:v>
                </c:pt>
                <c:pt idx="894">
                  <c:v>0.98031212755612707</c:v>
                </c:pt>
                <c:pt idx="895">
                  <c:v>0.98028676591442121</c:v>
                </c:pt>
                <c:pt idx="896">
                  <c:v>0.98026140462856759</c:v>
                </c:pt>
                <c:pt idx="897">
                  <c:v>0.98023604369857331</c:v>
                </c:pt>
                <c:pt idx="898">
                  <c:v>0.98021068312442416</c:v>
                </c:pt>
                <c:pt idx="899">
                  <c:v>0.98018532290612548</c:v>
                </c:pt>
                <c:pt idx="900">
                  <c:v>0.98015996304366837</c:v>
                </c:pt>
                <c:pt idx="901">
                  <c:v>0.98013460353705817</c:v>
                </c:pt>
                <c:pt idx="902">
                  <c:v>0.98010924438627889</c:v>
                </c:pt>
                <c:pt idx="903">
                  <c:v>0.9800838855913323</c:v>
                </c:pt>
                <c:pt idx="904">
                  <c:v>0.98005852715222552</c:v>
                </c:pt>
                <c:pt idx="905">
                  <c:v>0.98003316906893723</c:v>
                </c:pt>
                <c:pt idx="906">
                  <c:v>0.98000781134147452</c:v>
                </c:pt>
                <c:pt idx="907">
                  <c:v>0.97998245396983741</c:v>
                </c:pt>
                <c:pt idx="908">
                  <c:v>0.97995709695401523</c:v>
                </c:pt>
                <c:pt idx="909">
                  <c:v>0.97993174029400798</c:v>
                </c:pt>
                <c:pt idx="910">
                  <c:v>0.97990638398980856</c:v>
                </c:pt>
                <c:pt idx="911">
                  <c:v>0.97988102804142407</c:v>
                </c:pt>
                <c:pt idx="912">
                  <c:v>0.97985567244883498</c:v>
                </c:pt>
                <c:pt idx="913">
                  <c:v>0.97983031721204839</c:v>
                </c:pt>
                <c:pt idx="914">
                  <c:v>0.97980496233106784</c:v>
                </c:pt>
                <c:pt idx="915">
                  <c:v>0.97977960780587736</c:v>
                </c:pt>
                <c:pt idx="916">
                  <c:v>0.97975425363647695</c:v>
                </c:pt>
                <c:pt idx="917">
                  <c:v>0.97972889982287015</c:v>
                </c:pt>
                <c:pt idx="918">
                  <c:v>0.9797035463650392</c:v>
                </c:pt>
                <c:pt idx="919">
                  <c:v>0.97967819326299477</c:v>
                </c:pt>
                <c:pt idx="920">
                  <c:v>0.97965284051672619</c:v>
                </c:pt>
                <c:pt idx="921">
                  <c:v>0.97962748812623701</c:v>
                </c:pt>
                <c:pt idx="922">
                  <c:v>0.97960213609152014</c:v>
                </c:pt>
                <c:pt idx="923">
                  <c:v>0.9795767844125649</c:v>
                </c:pt>
                <c:pt idx="924">
                  <c:v>0.97955143308938197</c:v>
                </c:pt>
                <c:pt idx="925">
                  <c:v>0.97952608212195535</c:v>
                </c:pt>
                <c:pt idx="926">
                  <c:v>0.97950073151029393</c:v>
                </c:pt>
                <c:pt idx="927">
                  <c:v>0.97947538125438172</c:v>
                </c:pt>
                <c:pt idx="928">
                  <c:v>0.97945003135422937</c:v>
                </c:pt>
                <c:pt idx="929">
                  <c:v>0.97942468180981912</c:v>
                </c:pt>
                <c:pt idx="930">
                  <c:v>0.97939933262115808</c:v>
                </c:pt>
                <c:pt idx="931">
                  <c:v>0.97937398378823382</c:v>
                </c:pt>
                <c:pt idx="932">
                  <c:v>0.97934863531105343</c:v>
                </c:pt>
                <c:pt idx="933">
                  <c:v>0.97932328718960981</c:v>
                </c:pt>
                <c:pt idx="934">
                  <c:v>0.97929793942389587</c:v>
                </c:pt>
                <c:pt idx="935">
                  <c:v>0.97927259201391337</c:v>
                </c:pt>
                <c:pt idx="936">
                  <c:v>0.97924724495965876</c:v>
                </c:pt>
                <c:pt idx="937">
                  <c:v>0.97922189826111961</c:v>
                </c:pt>
                <c:pt idx="938">
                  <c:v>0.97919655191830479</c:v>
                </c:pt>
                <c:pt idx="939">
                  <c:v>0.97917120593120721</c:v>
                </c:pt>
                <c:pt idx="940">
                  <c:v>0.97914586029981976</c:v>
                </c:pt>
                <c:pt idx="941">
                  <c:v>0.97912051502414066</c:v>
                </c:pt>
                <c:pt idx="942">
                  <c:v>0.97909517010417346</c:v>
                </c:pt>
                <c:pt idx="943">
                  <c:v>0.97906982553990218</c:v>
                </c:pt>
                <c:pt idx="944">
                  <c:v>0.97904448133133215</c:v>
                </c:pt>
                <c:pt idx="945">
                  <c:v>0.97901913747845626</c:v>
                </c:pt>
                <c:pt idx="946">
                  <c:v>0.97899379398127628</c:v>
                </c:pt>
                <c:pt idx="947">
                  <c:v>0.97896845083979223</c:v>
                </c:pt>
                <c:pt idx="948">
                  <c:v>0.97894310805398455</c:v>
                </c:pt>
                <c:pt idx="949">
                  <c:v>0.9789177656238639</c:v>
                </c:pt>
                <c:pt idx="950">
                  <c:v>0.97889242354942496</c:v>
                </c:pt>
                <c:pt idx="951">
                  <c:v>0.9788670818306624</c:v>
                </c:pt>
                <c:pt idx="952">
                  <c:v>0.97884174046757444</c:v>
                </c:pt>
                <c:pt idx="953">
                  <c:v>0.97881639946015575</c:v>
                </c:pt>
                <c:pt idx="954">
                  <c:v>0.978791058808401</c:v>
                </c:pt>
                <c:pt idx="955">
                  <c:v>0.97876571851231198</c:v>
                </c:pt>
                <c:pt idx="956">
                  <c:v>0.97874037857188689</c:v>
                </c:pt>
                <c:pt idx="957">
                  <c:v>0.97871503898711509</c:v>
                </c:pt>
                <c:pt idx="958">
                  <c:v>0.97868969975799303</c:v>
                </c:pt>
                <c:pt idx="959">
                  <c:v>0.97866436088452424</c:v>
                </c:pt>
                <c:pt idx="960">
                  <c:v>0.97863902236670874</c:v>
                </c:pt>
                <c:pt idx="961">
                  <c:v>0.97861368420453587</c:v>
                </c:pt>
                <c:pt idx="962">
                  <c:v>0.97858834639799497</c:v>
                </c:pt>
                <c:pt idx="963">
                  <c:v>0.97856300894709491</c:v>
                </c:pt>
                <c:pt idx="964">
                  <c:v>0.97853767185183571</c:v>
                </c:pt>
                <c:pt idx="965">
                  <c:v>0.97851233511219604</c:v>
                </c:pt>
                <c:pt idx="966">
                  <c:v>0.97848699872819367</c:v>
                </c:pt>
                <c:pt idx="967">
                  <c:v>0.97846166269981438</c:v>
                </c:pt>
                <c:pt idx="968">
                  <c:v>0.97843632702704753</c:v>
                </c:pt>
                <c:pt idx="969">
                  <c:v>0.97841099170990553</c:v>
                </c:pt>
                <c:pt idx="970">
                  <c:v>0.97838565674838307</c:v>
                </c:pt>
                <c:pt idx="971">
                  <c:v>0.97836032214246593</c:v>
                </c:pt>
                <c:pt idx="972">
                  <c:v>0.97833498789215767</c:v>
                </c:pt>
                <c:pt idx="973">
                  <c:v>0.97830965399744585</c:v>
                </c:pt>
                <c:pt idx="974">
                  <c:v>0.97828432045834468</c:v>
                </c:pt>
                <c:pt idx="975">
                  <c:v>0.97825898727483818</c:v>
                </c:pt>
                <c:pt idx="976">
                  <c:v>0.97823365444693167</c:v>
                </c:pt>
                <c:pt idx="977">
                  <c:v>0.97820832197461449</c:v>
                </c:pt>
                <c:pt idx="978">
                  <c:v>0.97818298985788488</c:v>
                </c:pt>
                <c:pt idx="979">
                  <c:v>0.97815765809673572</c:v>
                </c:pt>
                <c:pt idx="980">
                  <c:v>0.97813232669117234</c:v>
                </c:pt>
                <c:pt idx="981">
                  <c:v>0.97810699564118764</c:v>
                </c:pt>
                <c:pt idx="982">
                  <c:v>0.97808166494677451</c:v>
                </c:pt>
                <c:pt idx="983">
                  <c:v>0.97805633460793828</c:v>
                </c:pt>
                <c:pt idx="984">
                  <c:v>0.97803100462466297</c:v>
                </c:pt>
                <c:pt idx="985">
                  <c:v>0.97800567499696101</c:v>
                </c:pt>
                <c:pt idx="986">
                  <c:v>0.97798034572481818</c:v>
                </c:pt>
                <c:pt idx="987">
                  <c:v>0.97795501680823094</c:v>
                </c:pt>
                <c:pt idx="988">
                  <c:v>0.97792968824719928</c:v>
                </c:pt>
                <c:pt idx="989">
                  <c:v>0.97790436004172676</c:v>
                </c:pt>
                <c:pt idx="990">
                  <c:v>0.97787903219179562</c:v>
                </c:pt>
                <c:pt idx="991">
                  <c:v>0.97785370469741295</c:v>
                </c:pt>
                <c:pt idx="992">
                  <c:v>0.97782837755857344</c:v>
                </c:pt>
                <c:pt idx="993">
                  <c:v>0.9778030507752753</c:v>
                </c:pt>
                <c:pt idx="994">
                  <c:v>0.97777772434750609</c:v>
                </c:pt>
                <c:pt idx="995">
                  <c:v>0.97775239827527649</c:v>
                </c:pt>
                <c:pt idx="996">
                  <c:v>0.9777270725585705</c:v>
                </c:pt>
                <c:pt idx="997">
                  <c:v>0.97770174719738989</c:v>
                </c:pt>
                <c:pt idx="998">
                  <c:v>0.97767642219173823</c:v>
                </c:pt>
                <c:pt idx="999">
                  <c:v>0.97765109754159951</c:v>
                </c:pt>
                <c:pt idx="1000">
                  <c:v>0.97762577324697908</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Calculs!$AH$4:$AH$1004</c:f>
              <c:numCache>
                <c:formatCode>0.00</c:formatCode>
                <c:ptCount val="1001"/>
                <c:pt idx="0">
                  <c:v>0</c:v>
                </c:pt>
                <c:pt idx="1">
                  <c:v>-23.920563045211736</c:v>
                </c:pt>
                <c:pt idx="2">
                  <c:v>-23.824319258108613</c:v>
                </c:pt>
                <c:pt idx="3">
                  <c:v>-23.728561631511756</c:v>
                </c:pt>
                <c:pt idx="4">
                  <c:v>-23.63328690181271</c:v>
                </c:pt>
                <c:pt idx="5">
                  <c:v>-23.538491832933815</c:v>
                </c:pt>
                <c:pt idx="6">
                  <c:v>-23.444173216049276</c:v>
                </c:pt>
                <c:pt idx="7">
                  <c:v>-23.350327869309503</c:v>
                </c:pt>
                <c:pt idx="8">
                  <c:v>-23.25695263756884</c:v>
                </c:pt>
                <c:pt idx="9">
                  <c:v>-23.164044392116335</c:v>
                </c:pt>
                <c:pt idx="10">
                  <c:v>-23.071600030409741</c:v>
                </c:pt>
                <c:pt idx="11">
                  <c:v>-22.979832964094459</c:v>
                </c:pt>
                <c:pt idx="12">
                  <c:v>-22.888734551341514</c:v>
                </c:pt>
                <c:pt idx="13">
                  <c:v>-22.798079745836819</c:v>
                </c:pt>
                <c:pt idx="14">
                  <c:v>-22.70786570329776</c:v>
                </c:pt>
                <c:pt idx="15">
                  <c:v>-22.618089602446787</c:v>
                </c:pt>
                <c:pt idx="16">
                  <c:v>-22.528748644787903</c:v>
                </c:pt>
                <c:pt idx="17">
                  <c:v>-22.439840054385577</c:v>
                </c:pt>
                <c:pt idx="18">
                  <c:v>-22.351361077646253</c:v>
                </c:pt>
                <c:pt idx="19">
                  <c:v>-22.263308983102281</c:v>
                </c:pt>
                <c:pt idx="20">
                  <c:v>-22.175681061198215</c:v>
                </c:pt>
                <c:pt idx="21">
                  <c:v>-22.088366280236897</c:v>
                </c:pt>
                <c:pt idx="22">
                  <c:v>-22.001364667600569</c:v>
                </c:pt>
                <c:pt idx="23">
                  <c:v>-21.914784587551718</c:v>
                </c:pt>
                <c:pt idx="24">
                  <c:v>-21.828623341834156</c:v>
                </c:pt>
                <c:pt idx="25">
                  <c:v>-21.742878253945779</c:v>
                </c:pt>
                <c:pt idx="26">
                  <c:v>-21.657546668927928</c:v>
                </c:pt>
                <c:pt idx="27">
                  <c:v>-21.572625953157115</c:v>
                </c:pt>
                <c:pt idx="28">
                  <c:v>-21.488113494139078</c:v>
                </c:pt>
                <c:pt idx="29">
                  <c:v>-21.404006700305224</c:v>
                </c:pt>
                <c:pt idx="30">
                  <c:v>-21.320303000811251</c:v>
                </c:pt>
                <c:pt idx="31">
                  <c:v>-21.236999845338179</c:v>
                </c:pt>
                <c:pt idx="32">
                  <c:v>-21.154094703895424</c:v>
                </c:pt>
                <c:pt idx="33">
                  <c:v>-21.071585066626337</c:v>
                </c:pt>
                <c:pt idx="34">
                  <c:v>-20.989468443615603</c:v>
                </c:pt>
                <c:pt idx="35">
                  <c:v>-20.907742364699054</c:v>
                </c:pt>
                <c:pt idx="36">
                  <c:v>-20.82640437927547</c:v>
                </c:pt>
                <c:pt idx="37">
                  <c:v>-20.74545205612052</c:v>
                </c:pt>
                <c:pt idx="38">
                  <c:v>-20.664882983202695</c:v>
                </c:pt>
                <c:pt idx="39">
                  <c:v>-20.584694767501425</c:v>
                </c:pt>
                <c:pt idx="40">
                  <c:v>-20.504885034827051</c:v>
                </c:pt>
                <c:pt idx="41">
                  <c:v>-20.425451429642919</c:v>
                </c:pt>
                <c:pt idx="42">
                  <c:v>-20.34639161488932</c:v>
                </c:pt>
                <c:pt idx="43">
                  <c:v>-20.267703271809491</c:v>
                </c:pt>
                <c:pt idx="44">
                  <c:v>-20.189384099777406</c:v>
                </c:pt>
                <c:pt idx="45">
                  <c:v>-20.111431816127588</c:v>
                </c:pt>
                <c:pt idx="46">
                  <c:v>-20.033844155986642</c:v>
                </c:pt>
                <c:pt idx="47">
                  <c:v>-19.956618872106798</c:v>
                </c:pt>
                <c:pt idx="48">
                  <c:v>-19.879753734701094</c:v>
                </c:pt>
                <c:pt idx="49">
                  <c:v>-19.80324653128055</c:v>
                </c:pt>
                <c:pt idx="50">
                  <c:v>-19.727095066492936</c:v>
                </c:pt>
                <c:pt idx="51">
                  <c:v>-19.651297161963392</c:v>
                </c:pt>
                <c:pt idx="52">
                  <c:v>-19.575850656136819</c:v>
                </c:pt>
                <c:pt idx="53">
                  <c:v>-19.500753404121827</c:v>
                </c:pt>
                <c:pt idx="54">
                  <c:v>-19.426003277536552</c:v>
                </c:pt>
                <c:pt idx="55">
                  <c:v>-19.351598164356005</c:v>
                </c:pt>
                <c:pt idx="56">
                  <c:v>-19.277535968761153</c:v>
                </c:pt>
                <c:pt idx="57">
                  <c:v>-19.203814610989593</c:v>
                </c:pt>
                <c:pt idx="58">
                  <c:v>-19.13043202718778</c:v>
                </c:pt>
                <c:pt idx="59">
                  <c:v>-19.05738616926498</c:v>
                </c:pt>
                <c:pt idx="60">
                  <c:v>-18.984675004748645</c:v>
                </c:pt>
                <c:pt idx="61">
                  <c:v>-18.91229651664143</c:v>
                </c:pt>
                <c:pt idx="62">
                  <c:v>-18.840248703279666</c:v>
                </c:pt>
                <c:pt idx="63">
                  <c:v>-18.768529578193448</c:v>
                </c:pt>
                <c:pt idx="64">
                  <c:v>-18.697137169968119</c:v>
                </c:pt>
                <c:pt idx="65">
                  <c:v>-18.626069522107265</c:v>
                </c:pt>
                <c:pt idx="66">
                  <c:v>-18.555324692897134</c:v>
                </c:pt>
                <c:pt idx="67">
                  <c:v>-18.484900755272594</c:v>
                </c:pt>
                <c:pt idx="68">
                  <c:v>-18.414795796684359</c:v>
                </c:pt>
                <c:pt idx="69">
                  <c:v>-18.345007918967774</c:v>
                </c:pt>
                <c:pt idx="70">
                  <c:v>-18.275535238212868</c:v>
                </c:pt>
                <c:pt idx="71">
                  <c:v>-18.206375884635825</c:v>
                </c:pt>
                <c:pt idx="72">
                  <c:v>-18.137528002451852</c:v>
                </c:pt>
                <c:pt idx="73">
                  <c:v>-18.068989749749257</c:v>
                </c:pt>
                <c:pt idx="74">
                  <c:v>-18.000759298365029</c:v>
                </c:pt>
                <c:pt idx="75">
                  <c:v>-17.932834833761518</c:v>
                </c:pt>
                <c:pt idx="76">
                  <c:v>-17.865214554904622</c:v>
                </c:pt>
                <c:pt idx="77">
                  <c:v>-17.797896674143047</c:v>
                </c:pt>
                <c:pt idx="78">
                  <c:v>-17.730879417088971</c:v>
                </c:pt>
                <c:pt idx="79">
                  <c:v>-17.664161022499865</c:v>
                </c:pt>
                <c:pt idx="80">
                  <c:v>-17.597739742161611</c:v>
                </c:pt>
                <c:pt idx="81">
                  <c:v>-17.531613840772771</c:v>
                </c:pt>
                <c:pt idx="82">
                  <c:v>-17.465781595830091</c:v>
                </c:pt>
                <c:pt idx="83">
                  <c:v>-17.400241297515187</c:v>
                </c:pt>
                <c:pt idx="84">
                  <c:v>-17.334991248582423</c:v>
                </c:pt>
                <c:pt idx="85">
                  <c:v>-17.270029764247866</c:v>
                </c:pt>
                <c:pt idx="86">
                  <c:v>-17.205355172079532</c:v>
                </c:pt>
                <c:pt idx="87">
                  <c:v>-17.140965811888581</c:v>
                </c:pt>
                <c:pt idx="88">
                  <c:v>-17.076860035621802</c:v>
                </c:pt>
                <c:pt idx="89">
                  <c:v>-17.01303620725508</c:v>
                </c:pt>
                <c:pt idx="90">
                  <c:v>-16.949492702688008</c:v>
                </c:pt>
                <c:pt idx="91">
                  <c:v>-16.88622790963959</c:v>
                </c:pt>
                <c:pt idx="92">
                  <c:v>-16.823240227544957</c:v>
                </c:pt>
                <c:pt idx="93">
                  <c:v>-16.760528067453198</c:v>
                </c:pt>
                <c:pt idx="94">
                  <c:v>-16.69808985192617</c:v>
                </c:pt>
                <c:pt idx="95">
                  <c:v>-16.6359240149384</c:v>
                </c:pt>
                <c:pt idx="96">
                  <c:v>-16.574029001777966</c:v>
                </c:pt>
                <c:pt idx="97">
                  <c:v>-16.512403268948397</c:v>
                </c:pt>
                <c:pt idx="98">
                  <c:v>-16.45104528407153</c:v>
                </c:pt>
                <c:pt idx="99">
                  <c:v>-16.389953525791416</c:v>
                </c:pt>
                <c:pt idx="100">
                  <c:v>-16.329126483679183</c:v>
                </c:pt>
                <c:pt idx="101">
                  <c:v>-16.268562658138773</c:v>
                </c:pt>
                <c:pt idx="102">
                  <c:v>-15.671163797092277</c:v>
                </c:pt>
                <c:pt idx="103">
                  <c:v>-15.099114499883264</c:v>
                </c:pt>
                <c:pt idx="104">
                  <c:v>-14.551024396231915</c:v>
                </c:pt>
                <c:pt idx="105">
                  <c:v>-14.025598590358436</c:v>
                </c:pt>
                <c:pt idx="106">
                  <c:v>-13.521629877664884</c:v>
                </c:pt>
                <c:pt idx="107">
                  <c:v>-13.037991694815599</c:v>
                </c:pt>
                <c:pt idx="108">
                  <c:v>-12.573631725075591</c:v>
                </c:pt>
                <c:pt idx="109">
                  <c:v>-12.127566090030939</c:v>
                </c:pt>
                <c:pt idx="110">
                  <c:v>-11.698874066873595</c:v>
                </c:pt>
                <c:pt idx="111">
                  <c:v>-11.286693277454537</c:v>
                </c:pt>
                <c:pt idx="112">
                  <c:v>-10.890215301440303</c:v>
                </c:pt>
                <c:pt idx="113">
                  <c:v>-10.508681671270638</c:v>
                </c:pt>
                <c:pt idx="114">
                  <c:v>-10.141380211314372</c:v>
                </c:pt>
                <c:pt idx="115">
                  <c:v>-9.7876416877459427</c:v>
                </c:pt>
                <c:pt idx="116">
                  <c:v>-9.446836739292662</c:v>
                </c:pt>
                <c:pt idx="117">
                  <c:v>-9.1183730621980228</c:v>
                </c:pt>
                <c:pt idx="118">
                  <c:v>-8.8016928255652704</c:v>
                </c:pt>
                <c:pt idx="119">
                  <c:v>-8.4962702957366165</c:v>
                </c:pt>
                <c:pt idx="120">
                  <c:v>-8.201609650567832</c:v>
                </c:pt>
                <c:pt idx="121">
                  <c:v>-7.9172429664119841</c:v>
                </c:pt>
                <c:pt idx="122">
                  <c:v>-7.6427283623606419</c:v>
                </c:pt>
                <c:pt idx="123">
                  <c:v>-7.3776482878324261</c:v>
                </c:pt>
                <c:pt idx="124">
                  <c:v>-7.1216079409713489</c:v>
                </c:pt>
                <c:pt idx="125">
                  <c:v>-6.8742338065406745</c:v>
                </c:pt>
                <c:pt idx="126">
                  <c:v>-6.6351723030899619</c:v>
                </c:pt>
                <c:pt idx="127">
                  <c:v>-6.40408853014877</c:v>
                </c:pt>
                <c:pt idx="128">
                  <c:v>-6.1806651070738416</c:v>
                </c:pt>
                <c:pt idx="129">
                  <c:v>-5.9646010959589457</c:v>
                </c:pt>
                <c:pt idx="130">
                  <c:v>-5.7556110017185924</c:v>
                </c:pt>
                <c:pt idx="131">
                  <c:v>-5.553423843087038</c:v>
                </c:pt>
                <c:pt idx="132">
                  <c:v>-5.3577822888410456</c:v>
                </c:pt>
                <c:pt idx="133">
                  <c:v>-5.1684418540650379</c:v>
                </c:pt>
                <c:pt idx="134">
                  <c:v>-4.9851701517371501</c:v>
                </c:pt>
                <c:pt idx="135">
                  <c:v>-4.8077461953296901</c:v>
                </c:pt>
                <c:pt idx="136">
                  <c:v>-4.6359597484920849</c:v>
                </c:pt>
                <c:pt idx="137">
                  <c:v>-4.46961071822329</c:v>
                </c:pt>
                <c:pt idx="138">
                  <c:v>-4.3085085882471885</c:v>
                </c:pt>
                <c:pt idx="139">
                  <c:v>-4.1524718895822952</c:v>
                </c:pt>
                <c:pt idx="140">
                  <c:v>-4.0013277055489445</c:v>
                </c:pt>
                <c:pt idx="141">
                  <c:v>-3.8549112086857837</c:v>
                </c:pt>
                <c:pt idx="142">
                  <c:v>-3.7130652272551368</c:v>
                </c:pt>
                <c:pt idx="143">
                  <c:v>-3.5756398392056363</c:v>
                </c:pt>
                <c:pt idx="144">
                  <c:v>-3.4424919916325325</c:v>
                </c:pt>
                <c:pt idx="145">
                  <c:v>-3.3134851439326738</c:v>
                </c:pt>
                <c:pt idx="146">
                  <c:v>-3.1884889329939399</c:v>
                </c:pt>
                <c:pt idx="147">
                  <c:v>-3.0673788588893078</c:v>
                </c:pt>
                <c:pt idx="148">
                  <c:v>-2.9500359896646402</c:v>
                </c:pt>
                <c:pt idx="149">
                  <c:v>-2.8363466839181499</c:v>
                </c:pt>
                <c:pt idx="150">
                  <c:v>-2.7262023299689666</c:v>
                </c:pt>
                <c:pt idx="151">
                  <c:v>-2.6194991005032633</c:v>
                </c:pt>
                <c:pt idx="152">
                  <c:v>-2.5161377216699101</c:v>
                </c:pt>
                <c:pt idx="153">
                  <c:v>-2.4160232556740122</c:v>
                </c:pt>
                <c:pt idx="154">
                  <c:v>-2.3190648959868776</c:v>
                </c:pt>
                <c:pt idx="155">
                  <c:v>-2.2251757743552871</c:v>
                </c:pt>
                <c:pt idx="156">
                  <c:v>-2.1342727788520768</c:v>
                </c:pt>
                <c:pt idx="157">
                  <c:v>-2.046276382264292</c:v>
                </c:pt>
                <c:pt idx="158">
                  <c:v>-1.9611104801651031</c:v>
                </c:pt>
                <c:pt idx="159">
                  <c:v>-1.8787022380615066</c:v>
                </c:pt>
                <c:pt idx="160">
                  <c:v>-1.7989819470520187</c:v>
                </c:pt>
                <c:pt idx="161">
                  <c:v>-1.7218828874673298</c:v>
                </c:pt>
                <c:pt idx="162">
                  <c:v>-1.6473412000025367</c:v>
                </c:pt>
                <c:pt idx="163">
                  <c:v>-1.5752957638823186</c:v>
                </c:pt>
                <c:pt idx="164">
                  <c:v>-1.5056880816305027</c:v>
                </c:pt>
                <c:pt idx="165">
                  <c:v>-1.4384621700430884</c:v>
                </c:pt>
                <c:pt idx="166">
                  <c:v>-1.3735644569890455</c:v>
                </c:pt>
                <c:pt idx="167">
                  <c:v>-1.3109436836863657</c:v>
                </c:pt>
                <c:pt idx="168">
                  <c:v>-1.2505508121219275</c:v>
                </c:pt>
                <c:pt idx="169">
                  <c:v>-1.1923389373028892</c:v>
                </c:pt>
                <c:pt idx="170">
                  <c:v>-1.1362632040446625</c:v>
                </c:pt>
                <c:pt idx="171">
                  <c:v>-1.0822807280160986</c:v>
                </c:pt>
                <c:pt idx="172">
                  <c:v>-1.0303505207763777</c:v>
                </c:pt>
                <c:pt idx="173">
                  <c:v>-0.98043341855032007</c:v>
                </c:pt>
                <c:pt idx="174">
                  <c:v>-0.93249201449940056</c:v>
                </c:pt>
                <c:pt idx="175">
                  <c:v>-0.88649059425469434</c:v>
                </c:pt>
                <c:pt idx="176">
                  <c:v>-0.84239507448531126</c:v>
                </c:pt>
                <c:pt idx="177">
                  <c:v>-0.80017294428152397</c:v>
                </c:pt>
                <c:pt idx="178">
                  <c:v>-0.75979320913578607</c:v>
                </c:pt>
                <c:pt idx="179">
                  <c:v>-0.72122633730708852</c:v>
                </c:pt>
                <c:pt idx="180">
                  <c:v>-0.68444420835459574</c:v>
                </c:pt>
                <c:pt idx="181">
                  <c:v>-0.64942006362519866</c:v>
                </c:pt>
                <c:pt idx="182">
                  <c:v>-0.6161284584764839</c:v>
                </c:pt>
                <c:pt idx="183">
                  <c:v>-0.58454521601165754</c:v>
                </c:pt>
                <c:pt idx="184">
                  <c:v>-0.55464738209624342</c:v>
                </c:pt>
                <c:pt idx="185">
                  <c:v>-0.52641318141800497</c:v>
                </c:pt>
                <c:pt idx="186">
                  <c:v>-0.49982197434176401</c:v>
                </c:pt>
                <c:pt idx="187">
                  <c:v>-0.47485421429998781</c:v>
                </c:pt>
                <c:pt idx="188">
                  <c:v>-0.45149140544876076</c:v>
                </c:pt>
                <c:pt idx="189">
                  <c:v>-0.42971606030787551</c:v>
                </c:pt>
                <c:pt idx="190">
                  <c:v>-0.40951165709438292</c:v>
                </c:pt>
                <c:pt idx="191">
                  <c:v>-0.39086259645252669</c:v>
                </c:pt>
                <c:pt idx="192">
                  <c:v>-0.37375415728136419</c:v>
                </c:pt>
                <c:pt idx="193">
                  <c:v>-0.35817245136678361</c:v>
                </c:pt>
                <c:pt idx="194">
                  <c:v>-0.34410437653951936</c:v>
                </c:pt>
                <c:pt idx="195">
                  <c:v>-0.33153756810780066</c:v>
                </c:pt>
                <c:pt idx="196">
                  <c:v>-0.32046034835489901</c:v>
                </c:pt>
                <c:pt idx="197">
                  <c:v>-0.3108616739500733</c:v>
                </c:pt>
                <c:pt idx="198">
                  <c:v>-0.30273108119723474</c:v>
                </c:pt>
                <c:pt idx="199">
                  <c:v>-0.29605862913856928</c:v>
                </c:pt>
                <c:pt idx="200">
                  <c:v>-0.29083484063791254</c:v>
                </c:pt>
                <c:pt idx="201">
                  <c:v>-0.28705064168611188</c:v>
                </c:pt>
                <c:pt idx="202">
                  <c:v>-0.28469729929098236</c:v>
                </c:pt>
                <c:pt idx="203">
                  <c:v>-0.28376635842898218</c:v>
                </c:pt>
                <c:pt idx="204">
                  <c:v>-0.28424957863475686</c:v>
                </c:pt>
                <c:pt idx="205">
                  <c:v>-0.28613887087894957</c:v>
                </c:pt>
                <c:pt idx="206">
                  <c:v>-0.28942623542670126</c:v>
                </c:pt>
                <c:pt idx="207">
                  <c:v>-0.29410370137467517</c:v>
                </c:pt>
                <c:pt idx="208">
                  <c:v>-0.30016326853267827</c:v>
                </c:pt>
                <c:pt idx="209">
                  <c:v>-0.30759685225045758</c:v>
                </c:pt>
                <c:pt idx="210">
                  <c:v>-0.31639623169777592</c:v>
                </c:pt>
                <c:pt idx="211">
                  <c:v>-0.32655300199542825</c:v>
                </c:pt>
                <c:pt idx="212">
                  <c:v>-0.33805853047622125</c:v>
                </c:pt>
                <c:pt idx="213">
                  <c:v>-0.35090391723733388</c:v>
                </c:pt>
                <c:pt idx="214">
                  <c:v>-0.36507996003652787</c:v>
                </c:pt>
                <c:pt idx="215">
                  <c:v>-0.38057712348980727</c:v>
                </c:pt>
                <c:pt idx="216">
                  <c:v>-0.39738551245042797</c:v>
                </c:pt>
                <c:pt idx="217">
                  <c:v>-0.41549484938959608</c:v>
                </c:pt>
                <c:pt idx="218">
                  <c:v>-0.43489445555710321</c:v>
                </c:pt>
                <c:pt idx="219">
                  <c:v>-0.45557323567367208</c:v>
                </c:pt>
                <c:pt idx="220">
                  <c:v>-0.47751966589350348</c:v>
                </c:pt>
                <c:pt idx="221">
                  <c:v>-0.50072178477271057</c:v>
                </c:pt>
                <c:pt idx="222">
                  <c:v>-0.5251671869844593</c:v>
                </c:pt>
                <c:pt idx="223">
                  <c:v>-0.55084301953232206</c:v>
                </c:pt>
                <c:pt idx="224">
                  <c:v>-0.57773598022770212</c:v>
                </c:pt>
                <c:pt idx="225">
                  <c:v>-0.60583231821359063</c:v>
                </c:pt>
                <c:pt idx="226">
                  <c:v>-0.63511783633418595</c:v>
                </c:pt>
                <c:pt idx="227">
                  <c:v>-0.66557789516720411</c:v>
                </c:pt>
                <c:pt idx="228">
                  <c:v>-0.6971974185523816</c:v>
                </c:pt>
                <c:pt idx="229">
                  <c:v>-0.7299609004653802</c:v>
                </c:pt>
                <c:pt idx="230">
                  <c:v>-0.76385241310081831</c:v>
                </c:pt>
                <c:pt idx="231">
                  <c:v>-0.7988556160413528</c:v>
                </c:pt>
                <c:pt idx="232">
                  <c:v>-0.83495376640162311</c:v>
                </c:pt>
                <c:pt idx="233">
                  <c:v>-0.8721297298465025</c:v>
                </c:pt>
                <c:pt idx="234">
                  <c:v>-0.91036599239249505</c:v>
                </c:pt>
                <c:pt idx="235">
                  <c:v>-0.9496446729094512</c:v>
                </c:pt>
                <c:pt idx="236">
                  <c:v>-0.98994753624708431</c:v>
                </c:pt>
                <c:pt idx="237">
                  <c:v>-1.0312560069171985</c:v>
                </c:pt>
                <c:pt idx="238">
                  <c:v>-1.0735511832681734</c:v>
                </c:pt>
                <c:pt idx="239">
                  <c:v>-1.1168138520932178</c:v>
                </c:pt>
                <c:pt idx="240">
                  <c:v>-1.1610245036182401</c:v>
                </c:pt>
                <c:pt idx="241">
                  <c:v>-1.2061633468190189</c:v>
                </c:pt>
                <c:pt idx="242">
                  <c:v>-1.2522103250207548</c:v>
                </c:pt>
                <c:pt idx="243">
                  <c:v>-1.2991451317360738</c:v>
                </c:pt>
                <c:pt idx="244">
                  <c:v>-1.3469472267002365</c:v>
                </c:pt>
                <c:pt idx="245">
                  <c:v>-1.3955958520647047</c:v>
                </c:pt>
                <c:pt idx="246">
                  <c:v>-1.4450700487123784</c:v>
                </c:pt>
                <c:pt idx="247">
                  <c:v>-1.4953486726597838</c:v>
                </c:pt>
                <c:pt idx="248">
                  <c:v>-1.5464104115132753</c:v>
                </c:pt>
                <c:pt idx="249">
                  <c:v>-1.5982338009479886</c:v>
                </c:pt>
                <c:pt idx="250">
                  <c:v>-1.6507972411797853</c:v>
                </c:pt>
                <c:pt idx="251">
                  <c:v>-1.7040790134018928</c:v>
                </c:pt>
                <c:pt idx="252">
                  <c:v>-1.7580572961592775</c:v>
                </c:pt>
                <c:pt idx="253">
                  <c:v>-1.8127101816350566</c:v>
                </c:pt>
                <c:pt idx="254">
                  <c:v>-1.8680156918245217</c:v>
                </c:pt>
                <c:pt idx="255">
                  <c:v>-1.9239517945734439</c:v>
                </c:pt>
                <c:pt idx="256">
                  <c:v>-1.9804964194585499</c:v>
                </c:pt>
                <c:pt idx="257">
                  <c:v>-2.0376274734890663</c:v>
                </c:pt>
                <c:pt idx="258">
                  <c:v>-2.0953228566093807</c:v>
                </c:pt>
                <c:pt idx="259">
                  <c:v>-2.1535604769838339</c:v>
                </c:pt>
                <c:pt idx="260">
                  <c:v>-2.2123182660457439</c:v>
                </c:pt>
                <c:pt idx="261">
                  <c:v>-2.2715741932937066</c:v>
                </c:pt>
                <c:pt idx="262">
                  <c:v>-2.3313062808192537</c:v>
                </c:pt>
                <c:pt idx="263">
                  <c:v>-2.3914926175508771</c:v>
                </c:pt>
                <c:pt idx="264">
                  <c:v>-2.4521113732004056</c:v>
                </c:pt>
                <c:pt idx="265">
                  <c:v>-2.5131408118986673</c:v>
                </c:pt>
                <c:pt idx="266">
                  <c:v>-2.5745593055082607</c:v>
                </c:pt>
                <c:pt idx="267">
                  <c:v>-2.6363453466022326</c:v>
                </c:pt>
                <c:pt idx="268">
                  <c:v>-2.6984775610982852</c:v>
                </c:pt>
                <c:pt idx="269">
                  <c:v>-2.7609347205391108</c:v>
                </c:pt>
                <c:pt idx="270">
                  <c:v>-2.8236957540102403</c:v>
                </c:pt>
                <c:pt idx="271">
                  <c:v>-2.8867397596877025</c:v>
                </c:pt>
                <c:pt idx="272">
                  <c:v>-2.9500460160086202</c:v>
                </c:pt>
                <c:pt idx="273">
                  <c:v>-3.0135939924586861</c:v>
                </c:pt>
                <c:pt idx="274">
                  <c:v>-3.0773633599712897</c:v>
                </c:pt>
                <c:pt idx="275">
                  <c:v>-3.1413340009338322</c:v>
                </c:pt>
                <c:pt idx="276">
                  <c:v>-3.2054860187975636</c:v>
                </c:pt>
                <c:pt idx="277">
                  <c:v>-3.2697997472880238</c:v>
                </c:pt>
                <c:pt idx="278">
                  <c:v>-3.3342557592138955</c:v>
                </c:pt>
                <c:pt idx="279">
                  <c:v>-3.3988348748727999</c:v>
                </c:pt>
                <c:pt idx="280">
                  <c:v>-3.4635181700532454</c:v>
                </c:pt>
                <c:pt idx="281">
                  <c:v>-3.5282869836326607</c:v>
                </c:pt>
                <c:pt idx="282">
                  <c:v>-3.5931229247719836</c:v>
                </c:pt>
                <c:pt idx="283">
                  <c:v>-3.6580078797080389</c:v>
                </c:pt>
                <c:pt idx="284">
                  <c:v>-3.7229240181454459</c:v>
                </c:pt>
                <c:pt idx="285">
                  <c:v>-3.7878537992503829</c:v>
                </c:pt>
                <c:pt idx="286">
                  <c:v>-3.8527799772491615</c:v>
                </c:pt>
                <c:pt idx="287">
                  <c:v>-3.9176856066349726</c:v>
                </c:pt>
                <c:pt idx="288">
                  <c:v>-3.9825540469868295</c:v>
                </c:pt>
                <c:pt idx="289">
                  <c:v>-4.0473689674050206</c:v>
                </c:pt>
                <c:pt idx="290">
                  <c:v>-4.11211435056806</c:v>
                </c:pt>
                <c:pt idx="291">
                  <c:v>-4.1767744964163303</c:v>
                </c:pt>
                <c:pt idx="292">
                  <c:v>-4.2413340254682108</c:v>
                </c:pt>
                <c:pt idx="293">
                  <c:v>-4.3057778817747341</c:v>
                </c:pt>
                <c:pt idx="294">
                  <c:v>-4.3700913355192474</c:v>
                </c:pt>
                <c:pt idx="295">
                  <c:v>-4.434259985268838</c:v>
                </c:pt>
                <c:pt idx="296">
                  <c:v>-4.4982697598845958</c:v>
                </c:pt>
                <c:pt idx="297">
                  <c:v>-4.5621069200981523</c:v>
                </c:pt>
                <c:pt idx="298">
                  <c:v>-4.6257580597620125</c:v>
                </c:pt>
                <c:pt idx="299">
                  <c:v>-4.6892101067816574</c:v>
                </c:pt>
                <c:pt idx="300">
                  <c:v>-4.7524503237374285</c:v>
                </c:pt>
                <c:pt idx="301">
                  <c:v>-4.8154663082044626</c:v>
                </c:pt>
                <c:pt idx="302">
                  <c:v>-4.8782459927791724</c:v>
                </c:pt>
                <c:pt idx="303">
                  <c:v>-4.9407776448207867</c:v>
                </c:pt>
                <c:pt idx="304">
                  <c:v>-5.0030498659167169</c:v>
                </c:pt>
                <c:pt idx="305">
                  <c:v>-5.0650515910805414</c:v>
                </c:pt>
                <c:pt idx="306">
                  <c:v>-5.126772087691517</c:v>
                </c:pt>
                <c:pt idx="307">
                  <c:v>-5.1882009541846221</c:v>
                </c:pt>
                <c:pt idx="308">
                  <c:v>-5.249328118500066</c:v>
                </c:pt>
                <c:pt idx="309">
                  <c:v>-5.3101438363014646</c:v>
                </c:pt>
                <c:pt idx="310">
                  <c:v>-5.3706386889715647</c:v>
                </c:pt>
                <c:pt idx="311">
                  <c:v>-5.4308035813947866</c:v>
                </c:pt>
                <c:pt idx="312">
                  <c:v>-5.4906297395354331</c:v>
                </c:pt>
                <c:pt idx="313">
                  <c:v>-5.5501087078207441</c:v>
                </c:pt>
                <c:pt idx="314">
                  <c:v>-5.6092323463376674</c:v>
                </c:pt>
                <c:pt idx="315">
                  <c:v>-5.6679928278522711</c:v>
                </c:pt>
                <c:pt idx="316">
                  <c:v>-5.7263826346606965</c:v>
                </c:pt>
                <c:pt idx="317">
                  <c:v>-5.7843945552802714</c:v>
                </c:pt>
                <c:pt idx="318">
                  <c:v>-5.8420216809895837</c:v>
                </c:pt>
                <c:pt idx="319">
                  <c:v>-5.8992574022259356</c:v>
                </c:pt>
                <c:pt idx="320">
                  <c:v>-5.9560954048486936</c:v>
                </c:pt>
                <c:pt idx="321">
                  <c:v>-6.0125296662767775</c:v>
                </c:pt>
                <c:pt idx="322">
                  <c:v>-6.0685544515084713</c:v>
                </c:pt>
                <c:pt idx="323">
                  <c:v>-6.1241643090315847</c:v>
                </c:pt>
                <c:pt idx="324">
                  <c:v>-6.1793540666318343</c:v>
                </c:pt>
                <c:pt idx="325">
                  <c:v>-6.2341188271071157</c:v>
                </c:pt>
                <c:pt idx="326">
                  <c:v>-6.288453963895277</c:v>
                </c:pt>
                <c:pt idx="327">
                  <c:v>-6.3423551166227288</c:v>
                </c:pt>
                <c:pt idx="328">
                  <c:v>-6.3958181865810859</c:v>
                </c:pt>
                <c:pt idx="329">
                  <c:v>-6.4488393321389115</c:v>
                </c:pt>
                <c:pt idx="330">
                  <c:v>-6.5014149640953534</c:v>
                </c:pt>
                <c:pt idx="331">
                  <c:v>-6.5535417409823635</c:v>
                </c:pt>
                <c:pt idx="332">
                  <c:v>-6.6052165643219434</c:v>
                </c:pt>
                <c:pt idx="333">
                  <c:v>-6.6564365738447204</c:v>
                </c:pt>
                <c:pt idx="334">
                  <c:v>-6.707199142675905</c:v>
                </c:pt>
                <c:pt idx="335">
                  <c:v>-6.7575018724945375</c:v>
                </c:pt>
                <c:pt idx="336">
                  <c:v>-6.8073425886717223</c:v>
                </c:pt>
                <c:pt idx="337">
                  <c:v>-6.8567193353933336</c:v>
                </c:pt>
                <c:pt idx="338">
                  <c:v>-6.9056303707725304</c:v>
                </c:pt>
                <c:pt idx="339">
                  <c:v>-6.9540741619570925</c:v>
                </c:pt>
                <c:pt idx="340">
                  <c:v>-7.0020493802366648</c:v>
                </c:pt>
                <c:pt idx="341">
                  <c:v>-7.0495548961544232</c:v>
                </c:pt>
                <c:pt idx="342">
                  <c:v>-7.0965897746278719</c:v>
                </c:pt>
                <c:pt idx="343">
                  <c:v>-7.1431532700829701</c:v>
                </c:pt>
                <c:pt idx="344">
                  <c:v>-7.1892448216058389</c:v>
                </c:pt>
                <c:pt idx="345">
                  <c:v>-7.2348640481159094</c:v>
                </c:pt>
                <c:pt idx="346">
                  <c:v>-7.2800107435644072</c:v>
                </c:pt>
                <c:pt idx="347">
                  <c:v>-7.3246848721616553</c:v>
                </c:pt>
                <c:pt idx="348">
                  <c:v>-7.3688865636366501</c:v>
                </c:pt>
                <c:pt idx="349">
                  <c:v>-7.4126161085321947</c:v>
                </c:pt>
                <c:pt idx="350">
                  <c:v>-7.4558739535385774</c:v>
                </c:pt>
                <c:pt idx="351">
                  <c:v>-7.4986606968687388</c:v>
                </c:pt>
                <c:pt idx="352">
                  <c:v>-7.5409770836776406</c:v>
                </c:pt>
                <c:pt idx="353">
                  <c:v>-7.582824001528401</c:v>
                </c:pt>
                <c:pt idx="354">
                  <c:v>-7.6242024759076292</c:v>
                </c:pt>
                <c:pt idx="355">
                  <c:v>-7.6651136657921475</c:v>
                </c:pt>
                <c:pt idx="356">
                  <c:v>-7.7055588592692645</c:v>
                </c:pt>
                <c:pt idx="357">
                  <c:v>-7.7455394692125177</c:v>
                </c:pt>
                <c:pt idx="358">
                  <c:v>-7.7850570290146894</c:v>
                </c:pt>
                <c:pt idx="359">
                  <c:v>-7.8241131883798047</c:v>
                </c:pt>
                <c:pt idx="360">
                  <c:v>-7.8627097091755607</c:v>
                </c:pt>
                <c:pt idx="361">
                  <c:v>-7.9008484613476835</c:v>
                </c:pt>
                <c:pt idx="362">
                  <c:v>-7.9385314188974085</c:v>
                </c:pt>
                <c:pt idx="363">
                  <c:v>-7.9757606559233025</c:v>
                </c:pt>
                <c:pt idx="364">
                  <c:v>-8.0125383427283481</c:v>
                </c:pt>
                <c:pt idx="365">
                  <c:v>-8.0488667419933648</c:v>
                </c:pt>
                <c:pt idx="366">
                  <c:v>-8.0847482050173962</c:v>
                </c:pt>
                <c:pt idx="367">
                  <c:v>-8.1201851680259214</c:v>
                </c:pt>
                <c:pt idx="368">
                  <c:v>-8.1551801485473305</c:v>
                </c:pt>
                <c:pt idx="369">
                  <c:v>-8.1897357418582875</c:v>
                </c:pt>
                <c:pt idx="370">
                  <c:v>-8.2238546174982918</c:v>
                </c:pt>
                <c:pt idx="371">
                  <c:v>-8.2575395158538285</c:v>
                </c:pt>
                <c:pt idx="372">
                  <c:v>-8.2907932448122086</c:v>
                </c:pt>
                <c:pt idx="373">
                  <c:v>-8.3236186764853688</c:v>
                </c:pt>
                <c:pt idx="374">
                  <c:v>-8.3560187440035918</c:v>
                </c:pt>
                <c:pt idx="375">
                  <c:v>-8.3879964383791705</c:v>
                </c:pt>
                <c:pt idx="376">
                  <c:v>-8.4195548054399314</c:v>
                </c:pt>
                <c:pt idx="377">
                  <c:v>-8.4506969428324101</c:v>
                </c:pt>
                <c:pt idx="378">
                  <c:v>-8.4814259970945063</c:v>
                </c:pt>
                <c:pt idx="379">
                  <c:v>-8.5117451607973251</c:v>
                </c:pt>
                <c:pt idx="380">
                  <c:v>-8.5416576697557876</c:v>
                </c:pt>
                <c:pt idx="381">
                  <c:v>-8.5711668003077275</c:v>
                </c:pt>
                <c:pt idx="382">
                  <c:v>-8.6002758666608869</c:v>
                </c:pt>
                <c:pt idx="383">
                  <c:v>-8.6289882183074553</c:v>
                </c:pt>
                <c:pt idx="384">
                  <c:v>-8.6573072375054014</c:v>
                </c:pt>
                <c:pt idx="385">
                  <c:v>-8.6852363368262449</c:v>
                </c:pt>
                <c:pt idx="386">
                  <c:v>-8.7127789567684246</c:v>
                </c:pt>
                <c:pt idx="387">
                  <c:v>-8.7399385634357074</c:v>
                </c:pt>
                <c:pt idx="388">
                  <c:v>-8.7667186462798981</c:v>
                </c:pt>
                <c:pt idx="389">
                  <c:v>-8.7931227159070762</c:v>
                </c:pt>
                <c:pt idx="390">
                  <c:v>-8.7931487088358331</c:v>
                </c:pt>
                <c:pt idx="391">
                  <c:v>-8.7931747013980779</c:v>
                </c:pt>
                <c:pt idx="392">
                  <c:v>-8.7932006935938034</c:v>
                </c:pt>
                <c:pt idx="393">
                  <c:v>-8.7932266854230168</c:v>
                </c:pt>
                <c:pt idx="394">
                  <c:v>-8.7932526768857269</c:v>
                </c:pt>
                <c:pt idx="395">
                  <c:v>-8.7932786679819301</c:v>
                </c:pt>
                <c:pt idx="396">
                  <c:v>-8.7933046587116319</c:v>
                </c:pt>
                <c:pt idx="397">
                  <c:v>-8.7933306490748375</c:v>
                </c:pt>
                <c:pt idx="398">
                  <c:v>-8.7933566390715452</c:v>
                </c:pt>
                <c:pt idx="399">
                  <c:v>-8.7933826287017656</c:v>
                </c:pt>
                <c:pt idx="400">
                  <c:v>-8.7934086179654987</c:v>
                </c:pt>
                <c:pt idx="401">
                  <c:v>-8.7934346068627516</c:v>
                </c:pt>
                <c:pt idx="402">
                  <c:v>-8.7934605953935225</c:v>
                </c:pt>
                <c:pt idx="403">
                  <c:v>-8.7934865835578133</c:v>
                </c:pt>
                <c:pt idx="404">
                  <c:v>-8.7935125713556328</c:v>
                </c:pt>
                <c:pt idx="405">
                  <c:v>-8.7935385587869792</c:v>
                </c:pt>
                <c:pt idx="406">
                  <c:v>-8.793564545851865</c:v>
                </c:pt>
                <c:pt idx="407">
                  <c:v>-8.7935905325502848</c:v>
                </c:pt>
                <c:pt idx="408">
                  <c:v>-8.7936165188822475</c:v>
                </c:pt>
                <c:pt idx="409">
                  <c:v>-8.7936425048477567</c:v>
                </c:pt>
                <c:pt idx="410">
                  <c:v>-8.7936684904468088</c:v>
                </c:pt>
                <c:pt idx="411">
                  <c:v>-8.7936944756794162</c:v>
                </c:pt>
                <c:pt idx="412">
                  <c:v>-8.7937204605455754</c:v>
                </c:pt>
                <c:pt idx="413">
                  <c:v>-8.7937464450452918</c:v>
                </c:pt>
                <c:pt idx="414">
                  <c:v>-8.7937724291785671</c:v>
                </c:pt>
                <c:pt idx="415">
                  <c:v>-8.7937984129454119</c:v>
                </c:pt>
                <c:pt idx="416">
                  <c:v>-8.7938243963458227</c:v>
                </c:pt>
                <c:pt idx="417">
                  <c:v>-8.7938503793798084</c:v>
                </c:pt>
                <c:pt idx="418">
                  <c:v>-8.7938763620473672</c:v>
                </c:pt>
                <c:pt idx="419">
                  <c:v>-8.7939023443485027</c:v>
                </c:pt>
                <c:pt idx="420">
                  <c:v>-8.793928326283222</c:v>
                </c:pt>
                <c:pt idx="421">
                  <c:v>-8.7939543078515285</c:v>
                </c:pt>
                <c:pt idx="422">
                  <c:v>-8.793980289053426</c:v>
                </c:pt>
                <c:pt idx="423">
                  <c:v>-8.7940062698889161</c:v>
                </c:pt>
                <c:pt idx="424">
                  <c:v>-8.7940322503579988</c:v>
                </c:pt>
                <c:pt idx="425">
                  <c:v>-8.7940582304606831</c:v>
                </c:pt>
                <c:pt idx="426">
                  <c:v>-8.7940842101969707</c:v>
                </c:pt>
                <c:pt idx="427">
                  <c:v>-8.7941101895668634</c:v>
                </c:pt>
                <c:pt idx="428">
                  <c:v>-8.7941361685703647</c:v>
                </c:pt>
                <c:pt idx="429">
                  <c:v>-8.79416214720748</c:v>
                </c:pt>
                <c:pt idx="430">
                  <c:v>-8.794188125478211</c:v>
                </c:pt>
                <c:pt idx="431">
                  <c:v>-8.7942141033825667</c:v>
                </c:pt>
                <c:pt idx="432">
                  <c:v>-8.794240080920547</c:v>
                </c:pt>
                <c:pt idx="433">
                  <c:v>-8.7942660580921483</c:v>
                </c:pt>
                <c:pt idx="434">
                  <c:v>-8.7942920348973903</c:v>
                </c:pt>
                <c:pt idx="435">
                  <c:v>-8.7943180113362587</c:v>
                </c:pt>
                <c:pt idx="436">
                  <c:v>-8.7943439874087623</c:v>
                </c:pt>
                <c:pt idx="437">
                  <c:v>-8.7943699631149137</c:v>
                </c:pt>
                <c:pt idx="438">
                  <c:v>-8.7943959384547075</c:v>
                </c:pt>
                <c:pt idx="439">
                  <c:v>-8.7944219134281543</c:v>
                </c:pt>
                <c:pt idx="440">
                  <c:v>-8.7944478880352435</c:v>
                </c:pt>
                <c:pt idx="441">
                  <c:v>-8.7944738622759893</c:v>
                </c:pt>
                <c:pt idx="442">
                  <c:v>-8.7944998361503988</c:v>
                </c:pt>
                <c:pt idx="443">
                  <c:v>-8.7945258096584631</c:v>
                </c:pt>
                <c:pt idx="444">
                  <c:v>-8.7945517828002018</c:v>
                </c:pt>
                <c:pt idx="445">
                  <c:v>-8.7945777555756059</c:v>
                </c:pt>
                <c:pt idx="446">
                  <c:v>-8.7946037279846827</c:v>
                </c:pt>
                <c:pt idx="447">
                  <c:v>-8.7946297000274374</c:v>
                </c:pt>
                <c:pt idx="448">
                  <c:v>-8.7946556717038682</c:v>
                </c:pt>
                <c:pt idx="449">
                  <c:v>-8.7946816430139805</c:v>
                </c:pt>
                <c:pt idx="450">
                  <c:v>-8.7947076139577813</c:v>
                </c:pt>
                <c:pt idx="451">
                  <c:v>-8.7947335845352743</c:v>
                </c:pt>
                <c:pt idx="452">
                  <c:v>-8.7947595547464559</c:v>
                </c:pt>
                <c:pt idx="453">
                  <c:v>-8.7947855245913349</c:v>
                </c:pt>
                <c:pt idx="454">
                  <c:v>-8.7948114940699167</c:v>
                </c:pt>
                <c:pt idx="455">
                  <c:v>-8.7948374631822013</c:v>
                </c:pt>
                <c:pt idx="456">
                  <c:v>-8.7948634319281922</c:v>
                </c:pt>
                <c:pt idx="457">
                  <c:v>-8.7948894003078966</c:v>
                </c:pt>
                <c:pt idx="458">
                  <c:v>-8.7949153683213108</c:v>
                </c:pt>
                <c:pt idx="459">
                  <c:v>-8.7949413359684439</c:v>
                </c:pt>
                <c:pt idx="460">
                  <c:v>-8.7949673032492974</c:v>
                </c:pt>
                <c:pt idx="461">
                  <c:v>-8.7949932701638769</c:v>
                </c:pt>
                <c:pt idx="462">
                  <c:v>-8.7950192367121804</c:v>
                </c:pt>
                <c:pt idx="463">
                  <c:v>-8.7950452028942188</c:v>
                </c:pt>
                <c:pt idx="464">
                  <c:v>-8.7950711687099901</c:v>
                </c:pt>
                <c:pt idx="465">
                  <c:v>-8.7950971341594997</c:v>
                </c:pt>
                <c:pt idx="466">
                  <c:v>-8.7951230992427565</c:v>
                </c:pt>
                <c:pt idx="467">
                  <c:v>-8.7951490639597516</c:v>
                </c:pt>
                <c:pt idx="468">
                  <c:v>-8.7951750283104975</c:v>
                </c:pt>
                <c:pt idx="469">
                  <c:v>-8.7952009922949959</c:v>
                </c:pt>
                <c:pt idx="470">
                  <c:v>-8.7952269559132521</c:v>
                </c:pt>
                <c:pt idx="471">
                  <c:v>-8.795252919165268</c:v>
                </c:pt>
                <c:pt idx="472">
                  <c:v>-8.7952788820510417</c:v>
                </c:pt>
                <c:pt idx="473">
                  <c:v>-8.7953048445705821</c:v>
                </c:pt>
                <c:pt idx="474">
                  <c:v>-8.7953308067238964</c:v>
                </c:pt>
                <c:pt idx="475">
                  <c:v>-8.7953567685109793</c:v>
                </c:pt>
                <c:pt idx="476">
                  <c:v>-8.795382729931843</c:v>
                </c:pt>
                <c:pt idx="477">
                  <c:v>-8.7954086909864806</c:v>
                </c:pt>
                <c:pt idx="478">
                  <c:v>-8.7954346516749062</c:v>
                </c:pt>
                <c:pt idx="479">
                  <c:v>-8.7954606119971164</c:v>
                </c:pt>
                <c:pt idx="480">
                  <c:v>-8.7954865719531163</c:v>
                </c:pt>
                <c:pt idx="481">
                  <c:v>-8.7955125315429115</c:v>
                </c:pt>
                <c:pt idx="482">
                  <c:v>-8.7955384907665053</c:v>
                </c:pt>
                <c:pt idx="483">
                  <c:v>-8.7955644496238978</c:v>
                </c:pt>
                <c:pt idx="484">
                  <c:v>-8.7955904081150926</c:v>
                </c:pt>
                <c:pt idx="485">
                  <c:v>-8.7956163662400986</c:v>
                </c:pt>
                <c:pt idx="486">
                  <c:v>-8.7956423239989174</c:v>
                </c:pt>
                <c:pt idx="487">
                  <c:v>-8.7956682813915439</c:v>
                </c:pt>
                <c:pt idx="488">
                  <c:v>-8.7956942384179904</c:v>
                </c:pt>
                <c:pt idx="489">
                  <c:v>-8.795720195078264</c:v>
                </c:pt>
                <c:pt idx="490">
                  <c:v>-8.7957461513723576</c:v>
                </c:pt>
                <c:pt idx="491">
                  <c:v>-8.7957721073002801</c:v>
                </c:pt>
                <c:pt idx="492">
                  <c:v>-8.7957980628620369</c:v>
                </c:pt>
                <c:pt idx="493">
                  <c:v>-8.7958240180576261</c:v>
                </c:pt>
                <c:pt idx="494">
                  <c:v>-8.7958499728870567</c:v>
                </c:pt>
                <c:pt idx="495">
                  <c:v>-8.7958759273503269</c:v>
                </c:pt>
                <c:pt idx="496">
                  <c:v>-8.7959018814474472</c:v>
                </c:pt>
                <c:pt idx="497">
                  <c:v>-8.7959278351784178</c:v>
                </c:pt>
                <c:pt idx="498">
                  <c:v>-8.7959537885432333</c:v>
                </c:pt>
                <c:pt idx="499">
                  <c:v>-8.7959797415419096</c:v>
                </c:pt>
                <c:pt idx="500">
                  <c:v>-8.7960056941744469</c:v>
                </c:pt>
                <c:pt idx="501">
                  <c:v>-8.7960316464408397</c:v>
                </c:pt>
                <c:pt idx="502">
                  <c:v>-8.7960575983411076</c:v>
                </c:pt>
                <c:pt idx="503">
                  <c:v>-8.7960835498752434</c:v>
                </c:pt>
                <c:pt idx="504">
                  <c:v>-8.7961095010432508</c:v>
                </c:pt>
                <c:pt idx="505">
                  <c:v>-8.7961354518451351</c:v>
                </c:pt>
                <c:pt idx="506">
                  <c:v>-8.7961614022809052</c:v>
                </c:pt>
                <c:pt idx="507">
                  <c:v>-8.7961873523505574</c:v>
                </c:pt>
                <c:pt idx="508">
                  <c:v>-8.7962133020540918</c:v>
                </c:pt>
                <c:pt idx="509">
                  <c:v>-8.7962392513915209</c:v>
                </c:pt>
                <c:pt idx="510">
                  <c:v>-8.7962652003628463</c:v>
                </c:pt>
                <c:pt idx="511">
                  <c:v>-8.7962911489680646</c:v>
                </c:pt>
                <c:pt idx="512">
                  <c:v>-8.7963170972071847</c:v>
                </c:pt>
                <c:pt idx="513">
                  <c:v>-8.7963430450802154</c:v>
                </c:pt>
                <c:pt idx="514">
                  <c:v>-8.7963689925871478</c:v>
                </c:pt>
                <c:pt idx="515">
                  <c:v>-8.7963949397279926</c:v>
                </c:pt>
                <c:pt idx="516">
                  <c:v>-8.7964208865027569</c:v>
                </c:pt>
                <c:pt idx="517">
                  <c:v>-8.7964468329114371</c:v>
                </c:pt>
                <c:pt idx="518">
                  <c:v>-8.7964727789540405</c:v>
                </c:pt>
                <c:pt idx="519">
                  <c:v>-8.7964987246305704</c:v>
                </c:pt>
                <c:pt idx="520">
                  <c:v>-8.7965246699410251</c:v>
                </c:pt>
                <c:pt idx="521">
                  <c:v>-8.7965506148854189</c:v>
                </c:pt>
                <c:pt idx="522">
                  <c:v>-8.7965765594637411</c:v>
                </c:pt>
                <c:pt idx="523">
                  <c:v>-8.7966025036760058</c:v>
                </c:pt>
                <c:pt idx="524">
                  <c:v>-8.796628447522215</c:v>
                </c:pt>
                <c:pt idx="525">
                  <c:v>-8.7966543910023685</c:v>
                </c:pt>
                <c:pt idx="526">
                  <c:v>-8.7966803341164717</c:v>
                </c:pt>
                <c:pt idx="527">
                  <c:v>-8.7967062768645299</c:v>
                </c:pt>
                <c:pt idx="528">
                  <c:v>-8.7967322192465431</c:v>
                </c:pt>
                <c:pt idx="529">
                  <c:v>-8.7967581612625185</c:v>
                </c:pt>
                <c:pt idx="530">
                  <c:v>-8.796784102912456</c:v>
                </c:pt>
                <c:pt idx="531">
                  <c:v>-8.796810044196361</c:v>
                </c:pt>
                <c:pt idx="532">
                  <c:v>-8.7968359851142388</c:v>
                </c:pt>
                <c:pt idx="533">
                  <c:v>-8.7968619256660823</c:v>
                </c:pt>
                <c:pt idx="534">
                  <c:v>-8.7968878658519163</c:v>
                </c:pt>
                <c:pt idx="535">
                  <c:v>-8.7969138056717249</c:v>
                </c:pt>
                <c:pt idx="536">
                  <c:v>-8.7969397451255169</c:v>
                </c:pt>
                <c:pt idx="537">
                  <c:v>-8.7969656842132977</c:v>
                </c:pt>
                <c:pt idx="538">
                  <c:v>-8.7969916229350726</c:v>
                </c:pt>
                <c:pt idx="539">
                  <c:v>-8.7970175612908434</c:v>
                </c:pt>
                <c:pt idx="540">
                  <c:v>-8.7970434992806101</c:v>
                </c:pt>
                <c:pt idx="541">
                  <c:v>-8.7970694369043798</c:v>
                </c:pt>
                <c:pt idx="542">
                  <c:v>-8.7970953741621525</c:v>
                </c:pt>
                <c:pt idx="543">
                  <c:v>-8.7971213110539317</c:v>
                </c:pt>
                <c:pt idx="544">
                  <c:v>-8.7971472475797299</c:v>
                </c:pt>
                <c:pt idx="545">
                  <c:v>-8.7971731837395364</c:v>
                </c:pt>
                <c:pt idx="546">
                  <c:v>-8.7971991195333672</c:v>
                </c:pt>
                <c:pt idx="547">
                  <c:v>-8.7972250549612223</c:v>
                </c:pt>
                <c:pt idx="548">
                  <c:v>-8.7972509900230982</c:v>
                </c:pt>
                <c:pt idx="549">
                  <c:v>-8.7972769247190055</c:v>
                </c:pt>
                <c:pt idx="550">
                  <c:v>-8.7973028590489513</c:v>
                </c:pt>
                <c:pt idx="551">
                  <c:v>-8.7973287930129302</c:v>
                </c:pt>
                <c:pt idx="552">
                  <c:v>-8.797354726610946</c:v>
                </c:pt>
                <c:pt idx="553">
                  <c:v>-8.7973806598430127</c:v>
                </c:pt>
                <c:pt idx="554">
                  <c:v>-8.7974065927091196</c:v>
                </c:pt>
                <c:pt idx="555">
                  <c:v>-8.7974325252092775</c:v>
                </c:pt>
                <c:pt idx="556">
                  <c:v>-8.7974584573434935</c:v>
                </c:pt>
                <c:pt idx="557">
                  <c:v>-8.7974843891117622</c:v>
                </c:pt>
                <c:pt idx="558">
                  <c:v>-8.7975103205140925</c:v>
                </c:pt>
                <c:pt idx="559">
                  <c:v>-8.7975362515504862</c:v>
                </c:pt>
                <c:pt idx="560">
                  <c:v>-8.7975621822209487</c:v>
                </c:pt>
                <c:pt idx="561">
                  <c:v>-8.7975881125254798</c:v>
                </c:pt>
                <c:pt idx="562">
                  <c:v>-8.7976140424640885</c:v>
                </c:pt>
                <c:pt idx="563">
                  <c:v>-8.7976399720367819</c:v>
                </c:pt>
                <c:pt idx="564">
                  <c:v>-8.7976659012435459</c:v>
                </c:pt>
                <c:pt idx="565">
                  <c:v>-8.7976918300844016</c:v>
                </c:pt>
                <c:pt idx="566">
                  <c:v>-8.7977177585593473</c:v>
                </c:pt>
                <c:pt idx="567">
                  <c:v>-8.7977436866683814</c:v>
                </c:pt>
                <c:pt idx="568">
                  <c:v>-8.797769614411509</c:v>
                </c:pt>
                <c:pt idx="569">
                  <c:v>-8.7977955417887408</c:v>
                </c:pt>
                <c:pt idx="570">
                  <c:v>-8.7978214688000662</c:v>
                </c:pt>
                <c:pt idx="571">
                  <c:v>-8.7978473954455065</c:v>
                </c:pt>
                <c:pt idx="572">
                  <c:v>-8.7978733217250547</c:v>
                </c:pt>
                <c:pt idx="573">
                  <c:v>-8.7978992476387159</c:v>
                </c:pt>
                <c:pt idx="574">
                  <c:v>-8.7979251731864903</c:v>
                </c:pt>
                <c:pt idx="575">
                  <c:v>-8.7979510983683866</c:v>
                </c:pt>
                <c:pt idx="576">
                  <c:v>-8.797977023184405</c:v>
                </c:pt>
                <c:pt idx="577">
                  <c:v>-8.7980029476345543</c:v>
                </c:pt>
                <c:pt idx="578">
                  <c:v>-8.7980288717188273</c:v>
                </c:pt>
                <c:pt idx="579">
                  <c:v>-8.7980547954372383</c:v>
                </c:pt>
                <c:pt idx="580">
                  <c:v>-8.7980807187897856</c:v>
                </c:pt>
                <c:pt idx="581">
                  <c:v>-8.7981066417764726</c:v>
                </c:pt>
                <c:pt idx="582">
                  <c:v>-8.7981325643973047</c:v>
                </c:pt>
                <c:pt idx="583">
                  <c:v>-8.7981584866522873</c:v>
                </c:pt>
                <c:pt idx="584">
                  <c:v>-8.7981844085414167</c:v>
                </c:pt>
                <c:pt idx="585">
                  <c:v>-8.7982103300647019</c:v>
                </c:pt>
                <c:pt idx="586">
                  <c:v>-8.7982362512221464</c:v>
                </c:pt>
                <c:pt idx="587">
                  <c:v>-8.7982621720137448</c:v>
                </c:pt>
                <c:pt idx="588">
                  <c:v>-8.7982880924395168</c:v>
                </c:pt>
                <c:pt idx="589">
                  <c:v>-8.7983140124994552</c:v>
                </c:pt>
                <c:pt idx="590">
                  <c:v>-8.7983399321935636</c:v>
                </c:pt>
                <c:pt idx="591">
                  <c:v>-8.7983658515218472</c:v>
                </c:pt>
                <c:pt idx="592">
                  <c:v>-8.7983917704843133</c:v>
                </c:pt>
                <c:pt idx="593">
                  <c:v>-8.79841768908096</c:v>
                </c:pt>
                <c:pt idx="594">
                  <c:v>-8.7984436073117891</c:v>
                </c:pt>
                <c:pt idx="595">
                  <c:v>-8.7984695251768095</c:v>
                </c:pt>
                <c:pt idx="596">
                  <c:v>-8.7984954426760265</c:v>
                </c:pt>
                <c:pt idx="597">
                  <c:v>-8.7985213598094312</c:v>
                </c:pt>
                <c:pt idx="598">
                  <c:v>-8.7985472765770432</c:v>
                </c:pt>
                <c:pt idx="599">
                  <c:v>-8.7985731929788553</c:v>
                </c:pt>
                <c:pt idx="600">
                  <c:v>-8.7985991090148765</c:v>
                </c:pt>
                <c:pt idx="601">
                  <c:v>-8.798625024685105</c:v>
                </c:pt>
                <c:pt idx="602">
                  <c:v>-8.7986509399895478</c:v>
                </c:pt>
                <c:pt idx="603">
                  <c:v>-8.7986768549282068</c:v>
                </c:pt>
                <c:pt idx="604">
                  <c:v>-8.7987027695010855</c:v>
                </c:pt>
                <c:pt idx="605">
                  <c:v>-8.7987286837081893</c:v>
                </c:pt>
                <c:pt idx="606">
                  <c:v>-8.7987545975495216</c:v>
                </c:pt>
                <c:pt idx="607">
                  <c:v>-8.7987805110250843</c:v>
                </c:pt>
                <c:pt idx="608">
                  <c:v>-8.7988064241348738</c:v>
                </c:pt>
                <c:pt idx="609">
                  <c:v>-8.7988323368789132</c:v>
                </c:pt>
                <c:pt idx="610">
                  <c:v>-8.7988582492571883</c:v>
                </c:pt>
                <c:pt idx="611">
                  <c:v>-8.798884161269708</c:v>
                </c:pt>
                <c:pt idx="612">
                  <c:v>-8.7989100729164793</c:v>
                </c:pt>
                <c:pt idx="613">
                  <c:v>-8.7989359841975006</c:v>
                </c:pt>
                <c:pt idx="614">
                  <c:v>-8.7989618951127717</c:v>
                </c:pt>
                <c:pt idx="615">
                  <c:v>-8.7989878056623105</c:v>
                </c:pt>
                <c:pt idx="616">
                  <c:v>-8.7990137158461064</c:v>
                </c:pt>
                <c:pt idx="617">
                  <c:v>-8.7990396256641645</c:v>
                </c:pt>
                <c:pt idx="618">
                  <c:v>-8.7990655351164939</c:v>
                </c:pt>
                <c:pt idx="619">
                  <c:v>-8.7990914442030999</c:v>
                </c:pt>
                <c:pt idx="620">
                  <c:v>-8.7991173529239752</c:v>
                </c:pt>
                <c:pt idx="621">
                  <c:v>-8.799143261279136</c:v>
                </c:pt>
                <c:pt idx="622">
                  <c:v>-8.799169169268577</c:v>
                </c:pt>
                <c:pt idx="623">
                  <c:v>-8.7991950768923015</c:v>
                </c:pt>
                <c:pt idx="624">
                  <c:v>-8.7992209841503204</c:v>
                </c:pt>
                <c:pt idx="625">
                  <c:v>-8.7992468910426336</c:v>
                </c:pt>
                <c:pt idx="626">
                  <c:v>-8.7992727975692393</c:v>
                </c:pt>
                <c:pt idx="627">
                  <c:v>-8.7992987037301464</c:v>
                </c:pt>
                <c:pt idx="628">
                  <c:v>-8.7993246095253568</c:v>
                </c:pt>
                <c:pt idx="629">
                  <c:v>-8.7993505149548756</c:v>
                </c:pt>
                <c:pt idx="630">
                  <c:v>-8.7993764200187066</c:v>
                </c:pt>
                <c:pt idx="631">
                  <c:v>-8.7994023247168496</c:v>
                </c:pt>
                <c:pt idx="632">
                  <c:v>-8.7994282290493064</c:v>
                </c:pt>
                <c:pt idx="633">
                  <c:v>-8.7994541330160931</c:v>
                </c:pt>
                <c:pt idx="634">
                  <c:v>-8.7994800366172008</c:v>
                </c:pt>
                <c:pt idx="635">
                  <c:v>-8.799505939852633</c:v>
                </c:pt>
                <c:pt idx="636">
                  <c:v>-8.7995318427224003</c:v>
                </c:pt>
                <c:pt idx="637">
                  <c:v>-8.7995577452264993</c:v>
                </c:pt>
                <c:pt idx="638">
                  <c:v>-8.7995836473649405</c:v>
                </c:pt>
                <c:pt idx="639">
                  <c:v>-8.799609549137724</c:v>
                </c:pt>
                <c:pt idx="640">
                  <c:v>-8.7996354505448497</c:v>
                </c:pt>
                <c:pt idx="641">
                  <c:v>-8.7996613515863267</c:v>
                </c:pt>
                <c:pt idx="642">
                  <c:v>-8.799687252262153</c:v>
                </c:pt>
                <c:pt idx="643">
                  <c:v>-8.7997131525723375</c:v>
                </c:pt>
                <c:pt idx="644">
                  <c:v>-8.7997390525168822</c:v>
                </c:pt>
                <c:pt idx="645">
                  <c:v>-8.7997649520957886</c:v>
                </c:pt>
                <c:pt idx="646">
                  <c:v>-8.7997908513090621</c:v>
                </c:pt>
                <c:pt idx="647">
                  <c:v>-8.7998167501566993</c:v>
                </c:pt>
                <c:pt idx="648">
                  <c:v>-8.7998426486387142</c:v>
                </c:pt>
                <c:pt idx="649">
                  <c:v>-8.7998685467551052</c:v>
                </c:pt>
                <c:pt idx="650">
                  <c:v>-8.7998944445058793</c:v>
                </c:pt>
                <c:pt idx="651">
                  <c:v>-8.7999203418910295</c:v>
                </c:pt>
                <c:pt idx="652">
                  <c:v>-8.7999462389105716</c:v>
                </c:pt>
                <c:pt idx="653">
                  <c:v>-8.7999721355645022</c:v>
                </c:pt>
                <c:pt idx="654">
                  <c:v>-8.7999980318528301</c:v>
                </c:pt>
                <c:pt idx="655">
                  <c:v>-8.8000239277755554</c:v>
                </c:pt>
                <c:pt idx="656">
                  <c:v>-8.8000498233326816</c:v>
                </c:pt>
                <c:pt idx="657">
                  <c:v>-8.8000757185242087</c:v>
                </c:pt>
                <c:pt idx="658">
                  <c:v>-8.8001016133501455</c:v>
                </c:pt>
                <c:pt idx="659">
                  <c:v>-8.8001275078104939</c:v>
                </c:pt>
                <c:pt idx="660">
                  <c:v>-8.8001534019052574</c:v>
                </c:pt>
                <c:pt idx="661">
                  <c:v>-8.8001792956344342</c:v>
                </c:pt>
                <c:pt idx="662">
                  <c:v>-8.8002051889980386</c:v>
                </c:pt>
                <c:pt idx="663">
                  <c:v>-8.800231081996067</c:v>
                </c:pt>
                <c:pt idx="664">
                  <c:v>-8.8002569746285229</c:v>
                </c:pt>
                <c:pt idx="665">
                  <c:v>-8.8002828668954098</c:v>
                </c:pt>
                <c:pt idx="666">
                  <c:v>-8.8003087587967368</c:v>
                </c:pt>
                <c:pt idx="667">
                  <c:v>-8.800334650332502</c:v>
                </c:pt>
                <c:pt idx="668">
                  <c:v>-8.8003605415027089</c:v>
                </c:pt>
                <c:pt idx="669">
                  <c:v>-8.8003864323073611</c:v>
                </c:pt>
                <c:pt idx="670">
                  <c:v>-8.8004123227464603</c:v>
                </c:pt>
                <c:pt idx="671">
                  <c:v>-8.8004382128200174</c:v>
                </c:pt>
                <c:pt idx="672">
                  <c:v>-8.8004641025280286</c:v>
                </c:pt>
                <c:pt idx="673">
                  <c:v>-8.8004899918704993</c:v>
                </c:pt>
                <c:pt idx="674">
                  <c:v>-8.8005158808474295</c:v>
                </c:pt>
                <c:pt idx="675">
                  <c:v>-8.8005417694588335</c:v>
                </c:pt>
                <c:pt idx="676">
                  <c:v>-8.8005676577047076</c:v>
                </c:pt>
                <c:pt idx="677">
                  <c:v>-8.8005935455850519</c:v>
                </c:pt>
                <c:pt idx="678">
                  <c:v>-8.8006194330998699</c:v>
                </c:pt>
                <c:pt idx="679">
                  <c:v>-8.8006453202491794</c:v>
                </c:pt>
                <c:pt idx="680">
                  <c:v>-8.8006712070329645</c:v>
                </c:pt>
                <c:pt idx="681">
                  <c:v>-8.8006970934512356</c:v>
                </c:pt>
                <c:pt idx="682">
                  <c:v>-8.8007229795040072</c:v>
                </c:pt>
                <c:pt idx="683">
                  <c:v>-8.8007488651912649</c:v>
                </c:pt>
                <c:pt idx="684">
                  <c:v>-8.8007747505130265</c:v>
                </c:pt>
                <c:pt idx="685">
                  <c:v>-8.8008006354692832</c:v>
                </c:pt>
                <c:pt idx="686">
                  <c:v>-8.8008265200600473</c:v>
                </c:pt>
                <c:pt idx="687">
                  <c:v>-8.8008524042853225</c:v>
                </c:pt>
                <c:pt idx="688">
                  <c:v>-8.8008782881451086</c:v>
                </c:pt>
                <c:pt idx="689">
                  <c:v>-8.8009041716394112</c:v>
                </c:pt>
                <c:pt idx="690">
                  <c:v>-8.8009300547682319</c:v>
                </c:pt>
                <c:pt idx="691">
                  <c:v>-8.8009559375315671</c:v>
                </c:pt>
                <c:pt idx="692">
                  <c:v>-8.8009818199294401</c:v>
                </c:pt>
                <c:pt idx="693">
                  <c:v>-8.8010077019618365</c:v>
                </c:pt>
                <c:pt idx="694">
                  <c:v>-8.801033583628767</c:v>
                </c:pt>
                <c:pt idx="695">
                  <c:v>-8.8010594649302334</c:v>
                </c:pt>
                <c:pt idx="696">
                  <c:v>-8.8010853458662428</c:v>
                </c:pt>
                <c:pt idx="697">
                  <c:v>-8.8011112264367917</c:v>
                </c:pt>
                <c:pt idx="698">
                  <c:v>-8.8011371066418889</c:v>
                </c:pt>
                <c:pt idx="699">
                  <c:v>-8.8011629864815344</c:v>
                </c:pt>
                <c:pt idx="700">
                  <c:v>-8.8011888659557354</c:v>
                </c:pt>
                <c:pt idx="701">
                  <c:v>-8.8012147450644918</c:v>
                </c:pt>
                <c:pt idx="702">
                  <c:v>-8.8012406238078125</c:v>
                </c:pt>
                <c:pt idx="703">
                  <c:v>-8.8012665021856922</c:v>
                </c:pt>
                <c:pt idx="704">
                  <c:v>-8.801292380198138</c:v>
                </c:pt>
                <c:pt idx="705">
                  <c:v>-8.8013182578451623</c:v>
                </c:pt>
                <c:pt idx="706">
                  <c:v>-8.8013441351267545</c:v>
                </c:pt>
                <c:pt idx="707">
                  <c:v>-8.8013700120429235</c:v>
                </c:pt>
                <c:pt idx="708">
                  <c:v>-8.8013958885936798</c:v>
                </c:pt>
                <c:pt idx="709">
                  <c:v>-8.8014217647790201</c:v>
                </c:pt>
                <c:pt idx="710">
                  <c:v>-8.8014476405989459</c:v>
                </c:pt>
                <c:pt idx="711">
                  <c:v>-8.8014735160534663</c:v>
                </c:pt>
                <c:pt idx="712">
                  <c:v>-8.8014993911425776</c:v>
                </c:pt>
                <c:pt idx="713">
                  <c:v>-8.8015252658662959</c:v>
                </c:pt>
                <c:pt idx="714">
                  <c:v>-8.8015511402246034</c:v>
                </c:pt>
                <c:pt idx="715">
                  <c:v>-8.8015770142175267</c:v>
                </c:pt>
                <c:pt idx="716">
                  <c:v>-8.8016028878450605</c:v>
                </c:pt>
                <c:pt idx="717">
                  <c:v>-8.8016287611071995</c:v>
                </c:pt>
                <c:pt idx="718">
                  <c:v>-8.8016546340039579</c:v>
                </c:pt>
                <c:pt idx="719">
                  <c:v>-8.8016805065353356</c:v>
                </c:pt>
                <c:pt idx="720">
                  <c:v>-8.8017063787013363</c:v>
                </c:pt>
                <c:pt idx="721">
                  <c:v>-8.8017322505019635</c:v>
                </c:pt>
                <c:pt idx="722">
                  <c:v>-8.8017581219372225</c:v>
                </c:pt>
                <c:pt idx="723">
                  <c:v>-8.8017839930071116</c:v>
                </c:pt>
                <c:pt idx="724">
                  <c:v>-8.801809863711636</c:v>
                </c:pt>
                <c:pt idx="725">
                  <c:v>-8.8018357340508047</c:v>
                </c:pt>
                <c:pt idx="726">
                  <c:v>-8.8018616040246211</c:v>
                </c:pt>
                <c:pt idx="727">
                  <c:v>-8.8018874736330766</c:v>
                </c:pt>
                <c:pt idx="728">
                  <c:v>-8.8019133428761869</c:v>
                </c:pt>
                <c:pt idx="729">
                  <c:v>-8.8019392117539521</c:v>
                </c:pt>
                <c:pt idx="730">
                  <c:v>-8.801965080266374</c:v>
                </c:pt>
                <c:pt idx="731">
                  <c:v>-8.801990948413458</c:v>
                </c:pt>
                <c:pt idx="732">
                  <c:v>-8.8020168161952075</c:v>
                </c:pt>
                <c:pt idx="733">
                  <c:v>-8.8020426836116261</c:v>
                </c:pt>
                <c:pt idx="734">
                  <c:v>-8.8020685506627103</c:v>
                </c:pt>
                <c:pt idx="735">
                  <c:v>-8.8020944173484743</c:v>
                </c:pt>
                <c:pt idx="736">
                  <c:v>-8.8021202836689163</c:v>
                </c:pt>
                <c:pt idx="737">
                  <c:v>-8.8021461496240416</c:v>
                </c:pt>
                <c:pt idx="738">
                  <c:v>-8.8021720152138503</c:v>
                </c:pt>
                <c:pt idx="739">
                  <c:v>-8.8021978804383441</c:v>
                </c:pt>
                <c:pt idx="740">
                  <c:v>-8.8022237452975354</c:v>
                </c:pt>
                <c:pt idx="741">
                  <c:v>-8.8022496097914242</c:v>
                </c:pt>
                <c:pt idx="742">
                  <c:v>-8.8022754739200106</c:v>
                </c:pt>
                <c:pt idx="743">
                  <c:v>-8.8023013376832981</c:v>
                </c:pt>
                <c:pt idx="744">
                  <c:v>-8.8023272010812956</c:v>
                </c:pt>
                <c:pt idx="745">
                  <c:v>-8.8023530641139995</c:v>
                </c:pt>
                <c:pt idx="746">
                  <c:v>-8.8023789267814188</c:v>
                </c:pt>
                <c:pt idx="747">
                  <c:v>-8.8024047890835551</c:v>
                </c:pt>
                <c:pt idx="748">
                  <c:v>-8.802430651020412</c:v>
                </c:pt>
                <c:pt idx="749">
                  <c:v>-8.8024565125919896</c:v>
                </c:pt>
                <c:pt idx="750">
                  <c:v>-8.8024823737982949</c:v>
                </c:pt>
                <c:pt idx="751">
                  <c:v>-8.8025082346393351</c:v>
                </c:pt>
                <c:pt idx="752">
                  <c:v>-8.8025340951151083</c:v>
                </c:pt>
                <c:pt idx="753">
                  <c:v>-8.8025599552256146</c:v>
                </c:pt>
                <c:pt idx="754">
                  <c:v>-8.8025858149708665</c:v>
                </c:pt>
                <c:pt idx="755">
                  <c:v>-8.8026116743508602</c:v>
                </c:pt>
                <c:pt idx="756">
                  <c:v>-8.8026375333656066</c:v>
                </c:pt>
                <c:pt idx="757">
                  <c:v>-8.8026633920150985</c:v>
                </c:pt>
                <c:pt idx="758">
                  <c:v>-8.8026892502993483</c:v>
                </c:pt>
                <c:pt idx="759">
                  <c:v>-8.8027151082183543</c:v>
                </c:pt>
                <c:pt idx="760">
                  <c:v>-8.8027409657721236</c:v>
                </c:pt>
                <c:pt idx="761">
                  <c:v>-8.8027668229606615</c:v>
                </c:pt>
                <c:pt idx="762">
                  <c:v>-8.8027926797839608</c:v>
                </c:pt>
                <c:pt idx="763">
                  <c:v>-8.8028185362420412</c:v>
                </c:pt>
                <c:pt idx="764">
                  <c:v>-8.8028443923348938</c:v>
                </c:pt>
                <c:pt idx="765">
                  <c:v>-8.8028702480625221</c:v>
                </c:pt>
                <c:pt idx="766">
                  <c:v>-8.8028961034249349</c:v>
                </c:pt>
                <c:pt idx="767">
                  <c:v>-8.8029219584221376</c:v>
                </c:pt>
                <c:pt idx="768">
                  <c:v>-8.802947813054125</c:v>
                </c:pt>
                <c:pt idx="769">
                  <c:v>-8.8029736673209076</c:v>
                </c:pt>
                <c:pt idx="770">
                  <c:v>-8.802999521222489</c:v>
                </c:pt>
                <c:pt idx="771">
                  <c:v>-8.8030253747588691</c:v>
                </c:pt>
                <c:pt idx="772">
                  <c:v>-8.8030512279300535</c:v>
                </c:pt>
                <c:pt idx="773">
                  <c:v>-8.8030770807360401</c:v>
                </c:pt>
                <c:pt idx="774">
                  <c:v>-8.8031029331768451</c:v>
                </c:pt>
                <c:pt idx="775">
                  <c:v>-8.8031287852524596</c:v>
                </c:pt>
                <c:pt idx="776">
                  <c:v>-8.8031546369628906</c:v>
                </c:pt>
                <c:pt idx="777">
                  <c:v>-8.8031804883081417</c:v>
                </c:pt>
                <c:pt idx="778">
                  <c:v>-8.8032063392882201</c:v>
                </c:pt>
                <c:pt idx="779">
                  <c:v>-8.8032321899031292</c:v>
                </c:pt>
                <c:pt idx="780">
                  <c:v>-8.803258040152862</c:v>
                </c:pt>
                <c:pt idx="781">
                  <c:v>-8.8032838900374362</c:v>
                </c:pt>
                <c:pt idx="782">
                  <c:v>-8.8033097395568465</c:v>
                </c:pt>
                <c:pt idx="783">
                  <c:v>-8.8033355887110964</c:v>
                </c:pt>
                <c:pt idx="784">
                  <c:v>-8.8033614375001914</c:v>
                </c:pt>
                <c:pt idx="785">
                  <c:v>-8.803387285924142</c:v>
                </c:pt>
                <c:pt idx="786">
                  <c:v>-8.803413133982934</c:v>
                </c:pt>
                <c:pt idx="787">
                  <c:v>-8.8034389816765923</c:v>
                </c:pt>
                <c:pt idx="788">
                  <c:v>-8.8034648290051081</c:v>
                </c:pt>
                <c:pt idx="789">
                  <c:v>-8.8034906759684759</c:v>
                </c:pt>
                <c:pt idx="790">
                  <c:v>-8.8035165225667207</c:v>
                </c:pt>
                <c:pt idx="791">
                  <c:v>-8.8035423687998335</c:v>
                </c:pt>
                <c:pt idx="792">
                  <c:v>-8.8035682146678198</c:v>
                </c:pt>
                <c:pt idx="793">
                  <c:v>-8.8035940601706795</c:v>
                </c:pt>
                <c:pt idx="794">
                  <c:v>-8.8036199053084179</c:v>
                </c:pt>
                <c:pt idx="795">
                  <c:v>-8.8036457500810439</c:v>
                </c:pt>
                <c:pt idx="796">
                  <c:v>-8.803671594488554</c:v>
                </c:pt>
                <c:pt idx="797">
                  <c:v>-8.8036974385309552</c:v>
                </c:pt>
                <c:pt idx="798">
                  <c:v>-8.8037232822082458</c:v>
                </c:pt>
                <c:pt idx="799">
                  <c:v>-8.8037491255204436</c:v>
                </c:pt>
                <c:pt idx="800">
                  <c:v>-8.8037749684675326</c:v>
                </c:pt>
                <c:pt idx="801">
                  <c:v>-8.803800811049534</c:v>
                </c:pt>
                <c:pt idx="802">
                  <c:v>-8.8038266532664355</c:v>
                </c:pt>
                <c:pt idx="803">
                  <c:v>-8.8038524951182513</c:v>
                </c:pt>
                <c:pt idx="804">
                  <c:v>-8.8038783366049795</c:v>
                </c:pt>
                <c:pt idx="805">
                  <c:v>-8.8039041777266309</c:v>
                </c:pt>
                <c:pt idx="806">
                  <c:v>-8.8039300184832054</c:v>
                </c:pt>
                <c:pt idx="807">
                  <c:v>-8.8039558588747013</c:v>
                </c:pt>
                <c:pt idx="808">
                  <c:v>-8.8039816989011221</c:v>
                </c:pt>
                <c:pt idx="809">
                  <c:v>-8.8040075385624839</c:v>
                </c:pt>
                <c:pt idx="810">
                  <c:v>-8.8040333778587758</c:v>
                </c:pt>
                <c:pt idx="811">
                  <c:v>-8.8040592167900034</c:v>
                </c:pt>
                <c:pt idx="812">
                  <c:v>-8.8040850553561789</c:v>
                </c:pt>
                <c:pt idx="813">
                  <c:v>-8.8041108935572971</c:v>
                </c:pt>
                <c:pt idx="814">
                  <c:v>-8.8041367313933634</c:v>
                </c:pt>
                <c:pt idx="815">
                  <c:v>-8.8041625688643883</c:v>
                </c:pt>
                <c:pt idx="816">
                  <c:v>-8.8041884059703683</c:v>
                </c:pt>
                <c:pt idx="817">
                  <c:v>-8.8042142427113035</c:v>
                </c:pt>
                <c:pt idx="818">
                  <c:v>-8.8042400790872062</c:v>
                </c:pt>
                <c:pt idx="819">
                  <c:v>-8.8042659150980764</c:v>
                </c:pt>
                <c:pt idx="820">
                  <c:v>-8.8042917507439142</c:v>
                </c:pt>
                <c:pt idx="821">
                  <c:v>-8.8043175860247285</c:v>
                </c:pt>
                <c:pt idx="822">
                  <c:v>-8.8043434209405191</c:v>
                </c:pt>
                <c:pt idx="823">
                  <c:v>-8.8043692554912827</c:v>
                </c:pt>
                <c:pt idx="824">
                  <c:v>-8.8043950896770404</c:v>
                </c:pt>
                <c:pt idx="825">
                  <c:v>-8.8044209234977799</c:v>
                </c:pt>
                <c:pt idx="826">
                  <c:v>-8.8044467569535136</c:v>
                </c:pt>
                <c:pt idx="827">
                  <c:v>-8.8044725900442433</c:v>
                </c:pt>
                <c:pt idx="828">
                  <c:v>-8.8044984227699672</c:v>
                </c:pt>
                <c:pt idx="829">
                  <c:v>-8.8045242551306959</c:v>
                </c:pt>
                <c:pt idx="830">
                  <c:v>-8.8045500871264295</c:v>
                </c:pt>
                <c:pt idx="831">
                  <c:v>-8.8045759187571733</c:v>
                </c:pt>
                <c:pt idx="832">
                  <c:v>-8.8046017500229254</c:v>
                </c:pt>
                <c:pt idx="833">
                  <c:v>-8.8046275809236949</c:v>
                </c:pt>
                <c:pt idx="834">
                  <c:v>-8.8046534114594763</c:v>
                </c:pt>
                <c:pt idx="835">
                  <c:v>-8.8046792416302893</c:v>
                </c:pt>
                <c:pt idx="836">
                  <c:v>-8.804705071436123</c:v>
                </c:pt>
                <c:pt idx="837">
                  <c:v>-8.8047309008769883</c:v>
                </c:pt>
                <c:pt idx="838">
                  <c:v>-8.8047567299528886</c:v>
                </c:pt>
                <c:pt idx="839">
                  <c:v>-8.804782558663824</c:v>
                </c:pt>
                <c:pt idx="840">
                  <c:v>-8.8048083870097926</c:v>
                </c:pt>
                <c:pt idx="841">
                  <c:v>-8.8048342149908141</c:v>
                </c:pt>
                <c:pt idx="842">
                  <c:v>-8.8048600426068706</c:v>
                </c:pt>
                <c:pt idx="843">
                  <c:v>-8.8048858698579853</c:v>
                </c:pt>
                <c:pt idx="844">
                  <c:v>-8.8049116967441545</c:v>
                </c:pt>
                <c:pt idx="845">
                  <c:v>-8.8049375232653748</c:v>
                </c:pt>
                <c:pt idx="846">
                  <c:v>-8.8049633494216604</c:v>
                </c:pt>
                <c:pt idx="847">
                  <c:v>-8.8049891752130094</c:v>
                </c:pt>
                <c:pt idx="848">
                  <c:v>-8.8050150006394254</c:v>
                </c:pt>
                <c:pt idx="849">
                  <c:v>-8.8050408257009121</c:v>
                </c:pt>
                <c:pt idx="850">
                  <c:v>-8.8050666503974746</c:v>
                </c:pt>
                <c:pt idx="851">
                  <c:v>-8.8050924747291131</c:v>
                </c:pt>
                <c:pt idx="852">
                  <c:v>-8.8051182986958381</c:v>
                </c:pt>
                <c:pt idx="853">
                  <c:v>-8.805144122297639</c:v>
                </c:pt>
                <c:pt idx="854">
                  <c:v>-8.8051699455345354</c:v>
                </c:pt>
                <c:pt idx="855">
                  <c:v>-8.8051957684065201</c:v>
                </c:pt>
                <c:pt idx="856">
                  <c:v>-8.805221590913602</c:v>
                </c:pt>
                <c:pt idx="857">
                  <c:v>-8.8052474130557865</c:v>
                </c:pt>
                <c:pt idx="858">
                  <c:v>-8.8052732348330647</c:v>
                </c:pt>
                <c:pt idx="859">
                  <c:v>-8.8052990562454561</c:v>
                </c:pt>
                <c:pt idx="860">
                  <c:v>-8.8053248772929553</c:v>
                </c:pt>
                <c:pt idx="861">
                  <c:v>-8.8053506979755607</c:v>
                </c:pt>
                <c:pt idx="862">
                  <c:v>-8.8053765182932899</c:v>
                </c:pt>
                <c:pt idx="863">
                  <c:v>-8.8054023382461377</c:v>
                </c:pt>
                <c:pt idx="864">
                  <c:v>-8.8054281578341058</c:v>
                </c:pt>
                <c:pt idx="865">
                  <c:v>-8.8054539770572013</c:v>
                </c:pt>
                <c:pt idx="866">
                  <c:v>-8.8054797959154296</c:v>
                </c:pt>
                <c:pt idx="867">
                  <c:v>-8.8055056144087871</c:v>
                </c:pt>
                <c:pt idx="868">
                  <c:v>-8.8055314325372827</c:v>
                </c:pt>
                <c:pt idx="869">
                  <c:v>-8.8055572503009216</c:v>
                </c:pt>
                <c:pt idx="870">
                  <c:v>-8.8055830676997005</c:v>
                </c:pt>
                <c:pt idx="871">
                  <c:v>-8.8056088847336262</c:v>
                </c:pt>
                <c:pt idx="872">
                  <c:v>-8.8056347014027061</c:v>
                </c:pt>
                <c:pt idx="873">
                  <c:v>-8.8056605177069436</c:v>
                </c:pt>
                <c:pt idx="874">
                  <c:v>-8.8056863336463351</c:v>
                </c:pt>
                <c:pt idx="875">
                  <c:v>-8.8057121492208861</c:v>
                </c:pt>
                <c:pt idx="876">
                  <c:v>-8.8057379644306035</c:v>
                </c:pt>
                <c:pt idx="877">
                  <c:v>-8.8057637792754875</c:v>
                </c:pt>
                <c:pt idx="878">
                  <c:v>-8.805789593755545</c:v>
                </c:pt>
                <c:pt idx="879">
                  <c:v>-8.805815407870778</c:v>
                </c:pt>
                <c:pt idx="880">
                  <c:v>-8.8058412216211899</c:v>
                </c:pt>
                <c:pt idx="881">
                  <c:v>-8.8058670350067842</c:v>
                </c:pt>
                <c:pt idx="882">
                  <c:v>-8.8058928480275611</c:v>
                </c:pt>
                <c:pt idx="883">
                  <c:v>-8.8059186606835311</c:v>
                </c:pt>
                <c:pt idx="884">
                  <c:v>-8.8059444729746907</c:v>
                </c:pt>
                <c:pt idx="885">
                  <c:v>-8.8059702849010488</c:v>
                </c:pt>
                <c:pt idx="886">
                  <c:v>-8.8059960964626054</c:v>
                </c:pt>
                <c:pt idx="887">
                  <c:v>-8.8060219076593622</c:v>
                </c:pt>
                <c:pt idx="888">
                  <c:v>-8.8060477184913246</c:v>
                </c:pt>
                <c:pt idx="889">
                  <c:v>-8.8060735289585033</c:v>
                </c:pt>
                <c:pt idx="890">
                  <c:v>-8.806099339060891</c:v>
                </c:pt>
                <c:pt idx="891">
                  <c:v>-8.8061251487984968</c:v>
                </c:pt>
                <c:pt idx="892">
                  <c:v>-8.8061509581713207</c:v>
                </c:pt>
                <c:pt idx="893">
                  <c:v>-8.8061767671793714</c:v>
                </c:pt>
                <c:pt idx="894">
                  <c:v>-8.8062025758226472</c:v>
                </c:pt>
                <c:pt idx="895">
                  <c:v>-8.8062283841011535</c:v>
                </c:pt>
                <c:pt idx="896">
                  <c:v>-8.8062541920148991</c:v>
                </c:pt>
                <c:pt idx="897">
                  <c:v>-8.8062799995638752</c:v>
                </c:pt>
                <c:pt idx="898">
                  <c:v>-8.8063058067480977</c:v>
                </c:pt>
                <c:pt idx="899">
                  <c:v>-8.8063316135675631</c:v>
                </c:pt>
                <c:pt idx="900">
                  <c:v>-8.8063574200222785</c:v>
                </c:pt>
                <c:pt idx="901">
                  <c:v>-8.8063832261122403</c:v>
                </c:pt>
                <c:pt idx="902">
                  <c:v>-8.8064090318374628</c:v>
                </c:pt>
                <c:pt idx="903">
                  <c:v>-8.8064348371979442</c:v>
                </c:pt>
                <c:pt idx="904">
                  <c:v>-8.8064606421936809</c:v>
                </c:pt>
                <c:pt idx="905">
                  <c:v>-8.8064864468246906</c:v>
                </c:pt>
                <c:pt idx="906">
                  <c:v>-8.8065122510909681</c:v>
                </c:pt>
                <c:pt idx="907">
                  <c:v>-8.8065380549925134</c:v>
                </c:pt>
                <c:pt idx="908">
                  <c:v>-8.8065638585293371</c:v>
                </c:pt>
                <c:pt idx="909">
                  <c:v>-8.806589661701441</c:v>
                </c:pt>
                <c:pt idx="910">
                  <c:v>-8.8066154645088304</c:v>
                </c:pt>
                <c:pt idx="911">
                  <c:v>-8.8066412669514982</c:v>
                </c:pt>
                <c:pt idx="912">
                  <c:v>-8.8066670690294657</c:v>
                </c:pt>
                <c:pt idx="913">
                  <c:v>-8.8066928707427241</c:v>
                </c:pt>
                <c:pt idx="914">
                  <c:v>-8.8067186720912733</c:v>
                </c:pt>
                <c:pt idx="915">
                  <c:v>-8.8067444730751276</c:v>
                </c:pt>
                <c:pt idx="916">
                  <c:v>-8.806770273694287</c:v>
                </c:pt>
                <c:pt idx="917">
                  <c:v>-8.8067960739487479</c:v>
                </c:pt>
                <c:pt idx="918">
                  <c:v>-8.8068218738385262</c:v>
                </c:pt>
                <c:pt idx="919">
                  <c:v>-8.806847673363615</c:v>
                </c:pt>
                <c:pt idx="920">
                  <c:v>-8.8068734725240247</c:v>
                </c:pt>
                <c:pt idx="921">
                  <c:v>-8.806899271319752</c:v>
                </c:pt>
                <c:pt idx="922">
                  <c:v>-8.8069250697508021</c:v>
                </c:pt>
                <c:pt idx="923">
                  <c:v>-8.8069508678171875</c:v>
                </c:pt>
                <c:pt idx="924">
                  <c:v>-8.8069766655188975</c:v>
                </c:pt>
                <c:pt idx="925">
                  <c:v>-8.807002462855948</c:v>
                </c:pt>
                <c:pt idx="926">
                  <c:v>-8.8070282598283303</c:v>
                </c:pt>
                <c:pt idx="927">
                  <c:v>-8.8070540564360602</c:v>
                </c:pt>
                <c:pt idx="928">
                  <c:v>-8.807079852679129</c:v>
                </c:pt>
                <c:pt idx="929">
                  <c:v>-8.8071056485575543</c:v>
                </c:pt>
                <c:pt idx="930">
                  <c:v>-8.8071314440713255</c:v>
                </c:pt>
                <c:pt idx="931">
                  <c:v>-8.8071572392204605</c:v>
                </c:pt>
                <c:pt idx="932">
                  <c:v>-8.8071830340049484</c:v>
                </c:pt>
                <c:pt idx="933">
                  <c:v>-8.8072088284247982</c:v>
                </c:pt>
                <c:pt idx="934">
                  <c:v>-8.8072346224800189</c:v>
                </c:pt>
                <c:pt idx="935">
                  <c:v>-8.807260416170605</c:v>
                </c:pt>
                <c:pt idx="936">
                  <c:v>-8.8072862094965618</c:v>
                </c:pt>
                <c:pt idx="937">
                  <c:v>-8.8073120024579037</c:v>
                </c:pt>
                <c:pt idx="938">
                  <c:v>-8.8073377950546217</c:v>
                </c:pt>
                <c:pt idx="939">
                  <c:v>-8.8073635872867229</c:v>
                </c:pt>
                <c:pt idx="940">
                  <c:v>-8.8073893791542126</c:v>
                </c:pt>
                <c:pt idx="941">
                  <c:v>-8.8074151706570927</c:v>
                </c:pt>
                <c:pt idx="942">
                  <c:v>-8.8074409617953631</c:v>
                </c:pt>
                <c:pt idx="943">
                  <c:v>-8.807466752569038</c:v>
                </c:pt>
                <c:pt idx="944">
                  <c:v>-8.8074925429781121</c:v>
                </c:pt>
                <c:pt idx="945">
                  <c:v>-8.8075183330225908</c:v>
                </c:pt>
                <c:pt idx="946">
                  <c:v>-8.8075441227024776</c:v>
                </c:pt>
                <c:pt idx="947">
                  <c:v>-8.8075699120177688</c:v>
                </c:pt>
                <c:pt idx="948">
                  <c:v>-8.8075957009684842</c:v>
                </c:pt>
                <c:pt idx="949">
                  <c:v>-8.8076214895546165</c:v>
                </c:pt>
                <c:pt idx="950">
                  <c:v>-8.8076472777761659</c:v>
                </c:pt>
                <c:pt idx="951">
                  <c:v>-8.8076730656331446</c:v>
                </c:pt>
                <c:pt idx="952">
                  <c:v>-8.8076988531255473</c:v>
                </c:pt>
                <c:pt idx="953">
                  <c:v>-8.8077246402533866</c:v>
                </c:pt>
                <c:pt idx="954">
                  <c:v>-8.8077504270166624</c:v>
                </c:pt>
                <c:pt idx="955">
                  <c:v>-8.8077762134153765</c:v>
                </c:pt>
                <c:pt idx="956">
                  <c:v>-8.8078019994495289</c:v>
                </c:pt>
                <c:pt idx="957">
                  <c:v>-8.807827785119132</c:v>
                </c:pt>
                <c:pt idx="958">
                  <c:v>-8.8078535704241876</c:v>
                </c:pt>
                <c:pt idx="959">
                  <c:v>-8.8078793553646939</c:v>
                </c:pt>
                <c:pt idx="960">
                  <c:v>-8.8079051399406527</c:v>
                </c:pt>
                <c:pt idx="961">
                  <c:v>-8.8079309241520711</c:v>
                </c:pt>
                <c:pt idx="962">
                  <c:v>-8.8079567079989616</c:v>
                </c:pt>
                <c:pt idx="963">
                  <c:v>-8.807982491481317</c:v>
                </c:pt>
                <c:pt idx="964">
                  <c:v>-8.8080082745991355</c:v>
                </c:pt>
                <c:pt idx="965">
                  <c:v>-8.8080340573524385</c:v>
                </c:pt>
                <c:pt idx="966">
                  <c:v>-8.80805983974121</c:v>
                </c:pt>
                <c:pt idx="967">
                  <c:v>-8.8080856217654642</c:v>
                </c:pt>
                <c:pt idx="968">
                  <c:v>-8.8081114034252099</c:v>
                </c:pt>
                <c:pt idx="969">
                  <c:v>-8.8081371847204384</c:v>
                </c:pt>
                <c:pt idx="970">
                  <c:v>-8.8081629656511513</c:v>
                </c:pt>
                <c:pt idx="971">
                  <c:v>-8.8081887462173665</c:v>
                </c:pt>
                <c:pt idx="972">
                  <c:v>-8.8082145264190785</c:v>
                </c:pt>
                <c:pt idx="973">
                  <c:v>-8.8082403062562999</c:v>
                </c:pt>
                <c:pt idx="974">
                  <c:v>-8.8082660857290183</c:v>
                </c:pt>
                <c:pt idx="975">
                  <c:v>-8.8082918648372477</c:v>
                </c:pt>
                <c:pt idx="976">
                  <c:v>-8.8083176435809847</c:v>
                </c:pt>
                <c:pt idx="977">
                  <c:v>-8.8083434219602399</c:v>
                </c:pt>
                <c:pt idx="978">
                  <c:v>-8.8083691999750133</c:v>
                </c:pt>
                <c:pt idx="979">
                  <c:v>-8.8083949776253156</c:v>
                </c:pt>
                <c:pt idx="980">
                  <c:v>-8.8084207549111397</c:v>
                </c:pt>
                <c:pt idx="981">
                  <c:v>-8.8084465318324927</c:v>
                </c:pt>
                <c:pt idx="982">
                  <c:v>-8.8084723083893817</c:v>
                </c:pt>
                <c:pt idx="983">
                  <c:v>-8.8084980845818031</c:v>
                </c:pt>
                <c:pt idx="984">
                  <c:v>-8.8085238604097711</c:v>
                </c:pt>
                <c:pt idx="985">
                  <c:v>-8.8085496358732751</c:v>
                </c:pt>
                <c:pt idx="986">
                  <c:v>-8.8085754109723293</c:v>
                </c:pt>
                <c:pt idx="987">
                  <c:v>-8.8086011857069373</c:v>
                </c:pt>
                <c:pt idx="988">
                  <c:v>-8.8086269600770972</c:v>
                </c:pt>
                <c:pt idx="989">
                  <c:v>-8.8086527340828109</c:v>
                </c:pt>
                <c:pt idx="990">
                  <c:v>-8.808678507724089</c:v>
                </c:pt>
                <c:pt idx="991">
                  <c:v>-8.8087042810009315</c:v>
                </c:pt>
                <c:pt idx="992">
                  <c:v>-8.8087300539133402</c:v>
                </c:pt>
                <c:pt idx="993">
                  <c:v>-8.8087558264613186</c:v>
                </c:pt>
                <c:pt idx="994">
                  <c:v>-8.8087815986448756</c:v>
                </c:pt>
                <c:pt idx="995">
                  <c:v>-8.8088073704640077</c:v>
                </c:pt>
                <c:pt idx="996">
                  <c:v>-8.8088331419187238</c:v>
                </c:pt>
                <c:pt idx="997">
                  <c:v>-8.8088589130090273</c:v>
                </c:pt>
                <c:pt idx="998">
                  <c:v>-8.8088846837349131</c:v>
                </c:pt>
                <c:pt idx="999">
                  <c:v>-8.8089104540963969</c:v>
                </c:pt>
                <c:pt idx="1000">
                  <c:v>-8.8089362240934754</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Calculs!$J$4:$J$1004</c:f>
              <c:numCache>
                <c:formatCode>0.00</c:formatCode>
                <c:ptCount val="1001"/>
                <c:pt idx="0">
                  <c:v>98.964688107976272</c:v>
                </c:pt>
                <c:pt idx="1">
                  <c:v>99.334564595444064</c:v>
                </c:pt>
                <c:pt idx="2">
                  <c:v>99.703933455804318</c:v>
                </c:pt>
                <c:pt idx="3">
                  <c:v>100.0727964512798</c:v>
                </c:pt>
                <c:pt idx="4">
                  <c:v>100.44115533535121</c:v>
                </c:pt>
                <c:pt idx="5">
                  <c:v>100.80901185281614</c:v>
                </c:pt>
                <c:pt idx="6">
                  <c:v>101.17636773984751</c:v>
                </c:pt>
                <c:pt idx="7">
                  <c:v>101.54322472405148</c:v>
                </c:pt>
                <c:pt idx="8">
                  <c:v>101.90958452452499</c:v>
                </c:pt>
                <c:pt idx="9">
                  <c:v>102.27544885191264</c:v>
                </c:pt>
                <c:pt idx="10">
                  <c:v>102.64081940846332</c:v>
                </c:pt>
                <c:pt idx="11">
                  <c:v>103.00569788577218</c:v>
                </c:pt>
                <c:pt idx="12">
                  <c:v>103.3700859625783</c:v>
                </c:pt>
                <c:pt idx="13">
                  <c:v>103.73398530724749</c:v>
                </c:pt>
                <c:pt idx="14">
                  <c:v>104.09739758019741</c:v>
                </c:pt>
                <c:pt idx="15">
                  <c:v>104.46032443394873</c:v>
                </c:pt>
                <c:pt idx="16">
                  <c:v>104.82276751317599</c:v>
                </c:pt>
                <c:pt idx="17">
                  <c:v>105.18472845475799</c:v>
                </c:pt>
                <c:pt idx="18">
                  <c:v>105.54620888782779</c:v>
                </c:pt>
                <c:pt idx="19">
                  <c:v>105.90721043382229</c:v>
                </c:pt>
                <c:pt idx="20">
                  <c:v>106.26773470653141</c:v>
                </c:pt>
                <c:pt idx="21">
                  <c:v>106.6277833133116</c:v>
                </c:pt>
                <c:pt idx="22">
                  <c:v>106.98735785627171</c:v>
                </c:pt>
                <c:pt idx="23">
                  <c:v>107.34645993110158</c:v>
                </c:pt>
                <c:pt idx="24">
                  <c:v>107.70509112592754</c:v>
                </c:pt>
                <c:pt idx="25">
                  <c:v>108.06325302136123</c:v>
                </c:pt>
                <c:pt idx="26">
                  <c:v>108.42094719054784</c:v>
                </c:pt>
                <c:pt idx="27">
                  <c:v>108.77817519921395</c:v>
                </c:pt>
                <c:pt idx="28">
                  <c:v>109.13493860571512</c:v>
                </c:pt>
                <c:pt idx="29">
                  <c:v>109.49123896108301</c:v>
                </c:pt>
                <c:pt idx="30">
                  <c:v>109.84707780907209</c:v>
                </c:pt>
                <c:pt idx="31">
                  <c:v>110.20245668620605</c:v>
                </c:pt>
                <c:pt idx="32">
                  <c:v>110.55737712182382</c:v>
                </c:pt>
                <c:pt idx="33">
                  <c:v>110.91184063812521</c:v>
                </c:pt>
                <c:pt idx="34">
                  <c:v>111.26584875021621</c:v>
                </c:pt>
                <c:pt idx="35">
                  <c:v>111.61940296615386</c:v>
                </c:pt>
                <c:pt idx="36">
                  <c:v>111.97250478699087</c:v>
                </c:pt>
                <c:pt idx="37">
                  <c:v>112.32515570681984</c:v>
                </c:pt>
                <c:pt idx="38">
                  <c:v>112.67735721281711</c:v>
                </c:pt>
                <c:pt idx="39">
                  <c:v>113.02911078528625</c:v>
                </c:pt>
                <c:pt idx="40">
                  <c:v>113.38041789770129</c:v>
                </c:pt>
                <c:pt idx="41">
                  <c:v>113.73128001674955</c:v>
                </c:pt>
                <c:pt idx="42">
                  <c:v>114.0816986023741</c:v>
                </c:pt>
                <c:pt idx="43">
                  <c:v>114.43167510781601</c:v>
                </c:pt>
                <c:pt idx="44">
                  <c:v>114.78121097965609</c:v>
                </c:pt>
                <c:pt idx="45">
                  <c:v>115.13030765785653</c:v>
                </c:pt>
                <c:pt idx="46">
                  <c:v>115.47896657580198</c:v>
                </c:pt>
                <c:pt idx="47">
                  <c:v>115.82718916034045</c:v>
                </c:pt>
                <c:pt idx="48">
                  <c:v>116.17497683182391</c:v>
                </c:pt>
                <c:pt idx="49">
                  <c:v>116.52233100414848</c:v>
                </c:pt>
                <c:pt idx="50">
                  <c:v>116.86925308479439</c:v>
                </c:pt>
                <c:pt idx="51">
                  <c:v>117.21574447486556</c:v>
                </c:pt>
                <c:pt idx="52">
                  <c:v>117.56180656912893</c:v>
                </c:pt>
                <c:pt idx="53">
                  <c:v>117.9074407560535</c:v>
                </c:pt>
                <c:pt idx="54">
                  <c:v>118.25264841784899</c:v>
                </c:pt>
                <c:pt idx="55">
                  <c:v>118.59743093050429</c:v>
                </c:pt>
                <c:pt idx="56">
                  <c:v>118.94178966382556</c:v>
                </c:pt>
                <c:pt idx="57">
                  <c:v>119.28572598147406</c:v>
                </c:pt>
                <c:pt idx="58">
                  <c:v>119.62924124100367</c:v>
                </c:pt>
                <c:pt idx="59">
                  <c:v>119.97233679389818</c:v>
                </c:pt>
                <c:pt idx="60">
                  <c:v>120.31501398560822</c:v>
                </c:pt>
                <c:pt idx="61">
                  <c:v>120.65727415558794</c:v>
                </c:pt>
                <c:pt idx="62">
                  <c:v>120.99911863733146</c:v>
                </c:pt>
                <c:pt idx="63">
                  <c:v>121.34054875840896</c:v>
                </c:pt>
                <c:pt idx="64">
                  <c:v>121.68156584050253</c:v>
                </c:pt>
                <c:pt idx="65">
                  <c:v>122.02217119944179</c:v>
                </c:pt>
                <c:pt idx="66">
                  <c:v>122.36236614523916</c:v>
                </c:pt>
                <c:pt idx="67">
                  <c:v>122.70215198212499</c:v>
                </c:pt>
                <c:pt idx="68">
                  <c:v>123.04153000858223</c:v>
                </c:pt>
                <c:pt idx="69">
                  <c:v>123.38050151738105</c:v>
                </c:pt>
                <c:pt idx="70">
                  <c:v>123.71906779561306</c:v>
                </c:pt>
                <c:pt idx="71">
                  <c:v>124.05723012472534</c:v>
                </c:pt>
                <c:pt idx="72">
                  <c:v>124.39498978055416</c:v>
                </c:pt>
                <c:pt idx="73">
                  <c:v>124.73234803335852</c:v>
                </c:pt>
                <c:pt idx="74">
                  <c:v>125.06930614785338</c:v>
                </c:pt>
                <c:pt idx="75">
                  <c:v>125.40586538324268</c:v>
                </c:pt>
                <c:pt idx="76">
                  <c:v>125.74202699325208</c:v>
                </c:pt>
                <c:pt idx="77">
                  <c:v>126.07779222616148</c:v>
                </c:pt>
                <c:pt idx="78">
                  <c:v>126.41316232483729</c:v>
                </c:pt>
                <c:pt idx="79">
                  <c:v>126.74813852676448</c:v>
                </c:pt>
                <c:pt idx="80">
                  <c:v>127.08272206407838</c:v>
                </c:pt>
                <c:pt idx="81">
                  <c:v>127.41691416359622</c:v>
                </c:pt>
                <c:pt idx="82">
                  <c:v>127.75071604684847</c:v>
                </c:pt>
                <c:pt idx="83">
                  <c:v>128.08412893010996</c:v>
                </c:pt>
                <c:pt idx="84">
                  <c:v>128.41715402443069</c:v>
                </c:pt>
                <c:pt idx="85">
                  <c:v>128.74979253566659</c:v>
                </c:pt>
                <c:pt idx="86">
                  <c:v>129.08204566450982</c:v>
                </c:pt>
                <c:pt idx="87">
                  <c:v>129.41391460651906</c:v>
                </c:pt>
                <c:pt idx="88">
                  <c:v>129.74540055214942</c:v>
                </c:pt>
                <c:pt idx="89">
                  <c:v>130.07650468678224</c:v>
                </c:pt>
                <c:pt idx="90">
                  <c:v>130.40722819075461</c:v>
                </c:pt>
                <c:pt idx="91">
                  <c:v>130.73757223938867</c:v>
                </c:pt>
                <c:pt idx="92">
                  <c:v>131.06753800302084</c:v>
                </c:pt>
                <c:pt idx="93">
                  <c:v>131.3971266470306</c:v>
                </c:pt>
                <c:pt idx="94">
                  <c:v>131.72633933186921</c:v>
                </c:pt>
                <c:pt idx="95">
                  <c:v>132.05517721308826</c:v>
                </c:pt>
                <c:pt idx="96">
                  <c:v>132.38364144136784</c:v>
                </c:pt>
                <c:pt idx="97">
                  <c:v>132.71173316254476</c:v>
                </c:pt>
                <c:pt idx="98">
                  <c:v>133.03945351764028</c:v>
                </c:pt>
                <c:pt idx="99">
                  <c:v>133.36680364288793</c:v>
                </c:pt>
                <c:pt idx="100">
                  <c:v>133.69378466976082</c:v>
                </c:pt>
                <c:pt idx="101">
                  <c:v>136.94338179714259</c:v>
                </c:pt>
                <c:pt idx="102">
                  <c:v>140.15679359289862</c:v>
                </c:pt>
                <c:pt idx="103">
                  <c:v>143.33510853118037</c:v>
                </c:pt>
                <c:pt idx="104">
                  <c:v>146.47937084577288</c:v>
                </c:pt>
                <c:pt idx="105">
                  <c:v>149.59058296876452</c:v>
                </c:pt>
                <c:pt idx="106">
                  <c:v>152.66970780316885</c:v>
                </c:pt>
                <c:pt idx="107">
                  <c:v>155.71767084295104</c:v>
                </c:pt>
                <c:pt idx="108">
                  <c:v>158.73536215265182</c:v>
                </c:pt>
                <c:pt idx="109">
                  <c:v>161.72363821767553</c:v>
                </c:pt>
                <c:pt idx="110">
                  <c:v>164.6833236752999</c:v>
                </c:pt>
                <c:pt idx="111">
                  <c:v>167.61521293556066</c:v>
                </c:pt>
                <c:pt idx="112">
                  <c:v>170.52007170035159</c:v>
                </c:pt>
                <c:pt idx="113">
                  <c:v>173.39863838834862</c:v>
                </c:pt>
                <c:pt idx="114">
                  <c:v>176.25162547270918</c:v>
                </c:pt>
                <c:pt idx="115">
                  <c:v>179.07972073790248</c:v>
                </c:pt>
                <c:pt idx="116">
                  <c:v>181.8835884614906</c:v>
                </c:pt>
                <c:pt idx="117">
                  <c:v>184.66387052619424</c:v>
                </c:pt>
                <c:pt idx="118">
                  <c:v>187.42118746713706</c:v>
                </c:pt>
                <c:pt idx="119">
                  <c:v>190.15613945876424</c:v>
                </c:pt>
                <c:pt idx="120">
                  <c:v>192.86930724556834</c:v>
                </c:pt>
                <c:pt idx="121">
                  <c:v>195.56125302042608</c:v>
                </c:pt>
                <c:pt idx="122">
                  <c:v>198.23252125405105</c:v>
                </c:pt>
                <c:pt idx="123">
                  <c:v>200.8836394787929</c:v>
                </c:pt>
                <c:pt idx="124">
                  <c:v>203.51511902976566</c:v>
                </c:pt>
                <c:pt idx="125">
                  <c:v>206.12745574605978</c:v>
                </c:pt>
                <c:pt idx="126">
                  <c:v>208.72113063458437</c:v>
                </c:pt>
                <c:pt idx="127">
                  <c:v>211.29661049889629</c:v>
                </c:pt>
                <c:pt idx="128">
                  <c:v>213.85434853519743</c:v>
                </c:pt>
                <c:pt idx="129">
                  <c:v>216.39478489752247</c:v>
                </c:pt>
                <c:pt idx="130">
                  <c:v>218.91834723399145</c:v>
                </c:pt>
                <c:pt idx="131">
                  <c:v>221.42545119586723</c:v>
                </c:pt>
                <c:pt idx="132">
                  <c:v>223.91650092103265</c:v>
                </c:pt>
                <c:pt idx="133">
                  <c:v>226.39188949338885</c:v>
                </c:pt>
                <c:pt idx="134">
                  <c:v>228.85199937956904</c:v>
                </c:pt>
                <c:pt idx="135">
                  <c:v>231.29720284426577</c:v>
                </c:pt>
                <c:pt idx="136">
                  <c:v>233.72786234537861</c:v>
                </c:pt>
                <c:pt idx="137">
                  <c:v>236.14433091010613</c:v>
                </c:pt>
                <c:pt idx="138">
                  <c:v>238.54695249302833</c:v>
                </c:pt>
                <c:pt idx="139">
                  <c:v>240.93606231715404</c:v>
                </c:pt>
                <c:pt idx="140">
                  <c:v>243.31198719884105</c:v>
                </c:pt>
                <c:pt idx="141">
                  <c:v>245.67504585743424</c:v>
                </c:pt>
                <c:pt idx="142">
                  <c:v>248.02554921040934</c:v>
                </c:pt>
                <c:pt idx="143">
                  <c:v>250.36380065475592</c:v>
                </c:pt>
                <c:pt idx="144">
                  <c:v>252.69009633528208</c:v>
                </c:pt>
                <c:pt idx="145">
                  <c:v>255.00472540047613</c:v>
                </c:pt>
                <c:pt idx="146">
                  <c:v>257.30797024651616</c:v>
                </c:pt>
                <c:pt idx="147">
                  <c:v>259.60010674997545</c:v>
                </c:pt>
                <c:pt idx="148">
                  <c:v>261.88140448973314</c:v>
                </c:pt>
                <c:pt idx="149">
                  <c:v>264.15212695856081</c:v>
                </c:pt>
                <c:pt idx="150">
                  <c:v>266.41253176482036</c:v>
                </c:pt>
                <c:pt idx="151">
                  <c:v>268.66287082467414</c:v>
                </c:pt>
                <c:pt idx="152">
                  <c:v>270.90339054517585</c:v>
                </c:pt>
                <c:pt idx="153">
                  <c:v>273.1343319985786</c:v>
                </c:pt>
                <c:pt idx="154">
                  <c:v>275.35593108816624</c:v>
                </c:pt>
                <c:pt idx="155">
                  <c:v>277.56841870588488</c:v>
                </c:pt>
                <c:pt idx="156">
                  <c:v>279.7720208820212</c:v>
                </c:pt>
                <c:pt idx="157">
                  <c:v>281.96695892714683</c:v>
                </c:pt>
                <c:pt idx="158">
                  <c:v>284.15344956651887</c:v>
                </c:pt>
                <c:pt idx="159">
                  <c:v>286.33170506709916</c:v>
                </c:pt>
                <c:pt idx="160">
                  <c:v>288.50193335732553</c:v>
                </c:pt>
                <c:pt idx="161">
                  <c:v>290.66433813974083</c:v>
                </c:pt>
                <c:pt idx="162">
                  <c:v>292.81911899655574</c:v>
                </c:pt>
                <c:pt idx="163">
                  <c:v>294.96647148819159</c:v>
                </c:pt>
                <c:pt idx="164">
                  <c:v>297.10658724481937</c:v>
                </c:pt>
                <c:pt idx="165">
                  <c:v>299.23965405087927</c:v>
                </c:pt>
                <c:pt idx="166">
                  <c:v>301.36585592253181</c:v>
                </c:pt>
                <c:pt idx="167">
                  <c:v>303.48537317795808</c:v>
                </c:pt>
                <c:pt idx="168">
                  <c:v>305.5983825003907</c:v>
                </c:pt>
                <c:pt idx="169">
                  <c:v>307.70505699371887</c:v>
                </c:pt>
                <c:pt idx="170">
                  <c:v>309.80556623047295</c:v>
                </c:pt>
                <c:pt idx="171">
                  <c:v>311.90007629195145</c:v>
                </c:pt>
                <c:pt idx="172">
                  <c:v>313.98874980021174</c:v>
                </c:pt>
                <c:pt idx="173">
                  <c:v>316.0717459416</c:v>
                </c:pt>
                <c:pt idx="174">
                  <c:v>318.14922048145104</c:v>
                </c:pt>
                <c:pt idx="175">
                  <c:v>320.22132576954095</c:v>
                </c:pt>
                <c:pt idx="176">
                  <c:v>322.28821073582913</c:v>
                </c:pt>
                <c:pt idx="177">
                  <c:v>324.35002087597962</c:v>
                </c:pt>
                <c:pt idx="178">
                  <c:v>326.40689822610858</c:v>
                </c:pt>
                <c:pt idx="179">
                  <c:v>328.45898132616452</c:v>
                </c:pt>
                <c:pt idx="180">
                  <c:v>330.50640517131671</c:v>
                </c:pt>
                <c:pt idx="181">
                  <c:v>332.54930115070499</c:v>
                </c:pt>
                <c:pt idx="182">
                  <c:v>334.58779697289799</c:v>
                </c:pt>
                <c:pt idx="183">
                  <c:v>336.62201657742094</c:v>
                </c:pt>
                <c:pt idx="184">
                  <c:v>338.6520800317561</c:v>
                </c:pt>
                <c:pt idx="185">
                  <c:v>340.67810341329704</c:v>
                </c:pt>
                <c:pt idx="186">
                  <c:v>342.70019867586029</c:v>
                </c:pt>
                <c:pt idx="187">
                  <c:v>344.71847350053838</c:v>
                </c:pt>
                <c:pt idx="188">
                  <c:v>346.73303113092442</c:v>
                </c:pt>
                <c:pt idx="189">
                  <c:v>348.74397019306576</c:v>
                </c:pt>
                <c:pt idx="190">
                  <c:v>350.7513845009193</c:v>
                </c:pt>
                <c:pt idx="191">
                  <c:v>352.7553628485947</c:v>
                </c:pt>
                <c:pt idx="192">
                  <c:v>354.75598879128347</c:v>
                </c:pt>
                <c:pt idx="193">
                  <c:v>356.75334041747703</c:v>
                </c:pt>
                <c:pt idx="194">
                  <c:v>358.74749011585732</c:v>
                </c:pt>
                <c:pt idx="195">
                  <c:v>360.73850434106879</c:v>
                </c:pt>
                <c:pt idx="196">
                  <c:v>362.72644338340149</c:v>
                </c:pt>
                <c:pt idx="197">
                  <c:v>364.71136114816898</c:v>
                </c:pt>
                <c:pt idx="198">
                  <c:v>366.69330495117077</c:v>
                </c:pt>
                <c:pt idx="199">
                  <c:v>368.67231533700499</c:v>
                </c:pt>
                <c:pt idx="200">
                  <c:v>370.6484259270552</c:v>
                </c:pt>
                <c:pt idx="201">
                  <c:v>372.62166330365392</c:v>
                </c:pt>
                <c:pt idx="202">
                  <c:v>374.59204693618108</c:v>
                </c:pt>
                <c:pt idx="203">
                  <c:v>376.55958915370087</c:v>
                </c:pt>
                <c:pt idx="204">
                  <c:v>378.52429516722583</c:v>
                </c:pt>
                <c:pt idx="205">
                  <c:v>380.48616314292781</c:v>
                </c:pt>
                <c:pt idx="206">
                  <c:v>382.44518432573108</c:v>
                </c:pt>
                <c:pt idx="207">
                  <c:v>384.40134321087982</c:v>
                </c:pt>
                <c:pt idx="208">
                  <c:v>386.35461775942315</c:v>
                </c:pt>
                <c:pt idx="209">
                  <c:v>388.30497965222878</c:v>
                </c:pt>
                <c:pt idx="210">
                  <c:v>390.25239457620194</c:v>
                </c:pt>
                <c:pt idx="211">
                  <c:v>392.19682253588087</c:v>
                </c:pt>
                <c:pt idx="212">
                  <c:v>394.13821818348509</c:v>
                </c:pt>
                <c:pt idx="213">
                  <c:v>396.07653116075363</c:v>
                </c:pt>
                <c:pt idx="214">
                  <c:v>398.01170644644742</c:v>
                </c:pt>
                <c:pt idx="215">
                  <c:v>399.94368470411808</c:v>
                </c:pt>
                <c:pt idx="216">
                  <c:v>401.87240262557339</c:v>
                </c:pt>
                <c:pt idx="217">
                  <c:v>403.7977932663307</c:v>
                </c:pt>
                <c:pt idx="218">
                  <c:v>405.71978637018191</c:v>
                </c:pt>
                <c:pt idx="219">
                  <c:v>407.63830868075928</c:v>
                </c:pt>
                <c:pt idx="220">
                  <c:v>409.55328423866467</c:v>
                </c:pt>
                <c:pt idx="221">
                  <c:v>411.46463466329794</c:v>
                </c:pt>
                <c:pt idx="222">
                  <c:v>413.3722794189876</c:v>
                </c:pt>
                <c:pt idx="223">
                  <c:v>415.27613606540035</c:v>
                </c:pt>
                <c:pt idx="224">
                  <c:v>417.17612049248868</c:v>
                </c:pt>
                <c:pt idx="225">
                  <c:v>419.07214714044676</c:v>
                </c:pt>
                <c:pt idx="226">
                  <c:v>420.96412920528979</c:v>
                </c:pt>
                <c:pt idx="227">
                  <c:v>422.85197883076773</c:v>
                </c:pt>
                <c:pt idx="228">
                  <c:v>424.73560728737874</c:v>
                </c:pt>
                <c:pt idx="229">
                  <c:v>426.61492513927101</c:v>
                </c:pt>
                <c:pt idx="230">
                  <c:v>428.48984239982173</c:v>
                </c:pt>
                <c:pt idx="231">
                  <c:v>430.36026867666487</c:v>
                </c:pt>
                <c:pt idx="232">
                  <c:v>432.22611330691075</c:v>
                </c:pt>
                <c:pt idx="233">
                  <c:v>434.08728548326326</c:v>
                </c:pt>
                <c:pt idx="234">
                  <c:v>435.94369437169962</c:v>
                </c:pt>
                <c:pt idx="235">
                  <c:v>437.79524922133356</c:v>
                </c:pt>
                <c:pt idx="236">
                  <c:v>439.64185946703833</c:v>
                </c:pt>
                <c:pt idx="237">
                  <c:v>441.48343482536211</c:v>
                </c:pt>
                <c:pt idx="238">
                  <c:v>443.31988538422598</c:v>
                </c:pt>
                <c:pt idx="239">
                  <c:v>445.1511216868542</c:v>
                </c:pt>
                <c:pt idx="240">
                  <c:v>446.97705481034853</c:v>
                </c:pt>
                <c:pt idx="241">
                  <c:v>448.79759643928315</c:v>
                </c:pt>
                <c:pt idx="242">
                  <c:v>450.61265893466282</c:v>
                </c:pt>
                <c:pt idx="243">
                  <c:v>452.42215539855835</c:v>
                </c:pt>
                <c:pt idx="244">
                  <c:v>454.22599973470409</c:v>
                </c:pt>
                <c:pt idx="245">
                  <c:v>456.02410670531816</c:v>
                </c:pt>
                <c:pt idx="246">
                  <c:v>457.81639198438194</c:v>
                </c:pt>
                <c:pt idx="247">
                  <c:v>459.60277220759548</c:v>
                </c:pt>
                <c:pt idx="248">
                  <c:v>461.38316501920599</c:v>
                </c:pt>
                <c:pt idx="249">
                  <c:v>463.15748911588923</c:v>
                </c:pt>
                <c:pt idx="250">
                  <c:v>464.92566428784886</c:v>
                </c:pt>
                <c:pt idx="251">
                  <c:v>466.68761145728439</c:v>
                </c:pt>
                <c:pt idx="252">
                  <c:v>468.44325271436577</c:v>
                </c:pt>
                <c:pt idx="253">
                  <c:v>470.1925113508413</c:v>
                </c:pt>
                <c:pt idx="254">
                  <c:v>471.93531189139611</c:v>
                </c:pt>
                <c:pt idx="255">
                  <c:v>473.67158012286791</c:v>
                </c:pt>
                <c:pt idx="256">
                  <c:v>475.40124312141978</c:v>
                </c:pt>
                <c:pt idx="257">
                  <c:v>477.12422927776151</c:v>
                </c:pt>
                <c:pt idx="258">
                  <c:v>478.84046832050495</c:v>
                </c:pt>
                <c:pt idx="259">
                  <c:v>480.54989133773194</c:v>
                </c:pt>
                <c:pt idx="260">
                  <c:v>482.25243079684935</c:v>
                </c:pt>
                <c:pt idx="261">
                  <c:v>483.94802056279946</c:v>
                </c:pt>
                <c:pt idx="262">
                  <c:v>485.63659591469053</c:v>
                </c:pt>
                <c:pt idx="263">
                  <c:v>487.3180935609081</c:v>
                </c:pt>
                <c:pt idx="264">
                  <c:v>488.99245165276415</c:v>
                </c:pt>
                <c:pt idx="265">
                  <c:v>490.65960979673798</c:v>
                </c:pt>
                <c:pt idx="266">
                  <c:v>492.31950906535968</c:v>
                </c:pt>
                <c:pt idx="267">
                  <c:v>493.97209200678492</c:v>
                </c:pt>
                <c:pt idx="268">
                  <c:v>495.61730265310683</c:v>
                </c:pt>
                <c:pt idx="269">
                  <c:v>497.25508652744929</c:v>
                </c:pt>
                <c:pt idx="270">
                  <c:v>498.88539064988316</c:v>
                </c:pt>
                <c:pt idx="271">
                  <c:v>500.50816354220655</c:v>
                </c:pt>
                <c:pt idx="272">
                  <c:v>502.12335523162716</c:v>
                </c:pt>
                <c:pt idx="273">
                  <c:v>503.73091725338429</c:v>
                </c:pt>
                <c:pt idx="274">
                  <c:v>505.33080265234685</c:v>
                </c:pt>
                <c:pt idx="275">
                  <c:v>506.92296598362162</c:v>
                </c:pt>
                <c:pt idx="276">
                  <c:v>508.507363312206</c:v>
                </c:pt>
                <c:pt idx="277">
                  <c:v>510.08395221171776</c:v>
                </c:pt>
                <c:pt idx="278">
                  <c:v>511.6526917622337</c:v>
                </c:pt>
                <c:pt idx="279">
                  <c:v>513.21354254726805</c:v>
                </c:pt>
                <c:pt idx="280">
                  <c:v>514.76646664992109</c:v>
                </c:pt>
                <c:pt idx="281">
                  <c:v>516.31142764822721</c:v>
                </c:pt>
                <c:pt idx="282">
                  <c:v>517.84839060973115</c:v>
                </c:pt>
                <c:pt idx="283">
                  <c:v>519.37732208532077</c:v>
                </c:pt>
                <c:pt idx="284">
                  <c:v>520.89819010234339</c:v>
                </c:pt>
                <c:pt idx="285">
                  <c:v>522.41096415703385</c:v>
                </c:pt>
                <c:pt idx="286">
                  <c:v>523.91561520627852</c:v>
                </c:pt>
                <c:pt idx="287">
                  <c:v>525.4121156587438</c:v>
                </c:pt>
                <c:pt idx="288">
                  <c:v>526.900439365392</c:v>
                </c:pt>
                <c:pt idx="289">
                  <c:v>528.3805616094113</c:v>
                </c:pt>
                <c:pt idx="290">
                  <c:v>529.85245909558319</c:v>
                </c:pt>
                <c:pt idx="291">
                  <c:v>531.31610993911181</c:v>
                </c:pt>
                <c:pt idx="292">
                  <c:v>532.77149365393859</c:v>
                </c:pt>
                <c:pt idx="293">
                  <c:v>534.21859114056508</c:v>
                </c:pt>
                <c:pt idx="294">
                  <c:v>535.65738467340702</c:v>
                </c:pt>
                <c:pt idx="295">
                  <c:v>537.08785788770172</c:v>
                </c:pt>
                <c:pt idx="296">
                  <c:v>538.50999576598997</c:v>
                </c:pt>
                <c:pt idx="297">
                  <c:v>539.92378462419526</c:v>
                </c:pt>
                <c:pt idx="298">
                  <c:v>541.32921209732001</c:v>
                </c:pt>
                <c:pt idx="299">
                  <c:v>542.72626712477972</c:v>
                </c:pt>
                <c:pt idx="300">
                  <c:v>544.1149399353958</c:v>
                </c:pt>
                <c:pt idx="301">
                  <c:v>545.49522203206618</c:v>
                </c:pt>
                <c:pt idx="302">
                  <c:v>546.86710617613357</c:v>
                </c:pt>
                <c:pt idx="303">
                  <c:v>548.23058637146971</c:v>
                </c:pt>
                <c:pt idx="304">
                  <c:v>549.58565784829523</c:v>
                </c:pt>
                <c:pt idx="305">
                  <c:v>550.9323170467519</c:v>
                </c:pt>
                <c:pt idx="306">
                  <c:v>552.27056160024677</c:v>
                </c:pt>
                <c:pt idx="307">
                  <c:v>553.60039031858389</c:v>
                </c:pt>
                <c:pt idx="308">
                  <c:v>554.92180317090174</c:v>
                </c:pt>
                <c:pt idx="309">
                  <c:v>556.23480126843242</c:v>
                </c:pt>
                <c:pt idx="310">
                  <c:v>557.53938684709897</c:v>
                </c:pt>
                <c:pt idx="311">
                  <c:v>558.83556324996653</c:v>
                </c:pt>
                <c:pt idx="312">
                  <c:v>560.12333490956314</c:v>
                </c:pt>
                <c:pt idx="313">
                  <c:v>561.40270733008413</c:v>
                </c:pt>
                <c:pt idx="314">
                  <c:v>562.67368706949583</c:v>
                </c:pt>
                <c:pt idx="315">
                  <c:v>563.93628172155229</c:v>
                </c:pt>
                <c:pt idx="316">
                  <c:v>565.19049989773907</c:v>
                </c:pt>
                <c:pt idx="317">
                  <c:v>566.43635120915678</c:v>
                </c:pt>
                <c:pt idx="318">
                  <c:v>567.67384624835836</c:v>
                </c:pt>
                <c:pt idx="319">
                  <c:v>568.90299657115236</c:v>
                </c:pt>
                <c:pt idx="320">
                  <c:v>570.12381467838418</c:v>
                </c:pt>
                <c:pt idx="321">
                  <c:v>571.33631399770775</c:v>
                </c:pt>
                <c:pt idx="322">
                  <c:v>572.54050886535833</c:v>
                </c:pt>
                <c:pt idx="323">
                  <c:v>573.73641450793866</c:v>
                </c:pt>
                <c:pt idx="324">
                  <c:v>574.92404702422778</c:v>
                </c:pt>
                <c:pt idx="325">
                  <c:v>576.10342336702445</c:v>
                </c:pt>
                <c:pt idx="326">
                  <c:v>577.27456132503391</c:v>
                </c:pt>
                <c:pt idx="327">
                  <c:v>578.43747950480815</c:v>
                </c:pt>
                <c:pt idx="328">
                  <c:v>579.59219731274914</c:v>
                </c:pt>
                <c:pt idx="329">
                  <c:v>580.73873493718349</c:v>
                </c:pt>
                <c:pt idx="330">
                  <c:v>581.87711333051789</c:v>
                </c:pt>
                <c:pt idx="331">
                  <c:v>583.00735419148225</c:v>
                </c:pt>
                <c:pt idx="332">
                  <c:v>584.12947994746992</c:v>
                </c:pt>
                <c:pt idx="333">
                  <c:v>585.24351373698175</c:v>
                </c:pt>
                <c:pt idx="334">
                  <c:v>586.34947939218102</c:v>
                </c:pt>
                <c:pt idx="335">
                  <c:v>587.44740142156684</c:v>
                </c:pt>
                <c:pt idx="336">
                  <c:v>588.53730499277208</c:v>
                </c:pt>
                <c:pt idx="337">
                  <c:v>589.6192159154923</c:v>
                </c:pt>
                <c:pt idx="338">
                  <c:v>590.69316062455175</c:v>
                </c:pt>
                <c:pt idx="339">
                  <c:v>591.75916616311156</c:v>
                </c:pt>
                <c:pt idx="340">
                  <c:v>592.81726016602647</c:v>
                </c:pt>
                <c:pt idx="341">
                  <c:v>593.86747084335445</c:v>
                </c:pt>
                <c:pt idx="342">
                  <c:v>594.90982696402386</c:v>
                </c:pt>
                <c:pt idx="343">
                  <c:v>595.94435783966333</c:v>
                </c:pt>
                <c:pt idx="344">
                  <c:v>596.97109330859814</c:v>
                </c:pt>
                <c:pt idx="345">
                  <c:v>597.99006372001759</c:v>
                </c:pt>
                <c:pt idx="346">
                  <c:v>599.00129991831591</c:v>
                </c:pt>
                <c:pt idx="347">
                  <c:v>600.00483322761204</c:v>
                </c:pt>
                <c:pt idx="348">
                  <c:v>601.0006954364494</c:v>
                </c:pt>
                <c:pt idx="349">
                  <c:v>601.98891878268057</c:v>
                </c:pt>
                <c:pt idx="350">
                  <c:v>602.96953593853846</c:v>
                </c:pt>
                <c:pt idx="351">
                  <c:v>603.94257999589672</c:v>
                </c:pt>
                <c:pt idx="352">
                  <c:v>604.90808445172195</c:v>
                </c:pt>
                <c:pt idx="353">
                  <c:v>605.86608319371953</c:v>
                </c:pt>
                <c:pt idx="354">
                  <c:v>606.81661048617536</c:v>
                </c:pt>
                <c:pt idx="355">
                  <c:v>607.75970095599428</c:v>
                </c:pt>
                <c:pt idx="356">
                  <c:v>608.69538957893838</c:v>
                </c:pt>
                <c:pt idx="357">
                  <c:v>609.62371166606442</c:v>
                </c:pt>
                <c:pt idx="358">
                  <c:v>610.54470285036291</c:v>
                </c:pt>
                <c:pt idx="359">
                  <c:v>611.45839907359959</c:v>
                </c:pt>
                <c:pt idx="360">
                  <c:v>612.3648365733593</c:v>
                </c:pt>
                <c:pt idx="361">
                  <c:v>613.26405187029411</c:v>
                </c:pt>
                <c:pt idx="362">
                  <c:v>614.15608175557486</c:v>
                </c:pt>
                <c:pt idx="363">
                  <c:v>615.04096327854734</c:v>
                </c:pt>
                <c:pt idx="364">
                  <c:v>615.91873373459305</c:v>
                </c:pt>
                <c:pt idx="365">
                  <c:v>616.78943065319379</c:v>
                </c:pt>
                <c:pt idx="366">
                  <c:v>617.65309178620146</c:v>
                </c:pt>
                <c:pt idx="367">
                  <c:v>618.50975509631144</c:v>
                </c:pt>
                <c:pt idx="368">
                  <c:v>619.3594587457394</c:v>
                </c:pt>
                <c:pt idx="369">
                  <c:v>620.20224108510206</c:v>
                </c:pt>
                <c:pt idx="370">
                  <c:v>621.03814064249968</c:v>
                </c:pt>
                <c:pt idx="371">
                  <c:v>621.8671961128008</c:v>
                </c:pt>
                <c:pt idx="372">
                  <c:v>622.68944634712807</c:v>
                </c:pt>
                <c:pt idx="373">
                  <c:v>623.50493034254373</c:v>
                </c:pt>
                <c:pt idx="374">
                  <c:v>624.3136872319343</c:v>
                </c:pt>
                <c:pt idx="375">
                  <c:v>625.1157562740932</c:v>
                </c:pt>
                <c:pt idx="376">
                  <c:v>625.9111768439999</c:v>
                </c:pt>
                <c:pt idx="377">
                  <c:v>626.69998842329449</c:v>
                </c:pt>
                <c:pt idx="378">
                  <c:v>627.4822305909463</c:v>
                </c:pt>
                <c:pt idx="379">
                  <c:v>628.25794301411474</c:v>
                </c:pt>
                <c:pt idx="380">
                  <c:v>629.02716543920167</c:v>
                </c:pt>
                <c:pt idx="381">
                  <c:v>629.78993768309249</c:v>
                </c:pt>
                <c:pt idx="382">
                  <c:v>630.5462996245858</c:v>
                </c:pt>
                <c:pt idx="383">
                  <c:v>631.29629119600861</c:v>
                </c:pt>
                <c:pt idx="384">
                  <c:v>632.0399523750159</c:v>
                </c:pt>
                <c:pt idx="385">
                  <c:v>632.77732317657296</c:v>
                </c:pt>
                <c:pt idx="386">
                  <c:v>633.50844364511795</c:v>
                </c:pt>
                <c:pt idx="387">
                  <c:v>634.2333538469037</c:v>
                </c:pt>
                <c:pt idx="388">
                  <c:v>634.95209386251588</c:v>
                </c:pt>
                <c:pt idx="389">
                  <c:v>634.95209386251588</c:v>
                </c:pt>
                <c:pt idx="390">
                  <c:v>634.95209386251588</c:v>
                </c:pt>
                <c:pt idx="391">
                  <c:v>634.95209386251588</c:v>
                </c:pt>
                <c:pt idx="392">
                  <c:v>634.95209386251588</c:v>
                </c:pt>
                <c:pt idx="393">
                  <c:v>634.95209386251588</c:v>
                </c:pt>
                <c:pt idx="394">
                  <c:v>634.95209386251588</c:v>
                </c:pt>
                <c:pt idx="395">
                  <c:v>634.95209386251588</c:v>
                </c:pt>
                <c:pt idx="396">
                  <c:v>634.95209386251588</c:v>
                </c:pt>
                <c:pt idx="397">
                  <c:v>634.95209386251588</c:v>
                </c:pt>
                <c:pt idx="398">
                  <c:v>634.95209386251588</c:v>
                </c:pt>
                <c:pt idx="399">
                  <c:v>634.95209386251588</c:v>
                </c:pt>
                <c:pt idx="400">
                  <c:v>634.95209386251588</c:v>
                </c:pt>
                <c:pt idx="401">
                  <c:v>634.95209386251588</c:v>
                </c:pt>
                <c:pt idx="402">
                  <c:v>634.95209386251588</c:v>
                </c:pt>
                <c:pt idx="403">
                  <c:v>634.95209386251588</c:v>
                </c:pt>
                <c:pt idx="404">
                  <c:v>634.95209386251588</c:v>
                </c:pt>
                <c:pt idx="405">
                  <c:v>634.95209386251588</c:v>
                </c:pt>
                <c:pt idx="406">
                  <c:v>634.95209386251588</c:v>
                </c:pt>
                <c:pt idx="407">
                  <c:v>634.95209386251588</c:v>
                </c:pt>
                <c:pt idx="408">
                  <c:v>634.95209386251588</c:v>
                </c:pt>
                <c:pt idx="409">
                  <c:v>634.95209386251588</c:v>
                </c:pt>
                <c:pt idx="410">
                  <c:v>634.95209386251588</c:v>
                </c:pt>
                <c:pt idx="411">
                  <c:v>634.95209386251588</c:v>
                </c:pt>
                <c:pt idx="412">
                  <c:v>634.95209386251588</c:v>
                </c:pt>
                <c:pt idx="413">
                  <c:v>634.95209386251588</c:v>
                </c:pt>
                <c:pt idx="414">
                  <c:v>634.95209386251588</c:v>
                </c:pt>
                <c:pt idx="415">
                  <c:v>634.95209386251588</c:v>
                </c:pt>
                <c:pt idx="416">
                  <c:v>634.95209386251588</c:v>
                </c:pt>
                <c:pt idx="417">
                  <c:v>634.95209386251588</c:v>
                </c:pt>
                <c:pt idx="418">
                  <c:v>634.95209386251588</c:v>
                </c:pt>
                <c:pt idx="419">
                  <c:v>634.95209386251588</c:v>
                </c:pt>
                <c:pt idx="420">
                  <c:v>634.95209386251588</c:v>
                </c:pt>
                <c:pt idx="421">
                  <c:v>634.95209386251588</c:v>
                </c:pt>
                <c:pt idx="422">
                  <c:v>634.95209386251588</c:v>
                </c:pt>
                <c:pt idx="423">
                  <c:v>634.95209386251588</c:v>
                </c:pt>
                <c:pt idx="424">
                  <c:v>634.95209386251588</c:v>
                </c:pt>
                <c:pt idx="425">
                  <c:v>634.95209386251588</c:v>
                </c:pt>
                <c:pt idx="426">
                  <c:v>634.95209386251588</c:v>
                </c:pt>
                <c:pt idx="427">
                  <c:v>634.95209386251588</c:v>
                </c:pt>
                <c:pt idx="428">
                  <c:v>634.95209386251588</c:v>
                </c:pt>
                <c:pt idx="429">
                  <c:v>634.95209386251588</c:v>
                </c:pt>
                <c:pt idx="430">
                  <c:v>634.95209386251588</c:v>
                </c:pt>
                <c:pt idx="431">
                  <c:v>634.95209386251588</c:v>
                </c:pt>
                <c:pt idx="432">
                  <c:v>634.95209386251588</c:v>
                </c:pt>
                <c:pt idx="433">
                  <c:v>634.95209386251588</c:v>
                </c:pt>
                <c:pt idx="434">
                  <c:v>634.95209386251588</c:v>
                </c:pt>
                <c:pt idx="435">
                  <c:v>634.95209386251588</c:v>
                </c:pt>
                <c:pt idx="436">
                  <c:v>634.95209386251588</c:v>
                </c:pt>
                <c:pt idx="437">
                  <c:v>634.95209386251588</c:v>
                </c:pt>
                <c:pt idx="438">
                  <c:v>634.95209386251588</c:v>
                </c:pt>
                <c:pt idx="439">
                  <c:v>634.95209386251588</c:v>
                </c:pt>
                <c:pt idx="440">
                  <c:v>634.95209386251588</c:v>
                </c:pt>
                <c:pt idx="441">
                  <c:v>634.95209386251588</c:v>
                </c:pt>
                <c:pt idx="442">
                  <c:v>634.95209386251588</c:v>
                </c:pt>
                <c:pt idx="443">
                  <c:v>634.95209386251588</c:v>
                </c:pt>
                <c:pt idx="444">
                  <c:v>634.95209386251588</c:v>
                </c:pt>
                <c:pt idx="445">
                  <c:v>634.95209386251588</c:v>
                </c:pt>
                <c:pt idx="446">
                  <c:v>634.95209386251588</c:v>
                </c:pt>
                <c:pt idx="447">
                  <c:v>634.95209386251588</c:v>
                </c:pt>
                <c:pt idx="448">
                  <c:v>634.95209386251588</c:v>
                </c:pt>
                <c:pt idx="449">
                  <c:v>634.95209386251588</c:v>
                </c:pt>
                <c:pt idx="450">
                  <c:v>634.95209386251588</c:v>
                </c:pt>
                <c:pt idx="451">
                  <c:v>634.95209386251588</c:v>
                </c:pt>
                <c:pt idx="452">
                  <c:v>634.95209386251588</c:v>
                </c:pt>
                <c:pt idx="453">
                  <c:v>634.95209386251588</c:v>
                </c:pt>
                <c:pt idx="454">
                  <c:v>634.95209386251588</c:v>
                </c:pt>
                <c:pt idx="455">
                  <c:v>634.95209386251588</c:v>
                </c:pt>
                <c:pt idx="456">
                  <c:v>634.95209386251588</c:v>
                </c:pt>
                <c:pt idx="457">
                  <c:v>634.95209386251588</c:v>
                </c:pt>
                <c:pt idx="458">
                  <c:v>634.95209386251588</c:v>
                </c:pt>
                <c:pt idx="459">
                  <c:v>634.95209386251588</c:v>
                </c:pt>
                <c:pt idx="460">
                  <c:v>634.95209386251588</c:v>
                </c:pt>
                <c:pt idx="461">
                  <c:v>634.95209386251588</c:v>
                </c:pt>
                <c:pt idx="462">
                  <c:v>634.95209386251588</c:v>
                </c:pt>
                <c:pt idx="463">
                  <c:v>634.95209386251588</c:v>
                </c:pt>
                <c:pt idx="464">
                  <c:v>634.95209386251588</c:v>
                </c:pt>
                <c:pt idx="465">
                  <c:v>634.95209386251588</c:v>
                </c:pt>
                <c:pt idx="466">
                  <c:v>634.95209386251588</c:v>
                </c:pt>
                <c:pt idx="467">
                  <c:v>634.95209386251588</c:v>
                </c:pt>
                <c:pt idx="468">
                  <c:v>634.95209386251588</c:v>
                </c:pt>
                <c:pt idx="469">
                  <c:v>634.95209386251588</c:v>
                </c:pt>
                <c:pt idx="470">
                  <c:v>634.95209386251588</c:v>
                </c:pt>
                <c:pt idx="471">
                  <c:v>634.95209386251588</c:v>
                </c:pt>
                <c:pt idx="472">
                  <c:v>634.95209386251588</c:v>
                </c:pt>
                <c:pt idx="473">
                  <c:v>634.95209386251588</c:v>
                </c:pt>
                <c:pt idx="474">
                  <c:v>634.95209386251588</c:v>
                </c:pt>
                <c:pt idx="475">
                  <c:v>634.95209386251588</c:v>
                </c:pt>
                <c:pt idx="476">
                  <c:v>634.95209386251588</c:v>
                </c:pt>
                <c:pt idx="477">
                  <c:v>634.95209386251588</c:v>
                </c:pt>
                <c:pt idx="478">
                  <c:v>634.95209386251588</c:v>
                </c:pt>
                <c:pt idx="479">
                  <c:v>634.95209386251588</c:v>
                </c:pt>
                <c:pt idx="480">
                  <c:v>634.95209386251588</c:v>
                </c:pt>
                <c:pt idx="481">
                  <c:v>634.95209386251588</c:v>
                </c:pt>
                <c:pt idx="482">
                  <c:v>634.95209386251588</c:v>
                </c:pt>
                <c:pt idx="483">
                  <c:v>634.95209386251588</c:v>
                </c:pt>
                <c:pt idx="484">
                  <c:v>634.95209386251588</c:v>
                </c:pt>
                <c:pt idx="485">
                  <c:v>634.95209386251588</c:v>
                </c:pt>
                <c:pt idx="486">
                  <c:v>634.95209386251588</c:v>
                </c:pt>
                <c:pt idx="487">
                  <c:v>634.95209386251588</c:v>
                </c:pt>
                <c:pt idx="488">
                  <c:v>634.95209386251588</c:v>
                </c:pt>
                <c:pt idx="489">
                  <c:v>634.95209386251588</c:v>
                </c:pt>
                <c:pt idx="490">
                  <c:v>634.95209386251588</c:v>
                </c:pt>
                <c:pt idx="491">
                  <c:v>634.95209386251588</c:v>
                </c:pt>
                <c:pt idx="492">
                  <c:v>634.95209386251588</c:v>
                </c:pt>
                <c:pt idx="493">
                  <c:v>634.95209386251588</c:v>
                </c:pt>
                <c:pt idx="494">
                  <c:v>634.95209386251588</c:v>
                </c:pt>
                <c:pt idx="495">
                  <c:v>634.95209386251588</c:v>
                </c:pt>
                <c:pt idx="496">
                  <c:v>634.95209386251588</c:v>
                </c:pt>
                <c:pt idx="497">
                  <c:v>634.95209386251588</c:v>
                </c:pt>
                <c:pt idx="498">
                  <c:v>634.95209386251588</c:v>
                </c:pt>
                <c:pt idx="499">
                  <c:v>634.95209386251588</c:v>
                </c:pt>
                <c:pt idx="500">
                  <c:v>634.95209386251588</c:v>
                </c:pt>
                <c:pt idx="501">
                  <c:v>634.95209386251588</c:v>
                </c:pt>
                <c:pt idx="502">
                  <c:v>634.95209386251588</c:v>
                </c:pt>
                <c:pt idx="503">
                  <c:v>634.95209386251588</c:v>
                </c:pt>
                <c:pt idx="504">
                  <c:v>634.95209386251588</c:v>
                </c:pt>
                <c:pt idx="505">
                  <c:v>634.95209386251588</c:v>
                </c:pt>
                <c:pt idx="506">
                  <c:v>634.95209386251588</c:v>
                </c:pt>
                <c:pt idx="507">
                  <c:v>634.95209386251588</c:v>
                </c:pt>
                <c:pt idx="508">
                  <c:v>634.95209386251588</c:v>
                </c:pt>
                <c:pt idx="509">
                  <c:v>634.95209386251588</c:v>
                </c:pt>
                <c:pt idx="510">
                  <c:v>634.95209386251588</c:v>
                </c:pt>
                <c:pt idx="511">
                  <c:v>634.95209386251588</c:v>
                </c:pt>
                <c:pt idx="512">
                  <c:v>634.95209386251588</c:v>
                </c:pt>
                <c:pt idx="513">
                  <c:v>634.95209386251588</c:v>
                </c:pt>
                <c:pt idx="514">
                  <c:v>634.95209386251588</c:v>
                </c:pt>
                <c:pt idx="515">
                  <c:v>634.95209386251588</c:v>
                </c:pt>
                <c:pt idx="516">
                  <c:v>634.95209386251588</c:v>
                </c:pt>
                <c:pt idx="517">
                  <c:v>634.95209386251588</c:v>
                </c:pt>
                <c:pt idx="518">
                  <c:v>634.95209386251588</c:v>
                </c:pt>
                <c:pt idx="519">
                  <c:v>634.95209386251588</c:v>
                </c:pt>
                <c:pt idx="520">
                  <c:v>634.95209386251588</c:v>
                </c:pt>
                <c:pt idx="521">
                  <c:v>634.95209386251588</c:v>
                </c:pt>
                <c:pt idx="522">
                  <c:v>634.95209386251588</c:v>
                </c:pt>
                <c:pt idx="523">
                  <c:v>634.95209386251588</c:v>
                </c:pt>
                <c:pt idx="524">
                  <c:v>634.95209386251588</c:v>
                </c:pt>
                <c:pt idx="525">
                  <c:v>634.95209386251588</c:v>
                </c:pt>
                <c:pt idx="526">
                  <c:v>634.95209386251588</c:v>
                </c:pt>
                <c:pt idx="527">
                  <c:v>634.95209386251588</c:v>
                </c:pt>
                <c:pt idx="528">
                  <c:v>634.95209386251588</c:v>
                </c:pt>
                <c:pt idx="529">
                  <c:v>634.95209386251588</c:v>
                </c:pt>
                <c:pt idx="530">
                  <c:v>634.95209386251588</c:v>
                </c:pt>
                <c:pt idx="531">
                  <c:v>634.95209386251588</c:v>
                </c:pt>
                <c:pt idx="532">
                  <c:v>634.95209386251588</c:v>
                </c:pt>
                <c:pt idx="533">
                  <c:v>634.95209386251588</c:v>
                </c:pt>
                <c:pt idx="534">
                  <c:v>634.95209386251588</c:v>
                </c:pt>
                <c:pt idx="535">
                  <c:v>634.95209386251588</c:v>
                </c:pt>
                <c:pt idx="536">
                  <c:v>634.95209386251588</c:v>
                </c:pt>
                <c:pt idx="537">
                  <c:v>634.95209386251588</c:v>
                </c:pt>
                <c:pt idx="538">
                  <c:v>634.95209386251588</c:v>
                </c:pt>
                <c:pt idx="539">
                  <c:v>634.95209386251588</c:v>
                </c:pt>
                <c:pt idx="540">
                  <c:v>634.95209386251588</c:v>
                </c:pt>
                <c:pt idx="541">
                  <c:v>634.95209386251588</c:v>
                </c:pt>
                <c:pt idx="542">
                  <c:v>634.95209386251588</c:v>
                </c:pt>
                <c:pt idx="543">
                  <c:v>634.95209386251588</c:v>
                </c:pt>
                <c:pt idx="544">
                  <c:v>634.95209386251588</c:v>
                </c:pt>
                <c:pt idx="545">
                  <c:v>634.95209386251588</c:v>
                </c:pt>
                <c:pt idx="546">
                  <c:v>634.95209386251588</c:v>
                </c:pt>
                <c:pt idx="547">
                  <c:v>634.95209386251588</c:v>
                </c:pt>
                <c:pt idx="548">
                  <c:v>634.95209386251588</c:v>
                </c:pt>
                <c:pt idx="549">
                  <c:v>634.95209386251588</c:v>
                </c:pt>
                <c:pt idx="550">
                  <c:v>634.95209386251588</c:v>
                </c:pt>
                <c:pt idx="551">
                  <c:v>634.95209386251588</c:v>
                </c:pt>
                <c:pt idx="552">
                  <c:v>634.95209386251588</c:v>
                </c:pt>
                <c:pt idx="553">
                  <c:v>634.95209386251588</c:v>
                </c:pt>
                <c:pt idx="554">
                  <c:v>634.95209386251588</c:v>
                </c:pt>
                <c:pt idx="555">
                  <c:v>634.95209386251588</c:v>
                </c:pt>
                <c:pt idx="556">
                  <c:v>634.95209386251588</c:v>
                </c:pt>
                <c:pt idx="557">
                  <c:v>634.95209386251588</c:v>
                </c:pt>
                <c:pt idx="558">
                  <c:v>634.95209386251588</c:v>
                </c:pt>
                <c:pt idx="559">
                  <c:v>634.95209386251588</c:v>
                </c:pt>
                <c:pt idx="560">
                  <c:v>634.95209386251588</c:v>
                </c:pt>
                <c:pt idx="561">
                  <c:v>634.95209386251588</c:v>
                </c:pt>
                <c:pt idx="562">
                  <c:v>634.95209386251588</c:v>
                </c:pt>
                <c:pt idx="563">
                  <c:v>634.95209386251588</c:v>
                </c:pt>
                <c:pt idx="564">
                  <c:v>634.95209386251588</c:v>
                </c:pt>
                <c:pt idx="565">
                  <c:v>634.95209386251588</c:v>
                </c:pt>
                <c:pt idx="566">
                  <c:v>634.95209386251588</c:v>
                </c:pt>
                <c:pt idx="567">
                  <c:v>634.95209386251588</c:v>
                </c:pt>
                <c:pt idx="568">
                  <c:v>634.95209386251588</c:v>
                </c:pt>
                <c:pt idx="569">
                  <c:v>634.95209386251588</c:v>
                </c:pt>
                <c:pt idx="570">
                  <c:v>634.95209386251588</c:v>
                </c:pt>
                <c:pt idx="571">
                  <c:v>634.95209386251588</c:v>
                </c:pt>
                <c:pt idx="572">
                  <c:v>634.95209386251588</c:v>
                </c:pt>
                <c:pt idx="573">
                  <c:v>634.95209386251588</c:v>
                </c:pt>
                <c:pt idx="574">
                  <c:v>634.95209386251588</c:v>
                </c:pt>
                <c:pt idx="575">
                  <c:v>634.95209386251588</c:v>
                </c:pt>
                <c:pt idx="576">
                  <c:v>634.95209386251588</c:v>
                </c:pt>
                <c:pt idx="577">
                  <c:v>634.95209386251588</c:v>
                </c:pt>
                <c:pt idx="578">
                  <c:v>634.95209386251588</c:v>
                </c:pt>
                <c:pt idx="579">
                  <c:v>634.95209386251588</c:v>
                </c:pt>
                <c:pt idx="580">
                  <c:v>634.95209386251588</c:v>
                </c:pt>
                <c:pt idx="581">
                  <c:v>634.95209386251588</c:v>
                </c:pt>
                <c:pt idx="582">
                  <c:v>634.95209386251588</c:v>
                </c:pt>
                <c:pt idx="583">
                  <c:v>634.95209386251588</c:v>
                </c:pt>
                <c:pt idx="584">
                  <c:v>634.95209386251588</c:v>
                </c:pt>
                <c:pt idx="585">
                  <c:v>634.95209386251588</c:v>
                </c:pt>
                <c:pt idx="586">
                  <c:v>634.95209386251588</c:v>
                </c:pt>
                <c:pt idx="587">
                  <c:v>634.95209386251588</c:v>
                </c:pt>
                <c:pt idx="588">
                  <c:v>634.95209386251588</c:v>
                </c:pt>
                <c:pt idx="589">
                  <c:v>634.95209386251588</c:v>
                </c:pt>
                <c:pt idx="590">
                  <c:v>634.95209386251588</c:v>
                </c:pt>
                <c:pt idx="591">
                  <c:v>634.95209386251588</c:v>
                </c:pt>
                <c:pt idx="592">
                  <c:v>634.95209386251588</c:v>
                </c:pt>
                <c:pt idx="593">
                  <c:v>634.95209386251588</c:v>
                </c:pt>
                <c:pt idx="594">
                  <c:v>634.95209386251588</c:v>
                </c:pt>
                <c:pt idx="595">
                  <c:v>634.95209386251588</c:v>
                </c:pt>
                <c:pt idx="596">
                  <c:v>634.95209386251588</c:v>
                </c:pt>
                <c:pt idx="597">
                  <c:v>634.95209386251588</c:v>
                </c:pt>
                <c:pt idx="598">
                  <c:v>634.95209386251588</c:v>
                </c:pt>
                <c:pt idx="599">
                  <c:v>634.95209386251588</c:v>
                </c:pt>
                <c:pt idx="600">
                  <c:v>634.95209386251588</c:v>
                </c:pt>
                <c:pt idx="601">
                  <c:v>634.95209386251588</c:v>
                </c:pt>
                <c:pt idx="602">
                  <c:v>634.95209386251588</c:v>
                </c:pt>
                <c:pt idx="603">
                  <c:v>634.95209386251588</c:v>
                </c:pt>
                <c:pt idx="604">
                  <c:v>634.95209386251588</c:v>
                </c:pt>
                <c:pt idx="605">
                  <c:v>634.95209386251588</c:v>
                </c:pt>
                <c:pt idx="606">
                  <c:v>634.95209386251588</c:v>
                </c:pt>
                <c:pt idx="607">
                  <c:v>634.95209386251588</c:v>
                </c:pt>
                <c:pt idx="608">
                  <c:v>634.95209386251588</c:v>
                </c:pt>
                <c:pt idx="609">
                  <c:v>634.95209386251588</c:v>
                </c:pt>
                <c:pt idx="610">
                  <c:v>634.95209386251588</c:v>
                </c:pt>
                <c:pt idx="611">
                  <c:v>634.95209386251588</c:v>
                </c:pt>
                <c:pt idx="612">
                  <c:v>634.95209386251588</c:v>
                </c:pt>
                <c:pt idx="613">
                  <c:v>634.95209386251588</c:v>
                </c:pt>
                <c:pt idx="614">
                  <c:v>634.95209386251588</c:v>
                </c:pt>
                <c:pt idx="615">
                  <c:v>634.95209386251588</c:v>
                </c:pt>
                <c:pt idx="616">
                  <c:v>634.95209386251588</c:v>
                </c:pt>
                <c:pt idx="617">
                  <c:v>634.95209386251588</c:v>
                </c:pt>
                <c:pt idx="618">
                  <c:v>634.95209386251588</c:v>
                </c:pt>
                <c:pt idx="619">
                  <c:v>634.95209386251588</c:v>
                </c:pt>
                <c:pt idx="620">
                  <c:v>634.95209386251588</c:v>
                </c:pt>
                <c:pt idx="621">
                  <c:v>634.95209386251588</c:v>
                </c:pt>
                <c:pt idx="622">
                  <c:v>634.95209386251588</c:v>
                </c:pt>
                <c:pt idx="623">
                  <c:v>634.95209386251588</c:v>
                </c:pt>
                <c:pt idx="624">
                  <c:v>634.95209386251588</c:v>
                </c:pt>
                <c:pt idx="625">
                  <c:v>634.95209386251588</c:v>
                </c:pt>
                <c:pt idx="626">
                  <c:v>634.95209386251588</c:v>
                </c:pt>
                <c:pt idx="627">
                  <c:v>634.95209386251588</c:v>
                </c:pt>
                <c:pt idx="628">
                  <c:v>634.95209386251588</c:v>
                </c:pt>
                <c:pt idx="629">
                  <c:v>634.95209386251588</c:v>
                </c:pt>
                <c:pt idx="630">
                  <c:v>634.95209386251588</c:v>
                </c:pt>
                <c:pt idx="631">
                  <c:v>634.95209386251588</c:v>
                </c:pt>
                <c:pt idx="632">
                  <c:v>634.95209386251588</c:v>
                </c:pt>
                <c:pt idx="633">
                  <c:v>634.95209386251588</c:v>
                </c:pt>
                <c:pt idx="634">
                  <c:v>634.95209386251588</c:v>
                </c:pt>
                <c:pt idx="635">
                  <c:v>634.95209386251588</c:v>
                </c:pt>
                <c:pt idx="636">
                  <c:v>634.95209386251588</c:v>
                </c:pt>
                <c:pt idx="637">
                  <c:v>634.95209386251588</c:v>
                </c:pt>
                <c:pt idx="638">
                  <c:v>634.95209386251588</c:v>
                </c:pt>
                <c:pt idx="639">
                  <c:v>634.95209386251588</c:v>
                </c:pt>
                <c:pt idx="640">
                  <c:v>634.95209386251588</c:v>
                </c:pt>
                <c:pt idx="641">
                  <c:v>634.95209386251588</c:v>
                </c:pt>
                <c:pt idx="642">
                  <c:v>634.95209386251588</c:v>
                </c:pt>
                <c:pt idx="643">
                  <c:v>634.95209386251588</c:v>
                </c:pt>
                <c:pt idx="644">
                  <c:v>634.95209386251588</c:v>
                </c:pt>
                <c:pt idx="645">
                  <c:v>634.95209386251588</c:v>
                </c:pt>
                <c:pt idx="646">
                  <c:v>634.95209386251588</c:v>
                </c:pt>
                <c:pt idx="647">
                  <c:v>634.95209386251588</c:v>
                </c:pt>
                <c:pt idx="648">
                  <c:v>634.95209386251588</c:v>
                </c:pt>
                <c:pt idx="649">
                  <c:v>634.95209386251588</c:v>
                </c:pt>
                <c:pt idx="650">
                  <c:v>634.95209386251588</c:v>
                </c:pt>
                <c:pt idx="651">
                  <c:v>634.95209386251588</c:v>
                </c:pt>
                <c:pt idx="652">
                  <c:v>634.95209386251588</c:v>
                </c:pt>
                <c:pt idx="653">
                  <c:v>634.95209386251588</c:v>
                </c:pt>
                <c:pt idx="654">
                  <c:v>634.95209386251588</c:v>
                </c:pt>
                <c:pt idx="655">
                  <c:v>634.95209386251588</c:v>
                </c:pt>
                <c:pt idx="656">
                  <c:v>634.95209386251588</c:v>
                </c:pt>
                <c:pt idx="657">
                  <c:v>634.95209386251588</c:v>
                </c:pt>
                <c:pt idx="658">
                  <c:v>634.95209386251588</c:v>
                </c:pt>
                <c:pt idx="659">
                  <c:v>634.95209386251588</c:v>
                </c:pt>
                <c:pt idx="660">
                  <c:v>634.95209386251588</c:v>
                </c:pt>
                <c:pt idx="661">
                  <c:v>634.95209386251588</c:v>
                </c:pt>
                <c:pt idx="662">
                  <c:v>634.95209386251588</c:v>
                </c:pt>
                <c:pt idx="663">
                  <c:v>634.95209386251588</c:v>
                </c:pt>
                <c:pt idx="664">
                  <c:v>634.95209386251588</c:v>
                </c:pt>
                <c:pt idx="665">
                  <c:v>634.95209386251588</c:v>
                </c:pt>
                <c:pt idx="666">
                  <c:v>634.95209386251588</c:v>
                </c:pt>
                <c:pt idx="667">
                  <c:v>634.95209386251588</c:v>
                </c:pt>
                <c:pt idx="668">
                  <c:v>634.95209386251588</c:v>
                </c:pt>
                <c:pt idx="669">
                  <c:v>634.95209386251588</c:v>
                </c:pt>
                <c:pt idx="670">
                  <c:v>634.95209386251588</c:v>
                </c:pt>
                <c:pt idx="671">
                  <c:v>634.95209386251588</c:v>
                </c:pt>
                <c:pt idx="672">
                  <c:v>634.95209386251588</c:v>
                </c:pt>
                <c:pt idx="673">
                  <c:v>634.95209386251588</c:v>
                </c:pt>
                <c:pt idx="674">
                  <c:v>634.95209386251588</c:v>
                </c:pt>
                <c:pt idx="675">
                  <c:v>634.95209386251588</c:v>
                </c:pt>
                <c:pt idx="676">
                  <c:v>634.95209386251588</c:v>
                </c:pt>
                <c:pt idx="677">
                  <c:v>634.95209386251588</c:v>
                </c:pt>
                <c:pt idx="678">
                  <c:v>634.95209386251588</c:v>
                </c:pt>
                <c:pt idx="679">
                  <c:v>634.95209386251588</c:v>
                </c:pt>
                <c:pt idx="680">
                  <c:v>634.95209386251588</c:v>
                </c:pt>
                <c:pt idx="681">
                  <c:v>634.95209386251588</c:v>
                </c:pt>
                <c:pt idx="682">
                  <c:v>634.95209386251588</c:v>
                </c:pt>
                <c:pt idx="683">
                  <c:v>634.95209386251588</c:v>
                </c:pt>
                <c:pt idx="684">
                  <c:v>634.95209386251588</c:v>
                </c:pt>
                <c:pt idx="685">
                  <c:v>634.95209386251588</c:v>
                </c:pt>
                <c:pt idx="686">
                  <c:v>634.95209386251588</c:v>
                </c:pt>
                <c:pt idx="687">
                  <c:v>634.95209386251588</c:v>
                </c:pt>
                <c:pt idx="688">
                  <c:v>634.95209386251588</c:v>
                </c:pt>
                <c:pt idx="689">
                  <c:v>634.95209386251588</c:v>
                </c:pt>
                <c:pt idx="690">
                  <c:v>634.95209386251588</c:v>
                </c:pt>
                <c:pt idx="691">
                  <c:v>634.95209386251588</c:v>
                </c:pt>
                <c:pt idx="692">
                  <c:v>634.95209386251588</c:v>
                </c:pt>
                <c:pt idx="693">
                  <c:v>634.95209386251588</c:v>
                </c:pt>
                <c:pt idx="694">
                  <c:v>634.95209386251588</c:v>
                </c:pt>
                <c:pt idx="695">
                  <c:v>634.95209386251588</c:v>
                </c:pt>
                <c:pt idx="696">
                  <c:v>634.95209386251588</c:v>
                </c:pt>
                <c:pt idx="697">
                  <c:v>634.95209386251588</c:v>
                </c:pt>
                <c:pt idx="698">
                  <c:v>634.95209386251588</c:v>
                </c:pt>
                <c:pt idx="699">
                  <c:v>634.95209386251588</c:v>
                </c:pt>
                <c:pt idx="700">
                  <c:v>634.95209386251588</c:v>
                </c:pt>
                <c:pt idx="701">
                  <c:v>634.95209386251588</c:v>
                </c:pt>
                <c:pt idx="702">
                  <c:v>634.95209386251588</c:v>
                </c:pt>
                <c:pt idx="703">
                  <c:v>634.95209386251588</c:v>
                </c:pt>
                <c:pt idx="704">
                  <c:v>634.95209386251588</c:v>
                </c:pt>
                <c:pt idx="705">
                  <c:v>634.95209386251588</c:v>
                </c:pt>
                <c:pt idx="706">
                  <c:v>634.95209386251588</c:v>
                </c:pt>
                <c:pt idx="707">
                  <c:v>634.95209386251588</c:v>
                </c:pt>
                <c:pt idx="708">
                  <c:v>634.95209386251588</c:v>
                </c:pt>
                <c:pt idx="709">
                  <c:v>634.95209386251588</c:v>
                </c:pt>
                <c:pt idx="710">
                  <c:v>634.95209386251588</c:v>
                </c:pt>
                <c:pt idx="711">
                  <c:v>634.95209386251588</c:v>
                </c:pt>
                <c:pt idx="712">
                  <c:v>634.95209386251588</c:v>
                </c:pt>
                <c:pt idx="713">
                  <c:v>634.95209386251588</c:v>
                </c:pt>
                <c:pt idx="714">
                  <c:v>634.95209386251588</c:v>
                </c:pt>
                <c:pt idx="715">
                  <c:v>634.95209386251588</c:v>
                </c:pt>
                <c:pt idx="716">
                  <c:v>634.95209386251588</c:v>
                </c:pt>
                <c:pt idx="717">
                  <c:v>634.95209386251588</c:v>
                </c:pt>
                <c:pt idx="718">
                  <c:v>634.95209386251588</c:v>
                </c:pt>
                <c:pt idx="719">
                  <c:v>634.95209386251588</c:v>
                </c:pt>
                <c:pt idx="720">
                  <c:v>634.95209386251588</c:v>
                </c:pt>
                <c:pt idx="721">
                  <c:v>634.95209386251588</c:v>
                </c:pt>
                <c:pt idx="722">
                  <c:v>634.95209386251588</c:v>
                </c:pt>
                <c:pt idx="723">
                  <c:v>634.95209386251588</c:v>
                </c:pt>
                <c:pt idx="724">
                  <c:v>634.95209386251588</c:v>
                </c:pt>
                <c:pt idx="725">
                  <c:v>634.95209386251588</c:v>
                </c:pt>
                <c:pt idx="726">
                  <c:v>634.95209386251588</c:v>
                </c:pt>
                <c:pt idx="727">
                  <c:v>634.95209386251588</c:v>
                </c:pt>
                <c:pt idx="728">
                  <c:v>634.95209386251588</c:v>
                </c:pt>
                <c:pt idx="729">
                  <c:v>634.95209386251588</c:v>
                </c:pt>
                <c:pt idx="730">
                  <c:v>634.95209386251588</c:v>
                </c:pt>
                <c:pt idx="731">
                  <c:v>634.95209386251588</c:v>
                </c:pt>
                <c:pt idx="732">
                  <c:v>634.95209386251588</c:v>
                </c:pt>
                <c:pt idx="733">
                  <c:v>634.95209386251588</c:v>
                </c:pt>
                <c:pt idx="734">
                  <c:v>634.95209386251588</c:v>
                </c:pt>
                <c:pt idx="735">
                  <c:v>634.95209386251588</c:v>
                </c:pt>
                <c:pt idx="736">
                  <c:v>634.95209386251588</c:v>
                </c:pt>
                <c:pt idx="737">
                  <c:v>634.95209386251588</c:v>
                </c:pt>
                <c:pt idx="738">
                  <c:v>634.95209386251588</c:v>
                </c:pt>
                <c:pt idx="739">
                  <c:v>634.95209386251588</c:v>
                </c:pt>
                <c:pt idx="740">
                  <c:v>634.95209386251588</c:v>
                </c:pt>
                <c:pt idx="741">
                  <c:v>634.95209386251588</c:v>
                </c:pt>
                <c:pt idx="742">
                  <c:v>634.95209386251588</c:v>
                </c:pt>
                <c:pt idx="743">
                  <c:v>634.95209386251588</c:v>
                </c:pt>
                <c:pt idx="744">
                  <c:v>634.95209386251588</c:v>
                </c:pt>
                <c:pt idx="745">
                  <c:v>634.95209386251588</c:v>
                </c:pt>
                <c:pt idx="746">
                  <c:v>634.95209386251588</c:v>
                </c:pt>
                <c:pt idx="747">
                  <c:v>634.95209386251588</c:v>
                </c:pt>
                <c:pt idx="748">
                  <c:v>634.95209386251588</c:v>
                </c:pt>
                <c:pt idx="749">
                  <c:v>634.95209386251588</c:v>
                </c:pt>
                <c:pt idx="750">
                  <c:v>634.95209386251588</c:v>
                </c:pt>
                <c:pt idx="751">
                  <c:v>634.95209386251588</c:v>
                </c:pt>
                <c:pt idx="752">
                  <c:v>634.95209386251588</c:v>
                </c:pt>
                <c:pt idx="753">
                  <c:v>634.95209386251588</c:v>
                </c:pt>
                <c:pt idx="754">
                  <c:v>634.95209386251588</c:v>
                </c:pt>
                <c:pt idx="755">
                  <c:v>634.95209386251588</c:v>
                </c:pt>
                <c:pt idx="756">
                  <c:v>634.95209386251588</c:v>
                </c:pt>
                <c:pt idx="757">
                  <c:v>634.95209386251588</c:v>
                </c:pt>
                <c:pt idx="758">
                  <c:v>634.95209386251588</c:v>
                </c:pt>
                <c:pt idx="759">
                  <c:v>634.95209386251588</c:v>
                </c:pt>
                <c:pt idx="760">
                  <c:v>634.95209386251588</c:v>
                </c:pt>
                <c:pt idx="761">
                  <c:v>634.95209386251588</c:v>
                </c:pt>
                <c:pt idx="762">
                  <c:v>634.95209386251588</c:v>
                </c:pt>
                <c:pt idx="763">
                  <c:v>634.95209386251588</c:v>
                </c:pt>
                <c:pt idx="764">
                  <c:v>634.95209386251588</c:v>
                </c:pt>
                <c:pt idx="765">
                  <c:v>634.95209386251588</c:v>
                </c:pt>
                <c:pt idx="766">
                  <c:v>634.95209386251588</c:v>
                </c:pt>
                <c:pt idx="767">
                  <c:v>634.95209386251588</c:v>
                </c:pt>
                <c:pt idx="768">
                  <c:v>634.95209386251588</c:v>
                </c:pt>
                <c:pt idx="769">
                  <c:v>634.95209386251588</c:v>
                </c:pt>
                <c:pt idx="770">
                  <c:v>634.95209386251588</c:v>
                </c:pt>
                <c:pt idx="771">
                  <c:v>634.95209386251588</c:v>
                </c:pt>
                <c:pt idx="772">
                  <c:v>634.95209386251588</c:v>
                </c:pt>
                <c:pt idx="773">
                  <c:v>634.95209386251588</c:v>
                </c:pt>
                <c:pt idx="774">
                  <c:v>634.95209386251588</c:v>
                </c:pt>
                <c:pt idx="775">
                  <c:v>634.95209386251588</c:v>
                </c:pt>
                <c:pt idx="776">
                  <c:v>634.95209386251588</c:v>
                </c:pt>
                <c:pt idx="777">
                  <c:v>634.95209386251588</c:v>
                </c:pt>
                <c:pt idx="778">
                  <c:v>634.95209386251588</c:v>
                </c:pt>
                <c:pt idx="779">
                  <c:v>634.95209386251588</c:v>
                </c:pt>
                <c:pt idx="780">
                  <c:v>634.95209386251588</c:v>
                </c:pt>
                <c:pt idx="781">
                  <c:v>634.95209386251588</c:v>
                </c:pt>
                <c:pt idx="782">
                  <c:v>634.95209386251588</c:v>
                </c:pt>
                <c:pt idx="783">
                  <c:v>634.95209386251588</c:v>
                </c:pt>
                <c:pt idx="784">
                  <c:v>634.95209386251588</c:v>
                </c:pt>
                <c:pt idx="785">
                  <c:v>634.95209386251588</c:v>
                </c:pt>
                <c:pt idx="786">
                  <c:v>634.95209386251588</c:v>
                </c:pt>
                <c:pt idx="787">
                  <c:v>634.95209386251588</c:v>
                </c:pt>
                <c:pt idx="788">
                  <c:v>634.95209386251588</c:v>
                </c:pt>
                <c:pt idx="789">
                  <c:v>634.95209386251588</c:v>
                </c:pt>
                <c:pt idx="790">
                  <c:v>634.95209386251588</c:v>
                </c:pt>
                <c:pt idx="791">
                  <c:v>634.95209386251588</c:v>
                </c:pt>
                <c:pt idx="792">
                  <c:v>634.95209386251588</c:v>
                </c:pt>
                <c:pt idx="793">
                  <c:v>634.95209386251588</c:v>
                </c:pt>
                <c:pt idx="794">
                  <c:v>634.95209386251588</c:v>
                </c:pt>
                <c:pt idx="795">
                  <c:v>634.95209386251588</c:v>
                </c:pt>
                <c:pt idx="796">
                  <c:v>634.95209386251588</c:v>
                </c:pt>
                <c:pt idx="797">
                  <c:v>634.95209386251588</c:v>
                </c:pt>
                <c:pt idx="798">
                  <c:v>634.95209386251588</c:v>
                </c:pt>
                <c:pt idx="799">
                  <c:v>634.95209386251588</c:v>
                </c:pt>
                <c:pt idx="800">
                  <c:v>634.95209386251588</c:v>
                </c:pt>
                <c:pt idx="801">
                  <c:v>634.95209386251588</c:v>
                </c:pt>
                <c:pt idx="802">
                  <c:v>634.95209386251588</c:v>
                </c:pt>
                <c:pt idx="803">
                  <c:v>634.95209386251588</c:v>
                </c:pt>
                <c:pt idx="804">
                  <c:v>634.95209386251588</c:v>
                </c:pt>
                <c:pt idx="805">
                  <c:v>634.95209386251588</c:v>
                </c:pt>
                <c:pt idx="806">
                  <c:v>634.95209386251588</c:v>
                </c:pt>
                <c:pt idx="807">
                  <c:v>634.95209386251588</c:v>
                </c:pt>
                <c:pt idx="808">
                  <c:v>634.95209386251588</c:v>
                </c:pt>
                <c:pt idx="809">
                  <c:v>634.95209386251588</c:v>
                </c:pt>
                <c:pt idx="810">
                  <c:v>634.95209386251588</c:v>
                </c:pt>
                <c:pt idx="811">
                  <c:v>634.95209386251588</c:v>
                </c:pt>
                <c:pt idx="812">
                  <c:v>634.95209386251588</c:v>
                </c:pt>
                <c:pt idx="813">
                  <c:v>634.95209386251588</c:v>
                </c:pt>
                <c:pt idx="814">
                  <c:v>634.95209386251588</c:v>
                </c:pt>
                <c:pt idx="815">
                  <c:v>634.95209386251588</c:v>
                </c:pt>
                <c:pt idx="816">
                  <c:v>634.95209386251588</c:v>
                </c:pt>
                <c:pt idx="817">
                  <c:v>634.95209386251588</c:v>
                </c:pt>
                <c:pt idx="818">
                  <c:v>634.95209386251588</c:v>
                </c:pt>
                <c:pt idx="819">
                  <c:v>634.95209386251588</c:v>
                </c:pt>
                <c:pt idx="820">
                  <c:v>634.95209386251588</c:v>
                </c:pt>
                <c:pt idx="821">
                  <c:v>634.95209386251588</c:v>
                </c:pt>
                <c:pt idx="822">
                  <c:v>634.95209386251588</c:v>
                </c:pt>
                <c:pt idx="823">
                  <c:v>634.95209386251588</c:v>
                </c:pt>
                <c:pt idx="824">
                  <c:v>634.95209386251588</c:v>
                </c:pt>
                <c:pt idx="825">
                  <c:v>634.95209386251588</c:v>
                </c:pt>
                <c:pt idx="826">
                  <c:v>634.95209386251588</c:v>
                </c:pt>
                <c:pt idx="827">
                  <c:v>634.95209386251588</c:v>
                </c:pt>
                <c:pt idx="828">
                  <c:v>634.95209386251588</c:v>
                </c:pt>
                <c:pt idx="829">
                  <c:v>634.95209386251588</c:v>
                </c:pt>
                <c:pt idx="830">
                  <c:v>634.95209386251588</c:v>
                </c:pt>
                <c:pt idx="831">
                  <c:v>634.95209386251588</c:v>
                </c:pt>
                <c:pt idx="832">
                  <c:v>634.95209386251588</c:v>
                </c:pt>
                <c:pt idx="833">
                  <c:v>634.95209386251588</c:v>
                </c:pt>
                <c:pt idx="834">
                  <c:v>634.95209386251588</c:v>
                </c:pt>
                <c:pt idx="835">
                  <c:v>634.95209386251588</c:v>
                </c:pt>
                <c:pt idx="836">
                  <c:v>634.95209386251588</c:v>
                </c:pt>
                <c:pt idx="837">
                  <c:v>634.95209386251588</c:v>
                </c:pt>
                <c:pt idx="838">
                  <c:v>634.95209386251588</c:v>
                </c:pt>
                <c:pt idx="839">
                  <c:v>634.95209386251588</c:v>
                </c:pt>
                <c:pt idx="840">
                  <c:v>634.95209386251588</c:v>
                </c:pt>
                <c:pt idx="841">
                  <c:v>634.95209386251588</c:v>
                </c:pt>
                <c:pt idx="842">
                  <c:v>634.95209386251588</c:v>
                </c:pt>
                <c:pt idx="843">
                  <c:v>634.95209386251588</c:v>
                </c:pt>
                <c:pt idx="844">
                  <c:v>634.95209386251588</c:v>
                </c:pt>
                <c:pt idx="845">
                  <c:v>634.95209386251588</c:v>
                </c:pt>
                <c:pt idx="846">
                  <c:v>634.95209386251588</c:v>
                </c:pt>
                <c:pt idx="847">
                  <c:v>634.95209386251588</c:v>
                </c:pt>
                <c:pt idx="848">
                  <c:v>634.95209386251588</c:v>
                </c:pt>
                <c:pt idx="849">
                  <c:v>634.95209386251588</c:v>
                </c:pt>
                <c:pt idx="850">
                  <c:v>634.95209386251588</c:v>
                </c:pt>
                <c:pt idx="851">
                  <c:v>634.95209386251588</c:v>
                </c:pt>
                <c:pt idx="852">
                  <c:v>634.95209386251588</c:v>
                </c:pt>
                <c:pt idx="853">
                  <c:v>634.95209386251588</c:v>
                </c:pt>
                <c:pt idx="854">
                  <c:v>634.95209386251588</c:v>
                </c:pt>
                <c:pt idx="855">
                  <c:v>634.95209386251588</c:v>
                </c:pt>
                <c:pt idx="856">
                  <c:v>634.95209386251588</c:v>
                </c:pt>
                <c:pt idx="857">
                  <c:v>634.95209386251588</c:v>
                </c:pt>
                <c:pt idx="858">
                  <c:v>634.95209386251588</c:v>
                </c:pt>
                <c:pt idx="859">
                  <c:v>634.95209386251588</c:v>
                </c:pt>
                <c:pt idx="860">
                  <c:v>634.95209386251588</c:v>
                </c:pt>
                <c:pt idx="861">
                  <c:v>634.95209386251588</c:v>
                </c:pt>
                <c:pt idx="862">
                  <c:v>634.95209386251588</c:v>
                </c:pt>
                <c:pt idx="863">
                  <c:v>634.95209386251588</c:v>
                </c:pt>
                <c:pt idx="864">
                  <c:v>634.95209386251588</c:v>
                </c:pt>
                <c:pt idx="865">
                  <c:v>634.95209386251588</c:v>
                </c:pt>
                <c:pt idx="866">
                  <c:v>634.95209386251588</c:v>
                </c:pt>
                <c:pt idx="867">
                  <c:v>634.95209386251588</c:v>
                </c:pt>
                <c:pt idx="868">
                  <c:v>634.95209386251588</c:v>
                </c:pt>
                <c:pt idx="869">
                  <c:v>634.95209386251588</c:v>
                </c:pt>
                <c:pt idx="870">
                  <c:v>634.95209386251588</c:v>
                </c:pt>
                <c:pt idx="871">
                  <c:v>634.95209386251588</c:v>
                </c:pt>
                <c:pt idx="872">
                  <c:v>634.95209386251588</c:v>
                </c:pt>
                <c:pt idx="873">
                  <c:v>634.95209386251588</c:v>
                </c:pt>
                <c:pt idx="874">
                  <c:v>634.95209386251588</c:v>
                </c:pt>
                <c:pt idx="875">
                  <c:v>634.95209386251588</c:v>
                </c:pt>
                <c:pt idx="876">
                  <c:v>634.95209386251588</c:v>
                </c:pt>
                <c:pt idx="877">
                  <c:v>634.95209386251588</c:v>
                </c:pt>
                <c:pt idx="878">
                  <c:v>634.95209386251588</c:v>
                </c:pt>
                <c:pt idx="879">
                  <c:v>634.95209386251588</c:v>
                </c:pt>
                <c:pt idx="880">
                  <c:v>634.95209386251588</c:v>
                </c:pt>
                <c:pt idx="881">
                  <c:v>634.95209386251588</c:v>
                </c:pt>
                <c:pt idx="882">
                  <c:v>634.95209386251588</c:v>
                </c:pt>
                <c:pt idx="883">
                  <c:v>634.95209386251588</c:v>
                </c:pt>
                <c:pt idx="884">
                  <c:v>634.95209386251588</c:v>
                </c:pt>
                <c:pt idx="885">
                  <c:v>634.95209386251588</c:v>
                </c:pt>
                <c:pt idx="886">
                  <c:v>634.95209386251588</c:v>
                </c:pt>
                <c:pt idx="887">
                  <c:v>634.95209386251588</c:v>
                </c:pt>
                <c:pt idx="888">
                  <c:v>634.95209386251588</c:v>
                </c:pt>
                <c:pt idx="889">
                  <c:v>634.95209386251588</c:v>
                </c:pt>
                <c:pt idx="890">
                  <c:v>634.95209386251588</c:v>
                </c:pt>
                <c:pt idx="891">
                  <c:v>634.95209386251588</c:v>
                </c:pt>
                <c:pt idx="892">
                  <c:v>634.95209386251588</c:v>
                </c:pt>
                <c:pt idx="893">
                  <c:v>634.95209386251588</c:v>
                </c:pt>
                <c:pt idx="894">
                  <c:v>634.95209386251588</c:v>
                </c:pt>
                <c:pt idx="895">
                  <c:v>634.95209386251588</c:v>
                </c:pt>
                <c:pt idx="896">
                  <c:v>634.95209386251588</c:v>
                </c:pt>
                <c:pt idx="897">
                  <c:v>634.95209386251588</c:v>
                </c:pt>
                <c:pt idx="898">
                  <c:v>634.95209386251588</c:v>
                </c:pt>
                <c:pt idx="899">
                  <c:v>634.95209386251588</c:v>
                </c:pt>
                <c:pt idx="900">
                  <c:v>634.95209386251588</c:v>
                </c:pt>
                <c:pt idx="901">
                  <c:v>634.95209386251588</c:v>
                </c:pt>
                <c:pt idx="902">
                  <c:v>634.95209386251588</c:v>
                </c:pt>
                <c:pt idx="903">
                  <c:v>634.95209386251588</c:v>
                </c:pt>
                <c:pt idx="904">
                  <c:v>634.95209386251588</c:v>
                </c:pt>
                <c:pt idx="905">
                  <c:v>634.95209386251588</c:v>
                </c:pt>
                <c:pt idx="906">
                  <c:v>634.95209386251588</c:v>
                </c:pt>
                <c:pt idx="907">
                  <c:v>634.95209386251588</c:v>
                </c:pt>
                <c:pt idx="908">
                  <c:v>634.95209386251588</c:v>
                </c:pt>
                <c:pt idx="909">
                  <c:v>634.95209386251588</c:v>
                </c:pt>
                <c:pt idx="910">
                  <c:v>634.95209386251588</c:v>
                </c:pt>
                <c:pt idx="911">
                  <c:v>634.95209386251588</c:v>
                </c:pt>
                <c:pt idx="912">
                  <c:v>634.95209386251588</c:v>
                </c:pt>
                <c:pt idx="913">
                  <c:v>634.95209386251588</c:v>
                </c:pt>
                <c:pt idx="914">
                  <c:v>634.95209386251588</c:v>
                </c:pt>
                <c:pt idx="915">
                  <c:v>634.95209386251588</c:v>
                </c:pt>
                <c:pt idx="916">
                  <c:v>634.95209386251588</c:v>
                </c:pt>
                <c:pt idx="917">
                  <c:v>634.95209386251588</c:v>
                </c:pt>
                <c:pt idx="918">
                  <c:v>634.95209386251588</c:v>
                </c:pt>
                <c:pt idx="919">
                  <c:v>634.95209386251588</c:v>
                </c:pt>
                <c:pt idx="920">
                  <c:v>634.95209386251588</c:v>
                </c:pt>
                <c:pt idx="921">
                  <c:v>634.95209386251588</c:v>
                </c:pt>
                <c:pt idx="922">
                  <c:v>634.95209386251588</c:v>
                </c:pt>
                <c:pt idx="923">
                  <c:v>634.95209386251588</c:v>
                </c:pt>
                <c:pt idx="924">
                  <c:v>634.95209386251588</c:v>
                </c:pt>
                <c:pt idx="925">
                  <c:v>634.95209386251588</c:v>
                </c:pt>
                <c:pt idx="926">
                  <c:v>634.95209386251588</c:v>
                </c:pt>
                <c:pt idx="927">
                  <c:v>634.95209386251588</c:v>
                </c:pt>
                <c:pt idx="928">
                  <c:v>634.95209386251588</c:v>
                </c:pt>
                <c:pt idx="929">
                  <c:v>634.95209386251588</c:v>
                </c:pt>
                <c:pt idx="930">
                  <c:v>634.95209386251588</c:v>
                </c:pt>
                <c:pt idx="931">
                  <c:v>634.95209386251588</c:v>
                </c:pt>
                <c:pt idx="932">
                  <c:v>634.95209386251588</c:v>
                </c:pt>
                <c:pt idx="933">
                  <c:v>634.95209386251588</c:v>
                </c:pt>
                <c:pt idx="934">
                  <c:v>634.95209386251588</c:v>
                </c:pt>
                <c:pt idx="935">
                  <c:v>634.95209386251588</c:v>
                </c:pt>
                <c:pt idx="936">
                  <c:v>634.95209386251588</c:v>
                </c:pt>
                <c:pt idx="937">
                  <c:v>634.95209386251588</c:v>
                </c:pt>
                <c:pt idx="938">
                  <c:v>634.95209386251588</c:v>
                </c:pt>
                <c:pt idx="939">
                  <c:v>634.95209386251588</c:v>
                </c:pt>
                <c:pt idx="940">
                  <c:v>634.95209386251588</c:v>
                </c:pt>
                <c:pt idx="941">
                  <c:v>634.95209386251588</c:v>
                </c:pt>
                <c:pt idx="942">
                  <c:v>634.95209386251588</c:v>
                </c:pt>
                <c:pt idx="943">
                  <c:v>634.95209386251588</c:v>
                </c:pt>
                <c:pt idx="944">
                  <c:v>634.95209386251588</c:v>
                </c:pt>
                <c:pt idx="945">
                  <c:v>634.95209386251588</c:v>
                </c:pt>
                <c:pt idx="946">
                  <c:v>634.95209386251588</c:v>
                </c:pt>
                <c:pt idx="947">
                  <c:v>634.95209386251588</c:v>
                </c:pt>
                <c:pt idx="948">
                  <c:v>634.95209386251588</c:v>
                </c:pt>
                <c:pt idx="949">
                  <c:v>634.95209386251588</c:v>
                </c:pt>
                <c:pt idx="950">
                  <c:v>634.95209386251588</c:v>
                </c:pt>
                <c:pt idx="951">
                  <c:v>634.95209386251588</c:v>
                </c:pt>
                <c:pt idx="952">
                  <c:v>634.95209386251588</c:v>
                </c:pt>
                <c:pt idx="953">
                  <c:v>634.95209386251588</c:v>
                </c:pt>
                <c:pt idx="954">
                  <c:v>634.95209386251588</c:v>
                </c:pt>
                <c:pt idx="955">
                  <c:v>634.95209386251588</c:v>
                </c:pt>
                <c:pt idx="956">
                  <c:v>634.95209386251588</c:v>
                </c:pt>
                <c:pt idx="957">
                  <c:v>634.95209386251588</c:v>
                </c:pt>
                <c:pt idx="958">
                  <c:v>634.95209386251588</c:v>
                </c:pt>
                <c:pt idx="959">
                  <c:v>634.95209386251588</c:v>
                </c:pt>
                <c:pt idx="960">
                  <c:v>634.95209386251588</c:v>
                </c:pt>
                <c:pt idx="961">
                  <c:v>634.95209386251588</c:v>
                </c:pt>
                <c:pt idx="962">
                  <c:v>634.95209386251588</c:v>
                </c:pt>
                <c:pt idx="963">
                  <c:v>634.95209386251588</c:v>
                </c:pt>
                <c:pt idx="964">
                  <c:v>634.95209386251588</c:v>
                </c:pt>
                <c:pt idx="965">
                  <c:v>634.95209386251588</c:v>
                </c:pt>
                <c:pt idx="966">
                  <c:v>634.95209386251588</c:v>
                </c:pt>
                <c:pt idx="967">
                  <c:v>634.95209386251588</c:v>
                </c:pt>
                <c:pt idx="968">
                  <c:v>634.95209386251588</c:v>
                </c:pt>
                <c:pt idx="969">
                  <c:v>634.95209386251588</c:v>
                </c:pt>
                <c:pt idx="970">
                  <c:v>634.95209386251588</c:v>
                </c:pt>
                <c:pt idx="971">
                  <c:v>634.95209386251588</c:v>
                </c:pt>
                <c:pt idx="972">
                  <c:v>634.95209386251588</c:v>
                </c:pt>
                <c:pt idx="973">
                  <c:v>634.95209386251588</c:v>
                </c:pt>
                <c:pt idx="974">
                  <c:v>634.95209386251588</c:v>
                </c:pt>
                <c:pt idx="975">
                  <c:v>634.95209386251588</c:v>
                </c:pt>
                <c:pt idx="976">
                  <c:v>634.95209386251588</c:v>
                </c:pt>
                <c:pt idx="977">
                  <c:v>634.95209386251588</c:v>
                </c:pt>
                <c:pt idx="978">
                  <c:v>634.95209386251588</c:v>
                </c:pt>
                <c:pt idx="979">
                  <c:v>634.95209386251588</c:v>
                </c:pt>
                <c:pt idx="980">
                  <c:v>634.95209386251588</c:v>
                </c:pt>
                <c:pt idx="981">
                  <c:v>634.95209386251588</c:v>
                </c:pt>
                <c:pt idx="982">
                  <c:v>634.95209386251588</c:v>
                </c:pt>
                <c:pt idx="983">
                  <c:v>634.95209386251588</c:v>
                </c:pt>
                <c:pt idx="984">
                  <c:v>634.95209386251588</c:v>
                </c:pt>
                <c:pt idx="985">
                  <c:v>634.95209386251588</c:v>
                </c:pt>
                <c:pt idx="986">
                  <c:v>634.95209386251588</c:v>
                </c:pt>
                <c:pt idx="987">
                  <c:v>634.95209386251588</c:v>
                </c:pt>
                <c:pt idx="988">
                  <c:v>634.95209386251588</c:v>
                </c:pt>
                <c:pt idx="989">
                  <c:v>634.95209386251588</c:v>
                </c:pt>
                <c:pt idx="990">
                  <c:v>634.95209386251588</c:v>
                </c:pt>
                <c:pt idx="991">
                  <c:v>634.95209386251588</c:v>
                </c:pt>
                <c:pt idx="992">
                  <c:v>634.95209386251588</c:v>
                </c:pt>
                <c:pt idx="993">
                  <c:v>634.95209386251588</c:v>
                </c:pt>
                <c:pt idx="994">
                  <c:v>634.95209386251588</c:v>
                </c:pt>
                <c:pt idx="995">
                  <c:v>634.95209386251588</c:v>
                </c:pt>
                <c:pt idx="996">
                  <c:v>634.95209386251588</c:v>
                </c:pt>
                <c:pt idx="997">
                  <c:v>634.95209386251588</c:v>
                </c:pt>
                <c:pt idx="998">
                  <c:v>634.95209386251588</c:v>
                </c:pt>
                <c:pt idx="999">
                  <c:v>634.95209386251588</c:v>
                </c:pt>
                <c:pt idx="1000">
                  <c:v>634.95209386251588</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29.800100000000157</c:v>
                </c:pt>
                <c:pt idx="390">
                  <c:v>29.800200000000157</c:v>
                </c:pt>
                <c:pt idx="391">
                  <c:v>29.800300000000156</c:v>
                </c:pt>
                <c:pt idx="392">
                  <c:v>29.800400000000156</c:v>
                </c:pt>
                <c:pt idx="393">
                  <c:v>29.800500000000156</c:v>
                </c:pt>
                <c:pt idx="394">
                  <c:v>29.800600000000156</c:v>
                </c:pt>
                <c:pt idx="395">
                  <c:v>29.800700000000155</c:v>
                </c:pt>
                <c:pt idx="396">
                  <c:v>29.800800000000155</c:v>
                </c:pt>
                <c:pt idx="397">
                  <c:v>29.800900000000155</c:v>
                </c:pt>
                <c:pt idx="398">
                  <c:v>29.801000000000155</c:v>
                </c:pt>
                <c:pt idx="399">
                  <c:v>29.801100000000154</c:v>
                </c:pt>
                <c:pt idx="400">
                  <c:v>29.801200000000154</c:v>
                </c:pt>
                <c:pt idx="401">
                  <c:v>29.801300000000154</c:v>
                </c:pt>
                <c:pt idx="402">
                  <c:v>29.801400000000154</c:v>
                </c:pt>
                <c:pt idx="403">
                  <c:v>29.801500000000154</c:v>
                </c:pt>
                <c:pt idx="404">
                  <c:v>29.801600000000153</c:v>
                </c:pt>
                <c:pt idx="405">
                  <c:v>29.801700000000153</c:v>
                </c:pt>
                <c:pt idx="406">
                  <c:v>29.801800000000153</c:v>
                </c:pt>
                <c:pt idx="407">
                  <c:v>29.801900000000153</c:v>
                </c:pt>
                <c:pt idx="408">
                  <c:v>29.802000000000152</c:v>
                </c:pt>
                <c:pt idx="409">
                  <c:v>29.802100000000152</c:v>
                </c:pt>
                <c:pt idx="410">
                  <c:v>29.802200000000152</c:v>
                </c:pt>
                <c:pt idx="411">
                  <c:v>29.802300000000152</c:v>
                </c:pt>
                <c:pt idx="412">
                  <c:v>29.802400000000151</c:v>
                </c:pt>
                <c:pt idx="413">
                  <c:v>29.802500000000151</c:v>
                </c:pt>
                <c:pt idx="414">
                  <c:v>29.802600000000151</c:v>
                </c:pt>
                <c:pt idx="415">
                  <c:v>29.802700000000151</c:v>
                </c:pt>
                <c:pt idx="416">
                  <c:v>29.802800000000151</c:v>
                </c:pt>
                <c:pt idx="417">
                  <c:v>29.80290000000015</c:v>
                </c:pt>
                <c:pt idx="418">
                  <c:v>29.80300000000015</c:v>
                </c:pt>
                <c:pt idx="419">
                  <c:v>29.80310000000015</c:v>
                </c:pt>
                <c:pt idx="420">
                  <c:v>29.80320000000015</c:v>
                </c:pt>
                <c:pt idx="421">
                  <c:v>29.803300000000149</c:v>
                </c:pt>
                <c:pt idx="422">
                  <c:v>29.803400000000149</c:v>
                </c:pt>
                <c:pt idx="423">
                  <c:v>29.803500000000149</c:v>
                </c:pt>
                <c:pt idx="424">
                  <c:v>29.803600000000149</c:v>
                </c:pt>
                <c:pt idx="425">
                  <c:v>29.803700000000148</c:v>
                </c:pt>
                <c:pt idx="426">
                  <c:v>29.803800000000148</c:v>
                </c:pt>
                <c:pt idx="427">
                  <c:v>29.803900000000148</c:v>
                </c:pt>
                <c:pt idx="428">
                  <c:v>29.804000000000148</c:v>
                </c:pt>
                <c:pt idx="429">
                  <c:v>29.804100000000147</c:v>
                </c:pt>
                <c:pt idx="430">
                  <c:v>29.804200000000147</c:v>
                </c:pt>
                <c:pt idx="431">
                  <c:v>29.804300000000147</c:v>
                </c:pt>
                <c:pt idx="432">
                  <c:v>29.804400000000147</c:v>
                </c:pt>
                <c:pt idx="433">
                  <c:v>29.804500000000147</c:v>
                </c:pt>
                <c:pt idx="434">
                  <c:v>29.804600000000146</c:v>
                </c:pt>
                <c:pt idx="435">
                  <c:v>29.804700000000146</c:v>
                </c:pt>
                <c:pt idx="436">
                  <c:v>29.804800000000146</c:v>
                </c:pt>
                <c:pt idx="437">
                  <c:v>29.804900000000146</c:v>
                </c:pt>
                <c:pt idx="438">
                  <c:v>29.805000000000145</c:v>
                </c:pt>
                <c:pt idx="439">
                  <c:v>29.805100000000145</c:v>
                </c:pt>
                <c:pt idx="440">
                  <c:v>29.805200000000145</c:v>
                </c:pt>
                <c:pt idx="441">
                  <c:v>29.805300000000145</c:v>
                </c:pt>
                <c:pt idx="442">
                  <c:v>29.805400000000144</c:v>
                </c:pt>
                <c:pt idx="443">
                  <c:v>29.805500000000144</c:v>
                </c:pt>
                <c:pt idx="444">
                  <c:v>29.805600000000144</c:v>
                </c:pt>
                <c:pt idx="445">
                  <c:v>29.805700000000144</c:v>
                </c:pt>
                <c:pt idx="446">
                  <c:v>29.805800000000144</c:v>
                </c:pt>
                <c:pt idx="447">
                  <c:v>29.805900000000143</c:v>
                </c:pt>
                <c:pt idx="448">
                  <c:v>29.806000000000143</c:v>
                </c:pt>
                <c:pt idx="449">
                  <c:v>29.806100000000143</c:v>
                </c:pt>
                <c:pt idx="450">
                  <c:v>29.806200000000143</c:v>
                </c:pt>
                <c:pt idx="451">
                  <c:v>29.806300000000142</c:v>
                </c:pt>
                <c:pt idx="452">
                  <c:v>29.806400000000142</c:v>
                </c:pt>
                <c:pt idx="453">
                  <c:v>29.806500000000142</c:v>
                </c:pt>
                <c:pt idx="454">
                  <c:v>29.806600000000142</c:v>
                </c:pt>
                <c:pt idx="455">
                  <c:v>29.806700000000141</c:v>
                </c:pt>
                <c:pt idx="456">
                  <c:v>29.806800000000141</c:v>
                </c:pt>
                <c:pt idx="457">
                  <c:v>29.806900000000141</c:v>
                </c:pt>
                <c:pt idx="458">
                  <c:v>29.807000000000141</c:v>
                </c:pt>
                <c:pt idx="459">
                  <c:v>29.80710000000014</c:v>
                </c:pt>
                <c:pt idx="460">
                  <c:v>29.80720000000014</c:v>
                </c:pt>
                <c:pt idx="461">
                  <c:v>29.80730000000014</c:v>
                </c:pt>
                <c:pt idx="462">
                  <c:v>29.80740000000014</c:v>
                </c:pt>
                <c:pt idx="463">
                  <c:v>29.80750000000014</c:v>
                </c:pt>
                <c:pt idx="464">
                  <c:v>29.807600000000139</c:v>
                </c:pt>
                <c:pt idx="465">
                  <c:v>29.807700000000139</c:v>
                </c:pt>
                <c:pt idx="466">
                  <c:v>29.807800000000139</c:v>
                </c:pt>
                <c:pt idx="467">
                  <c:v>29.807900000000139</c:v>
                </c:pt>
                <c:pt idx="468">
                  <c:v>29.808000000000138</c:v>
                </c:pt>
                <c:pt idx="469">
                  <c:v>29.808100000000138</c:v>
                </c:pt>
                <c:pt idx="470">
                  <c:v>29.808200000000138</c:v>
                </c:pt>
                <c:pt idx="471">
                  <c:v>29.808300000000138</c:v>
                </c:pt>
                <c:pt idx="472">
                  <c:v>29.808400000000137</c:v>
                </c:pt>
                <c:pt idx="473">
                  <c:v>29.808500000000137</c:v>
                </c:pt>
                <c:pt idx="474">
                  <c:v>29.808600000000137</c:v>
                </c:pt>
                <c:pt idx="475">
                  <c:v>29.808700000000137</c:v>
                </c:pt>
                <c:pt idx="476">
                  <c:v>29.808800000000137</c:v>
                </c:pt>
                <c:pt idx="477">
                  <c:v>29.808900000000136</c:v>
                </c:pt>
                <c:pt idx="478">
                  <c:v>29.809000000000136</c:v>
                </c:pt>
                <c:pt idx="479">
                  <c:v>29.809100000000136</c:v>
                </c:pt>
                <c:pt idx="480">
                  <c:v>29.809200000000136</c:v>
                </c:pt>
                <c:pt idx="481">
                  <c:v>29.809300000000135</c:v>
                </c:pt>
                <c:pt idx="482">
                  <c:v>29.809400000000135</c:v>
                </c:pt>
                <c:pt idx="483">
                  <c:v>29.809500000000135</c:v>
                </c:pt>
                <c:pt idx="484">
                  <c:v>29.809600000000135</c:v>
                </c:pt>
                <c:pt idx="485">
                  <c:v>29.809700000000134</c:v>
                </c:pt>
                <c:pt idx="486">
                  <c:v>29.809800000000134</c:v>
                </c:pt>
                <c:pt idx="487">
                  <c:v>29.809900000000134</c:v>
                </c:pt>
                <c:pt idx="488">
                  <c:v>29.810000000000134</c:v>
                </c:pt>
                <c:pt idx="489">
                  <c:v>29.810100000000133</c:v>
                </c:pt>
                <c:pt idx="490">
                  <c:v>29.810200000000133</c:v>
                </c:pt>
                <c:pt idx="491">
                  <c:v>29.810300000000133</c:v>
                </c:pt>
                <c:pt idx="492">
                  <c:v>29.810400000000133</c:v>
                </c:pt>
                <c:pt idx="493">
                  <c:v>29.810500000000133</c:v>
                </c:pt>
                <c:pt idx="494">
                  <c:v>29.810600000000132</c:v>
                </c:pt>
                <c:pt idx="495">
                  <c:v>29.810700000000132</c:v>
                </c:pt>
                <c:pt idx="496">
                  <c:v>29.810800000000132</c:v>
                </c:pt>
                <c:pt idx="497">
                  <c:v>29.810900000000132</c:v>
                </c:pt>
                <c:pt idx="498">
                  <c:v>29.811000000000131</c:v>
                </c:pt>
                <c:pt idx="499">
                  <c:v>29.811100000000131</c:v>
                </c:pt>
                <c:pt idx="500">
                  <c:v>29.811200000000131</c:v>
                </c:pt>
                <c:pt idx="501">
                  <c:v>29.811300000000131</c:v>
                </c:pt>
                <c:pt idx="502">
                  <c:v>29.81140000000013</c:v>
                </c:pt>
                <c:pt idx="503">
                  <c:v>29.81150000000013</c:v>
                </c:pt>
                <c:pt idx="504">
                  <c:v>29.81160000000013</c:v>
                </c:pt>
                <c:pt idx="505">
                  <c:v>29.81170000000013</c:v>
                </c:pt>
                <c:pt idx="506">
                  <c:v>29.81180000000013</c:v>
                </c:pt>
                <c:pt idx="507">
                  <c:v>29.811900000000129</c:v>
                </c:pt>
                <c:pt idx="508">
                  <c:v>29.812000000000129</c:v>
                </c:pt>
                <c:pt idx="509">
                  <c:v>29.812100000000129</c:v>
                </c:pt>
                <c:pt idx="510">
                  <c:v>29.812200000000129</c:v>
                </c:pt>
                <c:pt idx="511">
                  <c:v>29.812300000000128</c:v>
                </c:pt>
                <c:pt idx="512">
                  <c:v>29.812400000000128</c:v>
                </c:pt>
                <c:pt idx="513">
                  <c:v>29.812500000000128</c:v>
                </c:pt>
                <c:pt idx="514">
                  <c:v>29.812600000000128</c:v>
                </c:pt>
                <c:pt idx="515">
                  <c:v>29.812700000000127</c:v>
                </c:pt>
                <c:pt idx="516">
                  <c:v>29.812800000000127</c:v>
                </c:pt>
                <c:pt idx="517">
                  <c:v>29.812900000000127</c:v>
                </c:pt>
                <c:pt idx="518">
                  <c:v>29.813000000000127</c:v>
                </c:pt>
                <c:pt idx="519">
                  <c:v>29.813100000000126</c:v>
                </c:pt>
                <c:pt idx="520">
                  <c:v>29.813200000000126</c:v>
                </c:pt>
                <c:pt idx="521">
                  <c:v>29.813300000000126</c:v>
                </c:pt>
                <c:pt idx="522">
                  <c:v>29.813400000000126</c:v>
                </c:pt>
                <c:pt idx="523">
                  <c:v>29.813500000000126</c:v>
                </c:pt>
                <c:pt idx="524">
                  <c:v>29.813600000000125</c:v>
                </c:pt>
                <c:pt idx="525">
                  <c:v>29.813700000000125</c:v>
                </c:pt>
                <c:pt idx="526">
                  <c:v>29.813800000000125</c:v>
                </c:pt>
                <c:pt idx="527">
                  <c:v>29.813900000000125</c:v>
                </c:pt>
                <c:pt idx="528">
                  <c:v>29.814000000000124</c:v>
                </c:pt>
                <c:pt idx="529">
                  <c:v>29.814100000000124</c:v>
                </c:pt>
                <c:pt idx="530">
                  <c:v>29.814200000000124</c:v>
                </c:pt>
                <c:pt idx="531">
                  <c:v>29.814300000000124</c:v>
                </c:pt>
                <c:pt idx="532">
                  <c:v>29.814400000000123</c:v>
                </c:pt>
                <c:pt idx="533">
                  <c:v>29.814500000000123</c:v>
                </c:pt>
                <c:pt idx="534">
                  <c:v>29.814600000000123</c:v>
                </c:pt>
                <c:pt idx="535">
                  <c:v>29.814700000000123</c:v>
                </c:pt>
                <c:pt idx="536">
                  <c:v>29.814800000000123</c:v>
                </c:pt>
                <c:pt idx="537">
                  <c:v>29.814900000000122</c:v>
                </c:pt>
                <c:pt idx="538">
                  <c:v>29.815000000000122</c:v>
                </c:pt>
                <c:pt idx="539">
                  <c:v>29.815100000000122</c:v>
                </c:pt>
                <c:pt idx="540">
                  <c:v>29.815200000000122</c:v>
                </c:pt>
                <c:pt idx="541">
                  <c:v>29.815300000000121</c:v>
                </c:pt>
                <c:pt idx="542">
                  <c:v>29.815400000000121</c:v>
                </c:pt>
                <c:pt idx="543">
                  <c:v>29.815500000000121</c:v>
                </c:pt>
                <c:pt idx="544">
                  <c:v>29.815600000000121</c:v>
                </c:pt>
                <c:pt idx="545">
                  <c:v>29.81570000000012</c:v>
                </c:pt>
                <c:pt idx="546">
                  <c:v>29.81580000000012</c:v>
                </c:pt>
                <c:pt idx="547">
                  <c:v>29.81590000000012</c:v>
                </c:pt>
                <c:pt idx="548">
                  <c:v>29.81600000000012</c:v>
                </c:pt>
                <c:pt idx="549">
                  <c:v>29.81610000000012</c:v>
                </c:pt>
                <c:pt idx="550">
                  <c:v>29.816200000000119</c:v>
                </c:pt>
                <c:pt idx="551">
                  <c:v>29.816300000000119</c:v>
                </c:pt>
                <c:pt idx="552">
                  <c:v>29.816400000000119</c:v>
                </c:pt>
                <c:pt idx="553">
                  <c:v>29.816500000000119</c:v>
                </c:pt>
                <c:pt idx="554">
                  <c:v>29.816600000000118</c:v>
                </c:pt>
                <c:pt idx="555">
                  <c:v>29.816700000000118</c:v>
                </c:pt>
                <c:pt idx="556">
                  <c:v>29.816800000000118</c:v>
                </c:pt>
                <c:pt idx="557">
                  <c:v>29.816900000000118</c:v>
                </c:pt>
                <c:pt idx="558">
                  <c:v>29.817000000000117</c:v>
                </c:pt>
                <c:pt idx="559">
                  <c:v>29.817100000000117</c:v>
                </c:pt>
                <c:pt idx="560">
                  <c:v>29.817200000000117</c:v>
                </c:pt>
                <c:pt idx="561">
                  <c:v>29.817300000000117</c:v>
                </c:pt>
                <c:pt idx="562">
                  <c:v>29.817400000000116</c:v>
                </c:pt>
                <c:pt idx="563">
                  <c:v>29.817500000000116</c:v>
                </c:pt>
                <c:pt idx="564">
                  <c:v>29.817600000000116</c:v>
                </c:pt>
                <c:pt idx="565">
                  <c:v>29.817700000000116</c:v>
                </c:pt>
                <c:pt idx="566">
                  <c:v>29.817800000000116</c:v>
                </c:pt>
                <c:pt idx="567">
                  <c:v>29.817900000000115</c:v>
                </c:pt>
                <c:pt idx="568">
                  <c:v>29.818000000000115</c:v>
                </c:pt>
                <c:pt idx="569">
                  <c:v>29.818100000000115</c:v>
                </c:pt>
                <c:pt idx="570">
                  <c:v>29.818200000000115</c:v>
                </c:pt>
                <c:pt idx="571">
                  <c:v>29.818300000000114</c:v>
                </c:pt>
                <c:pt idx="572">
                  <c:v>29.818400000000114</c:v>
                </c:pt>
                <c:pt idx="573">
                  <c:v>29.818500000000114</c:v>
                </c:pt>
                <c:pt idx="574">
                  <c:v>29.818600000000114</c:v>
                </c:pt>
                <c:pt idx="575">
                  <c:v>29.818700000000113</c:v>
                </c:pt>
                <c:pt idx="576">
                  <c:v>29.818800000000113</c:v>
                </c:pt>
                <c:pt idx="577">
                  <c:v>29.818900000000113</c:v>
                </c:pt>
                <c:pt idx="578">
                  <c:v>29.819000000000113</c:v>
                </c:pt>
                <c:pt idx="579">
                  <c:v>29.819100000000113</c:v>
                </c:pt>
                <c:pt idx="580">
                  <c:v>29.819200000000112</c:v>
                </c:pt>
                <c:pt idx="581">
                  <c:v>29.819300000000112</c:v>
                </c:pt>
                <c:pt idx="582">
                  <c:v>29.819400000000112</c:v>
                </c:pt>
                <c:pt idx="583">
                  <c:v>29.819500000000112</c:v>
                </c:pt>
                <c:pt idx="584">
                  <c:v>29.819600000000111</c:v>
                </c:pt>
                <c:pt idx="585">
                  <c:v>29.819700000000111</c:v>
                </c:pt>
                <c:pt idx="586">
                  <c:v>29.819800000000111</c:v>
                </c:pt>
                <c:pt idx="587">
                  <c:v>29.819900000000111</c:v>
                </c:pt>
                <c:pt idx="588">
                  <c:v>29.82000000000011</c:v>
                </c:pt>
                <c:pt idx="589">
                  <c:v>29.82010000000011</c:v>
                </c:pt>
                <c:pt idx="590">
                  <c:v>29.82020000000011</c:v>
                </c:pt>
                <c:pt idx="591">
                  <c:v>29.82030000000011</c:v>
                </c:pt>
                <c:pt idx="592">
                  <c:v>29.820400000000109</c:v>
                </c:pt>
                <c:pt idx="593">
                  <c:v>29.820500000000109</c:v>
                </c:pt>
                <c:pt idx="594">
                  <c:v>29.820600000000109</c:v>
                </c:pt>
                <c:pt idx="595">
                  <c:v>29.820700000000109</c:v>
                </c:pt>
                <c:pt idx="596">
                  <c:v>29.820800000000109</c:v>
                </c:pt>
                <c:pt idx="597">
                  <c:v>29.820900000000108</c:v>
                </c:pt>
                <c:pt idx="598">
                  <c:v>29.821000000000108</c:v>
                </c:pt>
                <c:pt idx="599">
                  <c:v>29.821100000000108</c:v>
                </c:pt>
                <c:pt idx="600">
                  <c:v>29.821200000000108</c:v>
                </c:pt>
                <c:pt idx="601">
                  <c:v>29.821300000000107</c:v>
                </c:pt>
                <c:pt idx="602">
                  <c:v>29.821400000000107</c:v>
                </c:pt>
                <c:pt idx="603">
                  <c:v>29.821500000000107</c:v>
                </c:pt>
                <c:pt idx="604">
                  <c:v>29.821600000000107</c:v>
                </c:pt>
                <c:pt idx="605">
                  <c:v>29.821700000000106</c:v>
                </c:pt>
                <c:pt idx="606">
                  <c:v>29.821800000000106</c:v>
                </c:pt>
                <c:pt idx="607">
                  <c:v>29.821900000000106</c:v>
                </c:pt>
                <c:pt idx="608">
                  <c:v>29.822000000000106</c:v>
                </c:pt>
                <c:pt idx="609">
                  <c:v>29.822100000000106</c:v>
                </c:pt>
                <c:pt idx="610">
                  <c:v>29.822200000000105</c:v>
                </c:pt>
                <c:pt idx="611">
                  <c:v>29.822300000000105</c:v>
                </c:pt>
                <c:pt idx="612">
                  <c:v>29.822400000000105</c:v>
                </c:pt>
                <c:pt idx="613">
                  <c:v>29.822500000000105</c:v>
                </c:pt>
                <c:pt idx="614">
                  <c:v>29.822600000000104</c:v>
                </c:pt>
                <c:pt idx="615">
                  <c:v>29.822700000000104</c:v>
                </c:pt>
                <c:pt idx="616">
                  <c:v>29.822800000000104</c:v>
                </c:pt>
                <c:pt idx="617">
                  <c:v>29.822900000000104</c:v>
                </c:pt>
                <c:pt idx="618">
                  <c:v>29.823000000000103</c:v>
                </c:pt>
                <c:pt idx="619">
                  <c:v>29.823100000000103</c:v>
                </c:pt>
                <c:pt idx="620">
                  <c:v>29.823200000000103</c:v>
                </c:pt>
                <c:pt idx="621">
                  <c:v>29.823300000000103</c:v>
                </c:pt>
                <c:pt idx="622">
                  <c:v>29.823400000000102</c:v>
                </c:pt>
                <c:pt idx="623">
                  <c:v>29.823500000000102</c:v>
                </c:pt>
                <c:pt idx="624">
                  <c:v>29.823600000000102</c:v>
                </c:pt>
                <c:pt idx="625">
                  <c:v>29.823700000000102</c:v>
                </c:pt>
                <c:pt idx="626">
                  <c:v>29.823800000000102</c:v>
                </c:pt>
                <c:pt idx="627">
                  <c:v>29.823900000000101</c:v>
                </c:pt>
                <c:pt idx="628">
                  <c:v>29.824000000000101</c:v>
                </c:pt>
                <c:pt idx="629">
                  <c:v>29.824100000000101</c:v>
                </c:pt>
                <c:pt idx="630">
                  <c:v>29.824200000000101</c:v>
                </c:pt>
                <c:pt idx="631">
                  <c:v>29.8243000000001</c:v>
                </c:pt>
                <c:pt idx="632">
                  <c:v>29.8244000000001</c:v>
                </c:pt>
                <c:pt idx="633">
                  <c:v>29.8245000000001</c:v>
                </c:pt>
                <c:pt idx="634">
                  <c:v>29.8246000000001</c:v>
                </c:pt>
                <c:pt idx="635">
                  <c:v>29.824700000000099</c:v>
                </c:pt>
                <c:pt idx="636">
                  <c:v>29.824800000000099</c:v>
                </c:pt>
                <c:pt idx="637">
                  <c:v>29.824900000000099</c:v>
                </c:pt>
                <c:pt idx="638">
                  <c:v>29.825000000000099</c:v>
                </c:pt>
                <c:pt idx="639">
                  <c:v>29.825100000000099</c:v>
                </c:pt>
                <c:pt idx="640">
                  <c:v>29.825200000000098</c:v>
                </c:pt>
                <c:pt idx="641">
                  <c:v>29.825300000000098</c:v>
                </c:pt>
                <c:pt idx="642">
                  <c:v>29.825400000000098</c:v>
                </c:pt>
                <c:pt idx="643">
                  <c:v>29.825500000000098</c:v>
                </c:pt>
                <c:pt idx="644">
                  <c:v>29.825600000000097</c:v>
                </c:pt>
                <c:pt idx="645">
                  <c:v>29.825700000000097</c:v>
                </c:pt>
                <c:pt idx="646">
                  <c:v>29.825800000000097</c:v>
                </c:pt>
                <c:pt idx="647">
                  <c:v>29.825900000000097</c:v>
                </c:pt>
                <c:pt idx="648">
                  <c:v>29.826000000000096</c:v>
                </c:pt>
                <c:pt idx="649">
                  <c:v>29.826100000000096</c:v>
                </c:pt>
                <c:pt idx="650">
                  <c:v>29.826200000000096</c:v>
                </c:pt>
                <c:pt idx="651">
                  <c:v>29.826300000000096</c:v>
                </c:pt>
                <c:pt idx="652">
                  <c:v>29.826400000000096</c:v>
                </c:pt>
                <c:pt idx="653">
                  <c:v>29.826500000000095</c:v>
                </c:pt>
                <c:pt idx="654">
                  <c:v>29.826600000000095</c:v>
                </c:pt>
                <c:pt idx="655">
                  <c:v>29.826700000000095</c:v>
                </c:pt>
                <c:pt idx="656">
                  <c:v>29.826800000000095</c:v>
                </c:pt>
                <c:pt idx="657">
                  <c:v>29.826900000000094</c:v>
                </c:pt>
                <c:pt idx="658">
                  <c:v>29.827000000000094</c:v>
                </c:pt>
                <c:pt idx="659">
                  <c:v>29.827100000000094</c:v>
                </c:pt>
                <c:pt idx="660">
                  <c:v>29.827200000000094</c:v>
                </c:pt>
                <c:pt idx="661">
                  <c:v>29.827300000000093</c:v>
                </c:pt>
                <c:pt idx="662">
                  <c:v>29.827400000000093</c:v>
                </c:pt>
                <c:pt idx="663">
                  <c:v>29.827500000000093</c:v>
                </c:pt>
                <c:pt idx="664">
                  <c:v>29.827600000000093</c:v>
                </c:pt>
                <c:pt idx="665">
                  <c:v>29.827700000000092</c:v>
                </c:pt>
                <c:pt idx="666">
                  <c:v>29.827800000000092</c:v>
                </c:pt>
                <c:pt idx="667">
                  <c:v>29.827900000000092</c:v>
                </c:pt>
                <c:pt idx="668">
                  <c:v>29.828000000000092</c:v>
                </c:pt>
                <c:pt idx="669">
                  <c:v>29.828100000000092</c:v>
                </c:pt>
                <c:pt idx="670">
                  <c:v>29.828200000000091</c:v>
                </c:pt>
                <c:pt idx="671">
                  <c:v>29.828300000000091</c:v>
                </c:pt>
                <c:pt idx="672">
                  <c:v>29.828400000000091</c:v>
                </c:pt>
                <c:pt idx="673">
                  <c:v>29.828500000000091</c:v>
                </c:pt>
                <c:pt idx="674">
                  <c:v>29.82860000000009</c:v>
                </c:pt>
                <c:pt idx="675">
                  <c:v>29.82870000000009</c:v>
                </c:pt>
                <c:pt idx="676">
                  <c:v>29.82880000000009</c:v>
                </c:pt>
                <c:pt idx="677">
                  <c:v>29.82890000000009</c:v>
                </c:pt>
                <c:pt idx="678">
                  <c:v>29.829000000000089</c:v>
                </c:pt>
                <c:pt idx="679">
                  <c:v>29.829100000000089</c:v>
                </c:pt>
                <c:pt idx="680">
                  <c:v>29.829200000000089</c:v>
                </c:pt>
                <c:pt idx="681">
                  <c:v>29.829300000000089</c:v>
                </c:pt>
                <c:pt idx="682">
                  <c:v>29.829400000000089</c:v>
                </c:pt>
                <c:pt idx="683">
                  <c:v>29.829500000000088</c:v>
                </c:pt>
                <c:pt idx="684">
                  <c:v>29.829600000000088</c:v>
                </c:pt>
                <c:pt idx="685">
                  <c:v>29.829700000000088</c:v>
                </c:pt>
                <c:pt idx="686">
                  <c:v>29.829800000000088</c:v>
                </c:pt>
                <c:pt idx="687">
                  <c:v>29.829900000000087</c:v>
                </c:pt>
                <c:pt idx="688">
                  <c:v>29.830000000000087</c:v>
                </c:pt>
                <c:pt idx="689">
                  <c:v>29.830100000000087</c:v>
                </c:pt>
                <c:pt idx="690">
                  <c:v>29.830200000000087</c:v>
                </c:pt>
                <c:pt idx="691">
                  <c:v>29.830300000000086</c:v>
                </c:pt>
                <c:pt idx="692">
                  <c:v>29.830400000000086</c:v>
                </c:pt>
                <c:pt idx="693">
                  <c:v>29.830500000000086</c:v>
                </c:pt>
                <c:pt idx="694">
                  <c:v>29.830600000000086</c:v>
                </c:pt>
                <c:pt idx="695">
                  <c:v>29.830700000000085</c:v>
                </c:pt>
                <c:pt idx="696">
                  <c:v>29.830800000000085</c:v>
                </c:pt>
                <c:pt idx="697">
                  <c:v>29.830900000000085</c:v>
                </c:pt>
                <c:pt idx="698">
                  <c:v>29.831000000000085</c:v>
                </c:pt>
                <c:pt idx="699">
                  <c:v>29.831100000000085</c:v>
                </c:pt>
                <c:pt idx="700">
                  <c:v>29.831200000000084</c:v>
                </c:pt>
                <c:pt idx="701">
                  <c:v>29.831300000000084</c:v>
                </c:pt>
                <c:pt idx="702">
                  <c:v>29.831400000000084</c:v>
                </c:pt>
                <c:pt idx="703">
                  <c:v>29.831500000000084</c:v>
                </c:pt>
                <c:pt idx="704">
                  <c:v>29.831600000000083</c:v>
                </c:pt>
                <c:pt idx="705">
                  <c:v>29.831700000000083</c:v>
                </c:pt>
                <c:pt idx="706">
                  <c:v>29.831800000000083</c:v>
                </c:pt>
                <c:pt idx="707">
                  <c:v>29.831900000000083</c:v>
                </c:pt>
                <c:pt idx="708">
                  <c:v>29.832000000000082</c:v>
                </c:pt>
                <c:pt idx="709">
                  <c:v>29.832100000000082</c:v>
                </c:pt>
                <c:pt idx="710">
                  <c:v>29.832200000000082</c:v>
                </c:pt>
                <c:pt idx="711">
                  <c:v>29.832300000000082</c:v>
                </c:pt>
                <c:pt idx="712">
                  <c:v>29.832400000000082</c:v>
                </c:pt>
                <c:pt idx="713">
                  <c:v>29.832500000000081</c:v>
                </c:pt>
                <c:pt idx="714">
                  <c:v>29.832600000000081</c:v>
                </c:pt>
                <c:pt idx="715">
                  <c:v>29.832700000000081</c:v>
                </c:pt>
                <c:pt idx="716">
                  <c:v>29.832800000000081</c:v>
                </c:pt>
                <c:pt idx="717">
                  <c:v>29.83290000000008</c:v>
                </c:pt>
                <c:pt idx="718">
                  <c:v>29.83300000000008</c:v>
                </c:pt>
                <c:pt idx="719">
                  <c:v>29.83310000000008</c:v>
                </c:pt>
                <c:pt idx="720">
                  <c:v>29.83320000000008</c:v>
                </c:pt>
                <c:pt idx="721">
                  <c:v>29.833300000000079</c:v>
                </c:pt>
                <c:pt idx="722">
                  <c:v>29.833400000000079</c:v>
                </c:pt>
                <c:pt idx="723">
                  <c:v>29.833500000000079</c:v>
                </c:pt>
                <c:pt idx="724">
                  <c:v>29.833600000000079</c:v>
                </c:pt>
                <c:pt idx="725">
                  <c:v>29.833700000000078</c:v>
                </c:pt>
                <c:pt idx="726">
                  <c:v>29.833800000000078</c:v>
                </c:pt>
                <c:pt idx="727">
                  <c:v>29.833900000000078</c:v>
                </c:pt>
                <c:pt idx="728">
                  <c:v>29.834000000000078</c:v>
                </c:pt>
                <c:pt idx="729">
                  <c:v>29.834100000000078</c:v>
                </c:pt>
                <c:pt idx="730">
                  <c:v>29.834200000000077</c:v>
                </c:pt>
                <c:pt idx="731">
                  <c:v>29.834300000000077</c:v>
                </c:pt>
                <c:pt idx="732">
                  <c:v>29.834400000000077</c:v>
                </c:pt>
                <c:pt idx="733">
                  <c:v>29.834500000000077</c:v>
                </c:pt>
                <c:pt idx="734">
                  <c:v>29.834600000000076</c:v>
                </c:pt>
                <c:pt idx="735">
                  <c:v>29.834700000000076</c:v>
                </c:pt>
                <c:pt idx="736">
                  <c:v>29.834800000000076</c:v>
                </c:pt>
                <c:pt idx="737">
                  <c:v>29.834900000000076</c:v>
                </c:pt>
                <c:pt idx="738">
                  <c:v>29.835000000000075</c:v>
                </c:pt>
                <c:pt idx="739">
                  <c:v>29.835100000000075</c:v>
                </c:pt>
                <c:pt idx="740">
                  <c:v>29.835200000000075</c:v>
                </c:pt>
                <c:pt idx="741">
                  <c:v>29.835300000000075</c:v>
                </c:pt>
                <c:pt idx="742">
                  <c:v>29.835400000000075</c:v>
                </c:pt>
                <c:pt idx="743">
                  <c:v>29.835500000000074</c:v>
                </c:pt>
                <c:pt idx="744">
                  <c:v>29.835600000000074</c:v>
                </c:pt>
                <c:pt idx="745">
                  <c:v>29.835700000000074</c:v>
                </c:pt>
                <c:pt idx="746">
                  <c:v>29.835800000000074</c:v>
                </c:pt>
                <c:pt idx="747">
                  <c:v>29.835900000000073</c:v>
                </c:pt>
                <c:pt idx="748">
                  <c:v>29.836000000000073</c:v>
                </c:pt>
                <c:pt idx="749">
                  <c:v>29.836100000000073</c:v>
                </c:pt>
                <c:pt idx="750">
                  <c:v>29.836200000000073</c:v>
                </c:pt>
                <c:pt idx="751">
                  <c:v>29.836300000000072</c:v>
                </c:pt>
                <c:pt idx="752">
                  <c:v>29.836400000000072</c:v>
                </c:pt>
                <c:pt idx="753">
                  <c:v>29.836500000000072</c:v>
                </c:pt>
                <c:pt idx="754">
                  <c:v>29.836600000000072</c:v>
                </c:pt>
                <c:pt idx="755">
                  <c:v>29.836700000000071</c:v>
                </c:pt>
                <c:pt idx="756">
                  <c:v>29.836800000000071</c:v>
                </c:pt>
                <c:pt idx="757">
                  <c:v>29.836900000000071</c:v>
                </c:pt>
                <c:pt idx="758">
                  <c:v>29.837000000000071</c:v>
                </c:pt>
                <c:pt idx="759">
                  <c:v>29.837100000000071</c:v>
                </c:pt>
                <c:pt idx="760">
                  <c:v>29.83720000000007</c:v>
                </c:pt>
                <c:pt idx="761">
                  <c:v>29.83730000000007</c:v>
                </c:pt>
                <c:pt idx="762">
                  <c:v>29.83740000000007</c:v>
                </c:pt>
                <c:pt idx="763">
                  <c:v>29.83750000000007</c:v>
                </c:pt>
                <c:pt idx="764">
                  <c:v>29.837600000000069</c:v>
                </c:pt>
                <c:pt idx="765">
                  <c:v>29.837700000000069</c:v>
                </c:pt>
                <c:pt idx="766">
                  <c:v>29.837800000000069</c:v>
                </c:pt>
                <c:pt idx="767">
                  <c:v>29.837900000000069</c:v>
                </c:pt>
                <c:pt idx="768">
                  <c:v>29.838000000000068</c:v>
                </c:pt>
                <c:pt idx="769">
                  <c:v>29.838100000000068</c:v>
                </c:pt>
                <c:pt idx="770">
                  <c:v>29.838200000000068</c:v>
                </c:pt>
                <c:pt idx="771">
                  <c:v>29.838300000000068</c:v>
                </c:pt>
                <c:pt idx="772">
                  <c:v>29.838400000000068</c:v>
                </c:pt>
                <c:pt idx="773">
                  <c:v>29.838500000000067</c:v>
                </c:pt>
                <c:pt idx="774">
                  <c:v>29.838600000000067</c:v>
                </c:pt>
                <c:pt idx="775">
                  <c:v>29.838700000000067</c:v>
                </c:pt>
                <c:pt idx="776">
                  <c:v>29.838800000000067</c:v>
                </c:pt>
                <c:pt idx="777">
                  <c:v>29.838900000000066</c:v>
                </c:pt>
                <c:pt idx="778">
                  <c:v>29.839000000000066</c:v>
                </c:pt>
                <c:pt idx="779">
                  <c:v>29.839100000000066</c:v>
                </c:pt>
                <c:pt idx="780">
                  <c:v>29.839200000000066</c:v>
                </c:pt>
                <c:pt idx="781">
                  <c:v>29.839300000000065</c:v>
                </c:pt>
                <c:pt idx="782">
                  <c:v>29.839400000000065</c:v>
                </c:pt>
                <c:pt idx="783">
                  <c:v>29.839500000000065</c:v>
                </c:pt>
                <c:pt idx="784">
                  <c:v>29.839600000000065</c:v>
                </c:pt>
                <c:pt idx="785">
                  <c:v>29.839700000000065</c:v>
                </c:pt>
                <c:pt idx="786">
                  <c:v>29.839800000000064</c:v>
                </c:pt>
                <c:pt idx="787">
                  <c:v>29.839900000000064</c:v>
                </c:pt>
                <c:pt idx="788">
                  <c:v>29.840000000000064</c:v>
                </c:pt>
                <c:pt idx="789">
                  <c:v>29.840100000000064</c:v>
                </c:pt>
                <c:pt idx="790">
                  <c:v>29.840200000000063</c:v>
                </c:pt>
                <c:pt idx="791">
                  <c:v>29.840300000000063</c:v>
                </c:pt>
                <c:pt idx="792">
                  <c:v>29.840400000000063</c:v>
                </c:pt>
                <c:pt idx="793">
                  <c:v>29.840500000000063</c:v>
                </c:pt>
                <c:pt idx="794">
                  <c:v>29.840600000000062</c:v>
                </c:pt>
                <c:pt idx="795">
                  <c:v>29.840700000000062</c:v>
                </c:pt>
                <c:pt idx="796">
                  <c:v>29.840800000000062</c:v>
                </c:pt>
                <c:pt idx="797">
                  <c:v>29.840900000000062</c:v>
                </c:pt>
                <c:pt idx="798">
                  <c:v>29.841000000000061</c:v>
                </c:pt>
                <c:pt idx="799">
                  <c:v>29.841100000000061</c:v>
                </c:pt>
                <c:pt idx="800">
                  <c:v>29.841200000000061</c:v>
                </c:pt>
                <c:pt idx="801">
                  <c:v>29.841300000000061</c:v>
                </c:pt>
                <c:pt idx="802">
                  <c:v>29.841400000000061</c:v>
                </c:pt>
                <c:pt idx="803">
                  <c:v>29.84150000000006</c:v>
                </c:pt>
                <c:pt idx="804">
                  <c:v>29.84160000000006</c:v>
                </c:pt>
                <c:pt idx="805">
                  <c:v>29.84170000000006</c:v>
                </c:pt>
                <c:pt idx="806">
                  <c:v>29.84180000000006</c:v>
                </c:pt>
                <c:pt idx="807">
                  <c:v>29.841900000000059</c:v>
                </c:pt>
                <c:pt idx="808">
                  <c:v>29.842000000000059</c:v>
                </c:pt>
                <c:pt idx="809">
                  <c:v>29.842100000000059</c:v>
                </c:pt>
                <c:pt idx="810">
                  <c:v>29.842200000000059</c:v>
                </c:pt>
                <c:pt idx="811">
                  <c:v>29.842300000000058</c:v>
                </c:pt>
                <c:pt idx="812">
                  <c:v>29.842400000000058</c:v>
                </c:pt>
                <c:pt idx="813">
                  <c:v>29.842500000000058</c:v>
                </c:pt>
                <c:pt idx="814">
                  <c:v>29.842600000000058</c:v>
                </c:pt>
                <c:pt idx="815">
                  <c:v>29.842700000000058</c:v>
                </c:pt>
                <c:pt idx="816">
                  <c:v>29.842800000000057</c:v>
                </c:pt>
                <c:pt idx="817">
                  <c:v>29.842900000000057</c:v>
                </c:pt>
                <c:pt idx="818">
                  <c:v>29.843000000000057</c:v>
                </c:pt>
                <c:pt idx="819">
                  <c:v>29.843100000000057</c:v>
                </c:pt>
                <c:pt idx="820">
                  <c:v>29.843200000000056</c:v>
                </c:pt>
                <c:pt idx="821">
                  <c:v>29.843300000000056</c:v>
                </c:pt>
                <c:pt idx="822">
                  <c:v>29.843400000000056</c:v>
                </c:pt>
                <c:pt idx="823">
                  <c:v>29.843500000000056</c:v>
                </c:pt>
                <c:pt idx="824">
                  <c:v>29.843600000000055</c:v>
                </c:pt>
                <c:pt idx="825">
                  <c:v>29.843700000000055</c:v>
                </c:pt>
                <c:pt idx="826">
                  <c:v>29.843800000000055</c:v>
                </c:pt>
                <c:pt idx="827">
                  <c:v>29.843900000000055</c:v>
                </c:pt>
                <c:pt idx="828">
                  <c:v>29.844000000000054</c:v>
                </c:pt>
                <c:pt idx="829">
                  <c:v>29.844100000000054</c:v>
                </c:pt>
                <c:pt idx="830">
                  <c:v>29.844200000000054</c:v>
                </c:pt>
                <c:pt idx="831">
                  <c:v>29.844300000000054</c:v>
                </c:pt>
                <c:pt idx="832">
                  <c:v>29.844400000000054</c:v>
                </c:pt>
                <c:pt idx="833">
                  <c:v>29.844500000000053</c:v>
                </c:pt>
                <c:pt idx="834">
                  <c:v>29.844600000000053</c:v>
                </c:pt>
                <c:pt idx="835">
                  <c:v>29.844700000000053</c:v>
                </c:pt>
                <c:pt idx="836">
                  <c:v>29.844800000000053</c:v>
                </c:pt>
                <c:pt idx="837">
                  <c:v>29.844900000000052</c:v>
                </c:pt>
                <c:pt idx="838">
                  <c:v>29.845000000000052</c:v>
                </c:pt>
                <c:pt idx="839">
                  <c:v>29.845100000000052</c:v>
                </c:pt>
                <c:pt idx="840">
                  <c:v>29.845200000000052</c:v>
                </c:pt>
                <c:pt idx="841">
                  <c:v>29.845300000000051</c:v>
                </c:pt>
                <c:pt idx="842">
                  <c:v>29.845400000000051</c:v>
                </c:pt>
                <c:pt idx="843">
                  <c:v>29.845500000000051</c:v>
                </c:pt>
                <c:pt idx="844">
                  <c:v>29.845600000000051</c:v>
                </c:pt>
                <c:pt idx="845">
                  <c:v>29.845700000000051</c:v>
                </c:pt>
                <c:pt idx="846">
                  <c:v>29.84580000000005</c:v>
                </c:pt>
                <c:pt idx="847">
                  <c:v>29.84590000000005</c:v>
                </c:pt>
                <c:pt idx="848">
                  <c:v>29.84600000000005</c:v>
                </c:pt>
                <c:pt idx="849">
                  <c:v>29.84610000000005</c:v>
                </c:pt>
                <c:pt idx="850">
                  <c:v>29.846200000000049</c:v>
                </c:pt>
                <c:pt idx="851">
                  <c:v>29.846300000000049</c:v>
                </c:pt>
                <c:pt idx="852">
                  <c:v>29.846400000000049</c:v>
                </c:pt>
                <c:pt idx="853">
                  <c:v>29.846500000000049</c:v>
                </c:pt>
                <c:pt idx="854">
                  <c:v>29.846600000000048</c:v>
                </c:pt>
                <c:pt idx="855">
                  <c:v>29.846700000000048</c:v>
                </c:pt>
                <c:pt idx="856">
                  <c:v>29.846800000000048</c:v>
                </c:pt>
                <c:pt idx="857">
                  <c:v>29.846900000000048</c:v>
                </c:pt>
                <c:pt idx="858">
                  <c:v>29.847000000000047</c:v>
                </c:pt>
                <c:pt idx="859">
                  <c:v>29.847100000000047</c:v>
                </c:pt>
                <c:pt idx="860">
                  <c:v>29.847200000000047</c:v>
                </c:pt>
                <c:pt idx="861">
                  <c:v>29.847300000000047</c:v>
                </c:pt>
                <c:pt idx="862">
                  <c:v>29.847400000000047</c:v>
                </c:pt>
                <c:pt idx="863">
                  <c:v>29.847500000000046</c:v>
                </c:pt>
                <c:pt idx="864">
                  <c:v>29.847600000000046</c:v>
                </c:pt>
                <c:pt idx="865">
                  <c:v>29.847700000000046</c:v>
                </c:pt>
                <c:pt idx="866">
                  <c:v>29.847800000000046</c:v>
                </c:pt>
                <c:pt idx="867">
                  <c:v>29.847900000000045</c:v>
                </c:pt>
                <c:pt idx="868">
                  <c:v>29.848000000000045</c:v>
                </c:pt>
                <c:pt idx="869">
                  <c:v>29.848100000000045</c:v>
                </c:pt>
                <c:pt idx="870">
                  <c:v>29.848200000000045</c:v>
                </c:pt>
                <c:pt idx="871">
                  <c:v>29.848300000000044</c:v>
                </c:pt>
                <c:pt idx="872">
                  <c:v>29.848400000000044</c:v>
                </c:pt>
                <c:pt idx="873">
                  <c:v>29.848500000000044</c:v>
                </c:pt>
                <c:pt idx="874">
                  <c:v>29.848600000000044</c:v>
                </c:pt>
                <c:pt idx="875">
                  <c:v>29.848700000000044</c:v>
                </c:pt>
                <c:pt idx="876">
                  <c:v>29.848800000000043</c:v>
                </c:pt>
                <c:pt idx="877">
                  <c:v>29.848900000000043</c:v>
                </c:pt>
                <c:pt idx="878">
                  <c:v>29.849000000000043</c:v>
                </c:pt>
                <c:pt idx="879">
                  <c:v>29.849100000000043</c:v>
                </c:pt>
                <c:pt idx="880">
                  <c:v>29.849200000000042</c:v>
                </c:pt>
                <c:pt idx="881">
                  <c:v>29.849300000000042</c:v>
                </c:pt>
                <c:pt idx="882">
                  <c:v>29.849400000000042</c:v>
                </c:pt>
                <c:pt idx="883">
                  <c:v>29.849500000000042</c:v>
                </c:pt>
                <c:pt idx="884">
                  <c:v>29.849600000000041</c:v>
                </c:pt>
                <c:pt idx="885">
                  <c:v>29.849700000000041</c:v>
                </c:pt>
                <c:pt idx="886">
                  <c:v>29.849800000000041</c:v>
                </c:pt>
                <c:pt idx="887">
                  <c:v>29.849900000000041</c:v>
                </c:pt>
                <c:pt idx="888">
                  <c:v>29.850000000000041</c:v>
                </c:pt>
                <c:pt idx="889">
                  <c:v>29.85010000000004</c:v>
                </c:pt>
                <c:pt idx="890">
                  <c:v>29.85020000000004</c:v>
                </c:pt>
                <c:pt idx="891">
                  <c:v>29.85030000000004</c:v>
                </c:pt>
                <c:pt idx="892">
                  <c:v>29.85040000000004</c:v>
                </c:pt>
                <c:pt idx="893">
                  <c:v>29.850500000000039</c:v>
                </c:pt>
                <c:pt idx="894">
                  <c:v>29.850600000000039</c:v>
                </c:pt>
                <c:pt idx="895">
                  <c:v>29.850700000000039</c:v>
                </c:pt>
                <c:pt idx="896">
                  <c:v>29.850800000000039</c:v>
                </c:pt>
                <c:pt idx="897">
                  <c:v>29.850900000000038</c:v>
                </c:pt>
                <c:pt idx="898">
                  <c:v>29.851000000000038</c:v>
                </c:pt>
                <c:pt idx="899">
                  <c:v>29.851100000000038</c:v>
                </c:pt>
                <c:pt idx="900">
                  <c:v>29.851200000000038</c:v>
                </c:pt>
                <c:pt idx="901">
                  <c:v>29.851300000000037</c:v>
                </c:pt>
                <c:pt idx="902">
                  <c:v>29.851400000000037</c:v>
                </c:pt>
                <c:pt idx="903">
                  <c:v>29.851500000000037</c:v>
                </c:pt>
                <c:pt idx="904">
                  <c:v>29.851600000000037</c:v>
                </c:pt>
                <c:pt idx="905">
                  <c:v>29.851700000000037</c:v>
                </c:pt>
                <c:pt idx="906">
                  <c:v>29.851800000000036</c:v>
                </c:pt>
                <c:pt idx="907">
                  <c:v>29.851900000000036</c:v>
                </c:pt>
                <c:pt idx="908">
                  <c:v>29.852000000000036</c:v>
                </c:pt>
                <c:pt idx="909">
                  <c:v>29.852100000000036</c:v>
                </c:pt>
                <c:pt idx="910">
                  <c:v>29.852200000000035</c:v>
                </c:pt>
                <c:pt idx="911">
                  <c:v>29.852300000000035</c:v>
                </c:pt>
                <c:pt idx="912">
                  <c:v>29.852400000000035</c:v>
                </c:pt>
                <c:pt idx="913">
                  <c:v>29.852500000000035</c:v>
                </c:pt>
                <c:pt idx="914">
                  <c:v>29.852600000000034</c:v>
                </c:pt>
                <c:pt idx="915">
                  <c:v>29.852700000000034</c:v>
                </c:pt>
                <c:pt idx="916">
                  <c:v>29.852800000000034</c:v>
                </c:pt>
                <c:pt idx="917">
                  <c:v>29.852900000000034</c:v>
                </c:pt>
                <c:pt idx="918">
                  <c:v>29.853000000000034</c:v>
                </c:pt>
                <c:pt idx="919">
                  <c:v>29.853100000000033</c:v>
                </c:pt>
                <c:pt idx="920">
                  <c:v>29.853200000000033</c:v>
                </c:pt>
                <c:pt idx="921">
                  <c:v>29.853300000000033</c:v>
                </c:pt>
                <c:pt idx="922">
                  <c:v>29.853400000000033</c:v>
                </c:pt>
                <c:pt idx="923">
                  <c:v>29.853500000000032</c:v>
                </c:pt>
                <c:pt idx="924">
                  <c:v>29.853600000000032</c:v>
                </c:pt>
                <c:pt idx="925">
                  <c:v>29.853700000000032</c:v>
                </c:pt>
                <c:pt idx="926">
                  <c:v>29.853800000000032</c:v>
                </c:pt>
                <c:pt idx="927">
                  <c:v>29.853900000000031</c:v>
                </c:pt>
                <c:pt idx="928">
                  <c:v>29.854000000000031</c:v>
                </c:pt>
                <c:pt idx="929">
                  <c:v>29.854100000000031</c:v>
                </c:pt>
                <c:pt idx="930">
                  <c:v>29.854200000000031</c:v>
                </c:pt>
                <c:pt idx="931">
                  <c:v>29.85430000000003</c:v>
                </c:pt>
                <c:pt idx="932">
                  <c:v>29.85440000000003</c:v>
                </c:pt>
                <c:pt idx="933">
                  <c:v>29.85450000000003</c:v>
                </c:pt>
                <c:pt idx="934">
                  <c:v>29.85460000000003</c:v>
                </c:pt>
                <c:pt idx="935">
                  <c:v>29.85470000000003</c:v>
                </c:pt>
                <c:pt idx="936">
                  <c:v>29.854800000000029</c:v>
                </c:pt>
                <c:pt idx="937">
                  <c:v>29.854900000000029</c:v>
                </c:pt>
                <c:pt idx="938">
                  <c:v>29.855000000000029</c:v>
                </c:pt>
                <c:pt idx="939">
                  <c:v>29.855100000000029</c:v>
                </c:pt>
                <c:pt idx="940">
                  <c:v>29.855200000000028</c:v>
                </c:pt>
                <c:pt idx="941">
                  <c:v>29.855300000000028</c:v>
                </c:pt>
                <c:pt idx="942">
                  <c:v>29.855400000000028</c:v>
                </c:pt>
                <c:pt idx="943">
                  <c:v>29.855500000000028</c:v>
                </c:pt>
                <c:pt idx="944">
                  <c:v>29.855600000000027</c:v>
                </c:pt>
                <c:pt idx="945">
                  <c:v>29.855700000000027</c:v>
                </c:pt>
                <c:pt idx="946">
                  <c:v>29.855800000000027</c:v>
                </c:pt>
                <c:pt idx="947">
                  <c:v>29.855900000000027</c:v>
                </c:pt>
                <c:pt idx="948">
                  <c:v>29.856000000000027</c:v>
                </c:pt>
                <c:pt idx="949">
                  <c:v>29.856100000000026</c:v>
                </c:pt>
                <c:pt idx="950">
                  <c:v>29.856200000000026</c:v>
                </c:pt>
                <c:pt idx="951">
                  <c:v>29.856300000000026</c:v>
                </c:pt>
                <c:pt idx="952">
                  <c:v>29.856400000000026</c:v>
                </c:pt>
                <c:pt idx="953">
                  <c:v>29.856500000000025</c:v>
                </c:pt>
                <c:pt idx="954">
                  <c:v>29.856600000000025</c:v>
                </c:pt>
                <c:pt idx="955">
                  <c:v>29.856700000000025</c:v>
                </c:pt>
                <c:pt idx="956">
                  <c:v>29.856800000000025</c:v>
                </c:pt>
                <c:pt idx="957">
                  <c:v>29.856900000000024</c:v>
                </c:pt>
                <c:pt idx="958">
                  <c:v>29.857000000000024</c:v>
                </c:pt>
                <c:pt idx="959">
                  <c:v>29.857100000000024</c:v>
                </c:pt>
                <c:pt idx="960">
                  <c:v>29.857200000000024</c:v>
                </c:pt>
                <c:pt idx="961">
                  <c:v>29.857300000000023</c:v>
                </c:pt>
                <c:pt idx="962">
                  <c:v>29.857400000000023</c:v>
                </c:pt>
                <c:pt idx="963">
                  <c:v>29.857500000000023</c:v>
                </c:pt>
                <c:pt idx="964">
                  <c:v>29.857600000000023</c:v>
                </c:pt>
                <c:pt idx="965">
                  <c:v>29.857700000000023</c:v>
                </c:pt>
                <c:pt idx="966">
                  <c:v>29.857800000000022</c:v>
                </c:pt>
                <c:pt idx="967">
                  <c:v>29.857900000000022</c:v>
                </c:pt>
                <c:pt idx="968">
                  <c:v>29.858000000000022</c:v>
                </c:pt>
                <c:pt idx="969">
                  <c:v>29.858100000000022</c:v>
                </c:pt>
                <c:pt idx="970">
                  <c:v>29.858200000000021</c:v>
                </c:pt>
                <c:pt idx="971">
                  <c:v>29.858300000000021</c:v>
                </c:pt>
                <c:pt idx="972">
                  <c:v>29.858400000000021</c:v>
                </c:pt>
                <c:pt idx="973">
                  <c:v>29.858500000000021</c:v>
                </c:pt>
                <c:pt idx="974">
                  <c:v>29.85860000000002</c:v>
                </c:pt>
                <c:pt idx="975">
                  <c:v>29.85870000000002</c:v>
                </c:pt>
                <c:pt idx="976">
                  <c:v>29.85880000000002</c:v>
                </c:pt>
                <c:pt idx="977">
                  <c:v>29.85890000000002</c:v>
                </c:pt>
                <c:pt idx="978">
                  <c:v>29.85900000000002</c:v>
                </c:pt>
                <c:pt idx="979">
                  <c:v>29.859100000000019</c:v>
                </c:pt>
                <c:pt idx="980">
                  <c:v>29.859200000000019</c:v>
                </c:pt>
                <c:pt idx="981">
                  <c:v>29.859300000000019</c:v>
                </c:pt>
                <c:pt idx="982">
                  <c:v>29.859400000000019</c:v>
                </c:pt>
                <c:pt idx="983">
                  <c:v>29.859500000000018</c:v>
                </c:pt>
                <c:pt idx="984">
                  <c:v>29.859600000000018</c:v>
                </c:pt>
                <c:pt idx="985">
                  <c:v>29.859700000000018</c:v>
                </c:pt>
                <c:pt idx="986">
                  <c:v>29.859800000000018</c:v>
                </c:pt>
                <c:pt idx="987">
                  <c:v>29.859900000000017</c:v>
                </c:pt>
                <c:pt idx="988">
                  <c:v>29.860000000000017</c:v>
                </c:pt>
                <c:pt idx="989">
                  <c:v>29.860100000000017</c:v>
                </c:pt>
                <c:pt idx="990">
                  <c:v>29.860200000000017</c:v>
                </c:pt>
                <c:pt idx="991">
                  <c:v>29.860300000000016</c:v>
                </c:pt>
                <c:pt idx="992">
                  <c:v>29.860400000000016</c:v>
                </c:pt>
                <c:pt idx="993">
                  <c:v>29.860500000000016</c:v>
                </c:pt>
                <c:pt idx="994">
                  <c:v>29.860600000000016</c:v>
                </c:pt>
                <c:pt idx="995">
                  <c:v>29.860700000000016</c:v>
                </c:pt>
                <c:pt idx="996">
                  <c:v>29.860800000000015</c:v>
                </c:pt>
                <c:pt idx="997">
                  <c:v>29.860900000000015</c:v>
                </c:pt>
                <c:pt idx="998">
                  <c:v>29.861000000000015</c:v>
                </c:pt>
                <c:pt idx="999">
                  <c:v>29.861100000000015</c:v>
                </c:pt>
                <c:pt idx="1000">
                  <c:v>29.861200000000014</c:v>
                </c:pt>
              </c:numCache>
            </c:numRef>
          </c:xVal>
          <c:yVal>
            <c:numRef>
              <c:f>Calculs!$K$4:$K$1004</c:f>
              <c:numCache>
                <c:formatCode>0.00</c:formatCode>
                <c:ptCount val="1001"/>
                <c:pt idx="0">
                  <c:v>487.84771914632313</c:v>
                </c:pt>
                <c:pt idx="1">
                  <c:v>489.54737538942595</c:v>
                </c:pt>
                <c:pt idx="2">
                  <c:v>491.24371798399875</c:v>
                </c:pt>
                <c:pt idx="3">
                  <c:v>492.93675637132719</c:v>
                </c:pt>
                <c:pt idx="4">
                  <c:v>494.6264999450475</c:v>
                </c:pt>
                <c:pt idx="5">
                  <c:v>496.31295805146607</c:v>
                </c:pt>
                <c:pt idx="6">
                  <c:v>497.99613998987633</c:v>
                </c:pt>
                <c:pt idx="7">
                  <c:v>499.67605501287295</c:v>
                </c:pt>
                <c:pt idx="8">
                  <c:v>501.35271232666361</c:v>
                </c:pt>
                <c:pt idx="9">
                  <c:v>503.02612109137777</c:v>
                </c:pt>
                <c:pt idx="10">
                  <c:v>504.69629042137331</c:v>
                </c:pt>
                <c:pt idx="11">
                  <c:v>506.3632293749659</c:v>
                </c:pt>
                <c:pt idx="12">
                  <c:v>508.02694694443034</c:v>
                </c:pt>
                <c:pt idx="13">
                  <c:v>509.68745206741767</c:v>
                </c:pt>
                <c:pt idx="14">
                  <c:v>511.34475363808872</c:v>
                </c:pt>
                <c:pt idx="15">
                  <c:v>512.99886050739269</c:v>
                </c:pt>
                <c:pt idx="16">
                  <c:v>514.6497814833433</c:v>
                </c:pt>
                <c:pt idx="17">
                  <c:v>516.29752533129329</c:v>
                </c:pt>
                <c:pt idx="18">
                  <c:v>517.94210077420587</c:v>
                </c:pt>
                <c:pt idx="19">
                  <c:v>519.58351649292501</c:v>
                </c:pt>
                <c:pt idx="20">
                  <c:v>521.22178112644258</c:v>
                </c:pt>
                <c:pt idx="21">
                  <c:v>522.85690327745453</c:v>
                </c:pt>
                <c:pt idx="22">
                  <c:v>524.48889151778258</c:v>
                </c:pt>
                <c:pt idx="23">
                  <c:v>526.1177543830828</c:v>
                </c:pt>
                <c:pt idx="24">
                  <c:v>527.74350036768737</c:v>
                </c:pt>
                <c:pt idx="25">
                  <c:v>529.36613792486901</c:v>
                </c:pt>
                <c:pt idx="26">
                  <c:v>530.98567546710331</c:v>
                </c:pt>
                <c:pt idx="27">
                  <c:v>532.60212136632833</c:v>
                </c:pt>
                <c:pt idx="28">
                  <c:v>534.21548395420302</c:v>
                </c:pt>
                <c:pt idx="29">
                  <c:v>535.82577152236286</c:v>
                </c:pt>
                <c:pt idx="30">
                  <c:v>537.43299232267395</c:v>
                </c:pt>
                <c:pt idx="31">
                  <c:v>539.03715456748455</c:v>
                </c:pt>
                <c:pt idx="32">
                  <c:v>540.63826642987522</c:v>
                </c:pt>
                <c:pt idx="33">
                  <c:v>542.23633604390625</c:v>
                </c:pt>
                <c:pt idx="34">
                  <c:v>543.83137150486402</c:v>
                </c:pt>
                <c:pt idx="35">
                  <c:v>545.4233808695044</c:v>
                </c:pt>
                <c:pt idx="36">
                  <c:v>547.01237215629521</c:v>
                </c:pt>
                <c:pt idx="37">
                  <c:v>548.59835334565582</c:v>
                </c:pt>
                <c:pt idx="38">
                  <c:v>550.18133238019561</c:v>
                </c:pt>
                <c:pt idx="39">
                  <c:v>551.76131716495024</c:v>
                </c:pt>
                <c:pt idx="40">
                  <c:v>553.33831556761595</c:v>
                </c:pt>
                <c:pt idx="41">
                  <c:v>554.91233541878216</c:v>
                </c:pt>
                <c:pt idx="42">
                  <c:v>556.48338451216239</c:v>
                </c:pt>
                <c:pt idx="43">
                  <c:v>558.05147060482295</c:v>
                </c:pt>
                <c:pt idx="44">
                  <c:v>559.61660141741038</c:v>
                </c:pt>
                <c:pt idx="45">
                  <c:v>561.1787846343766</c:v>
                </c:pt>
                <c:pt idx="46">
                  <c:v>562.73802790420257</c:v>
                </c:pt>
                <c:pt idx="47">
                  <c:v>564.2943388396202</c:v>
                </c:pt>
                <c:pt idx="48">
                  <c:v>565.84772501783266</c:v>
                </c:pt>
                <c:pt idx="49">
                  <c:v>567.39819398073246</c:v>
                </c:pt>
                <c:pt idx="50">
                  <c:v>568.94575323511867</c:v>
                </c:pt>
                <c:pt idx="51">
                  <c:v>570.4904102529116</c:v>
                </c:pt>
                <c:pt idx="52">
                  <c:v>572.03217247136649</c:v>
                </c:pt>
                <c:pt idx="53">
                  <c:v>573.57104729328501</c:v>
                </c:pt>
                <c:pt idx="54">
                  <c:v>575.10704208722552</c:v>
                </c:pt>
                <c:pt idx="55">
                  <c:v>576.64016418771178</c:v>
                </c:pt>
                <c:pt idx="56">
                  <c:v>578.17042089543952</c:v>
                </c:pt>
                <c:pt idx="57">
                  <c:v>579.69781947748208</c:v>
                </c:pt>
                <c:pt idx="58">
                  <c:v>581.22236716749399</c:v>
                </c:pt>
                <c:pt idx="59">
                  <c:v>582.74407116591317</c:v>
                </c:pt>
                <c:pt idx="60">
                  <c:v>584.26293864016168</c:v>
                </c:pt>
                <c:pt idx="61">
                  <c:v>585.77897672484482</c:v>
                </c:pt>
                <c:pt idx="62">
                  <c:v>587.29219252194866</c:v>
                </c:pt>
                <c:pt idx="63">
                  <c:v>588.80259310103634</c:v>
                </c:pt>
                <c:pt idx="64">
                  <c:v>590.31018549944247</c:v>
                </c:pt>
                <c:pt idx="65">
                  <c:v>591.81497672246655</c:v>
                </c:pt>
                <c:pt idx="66">
                  <c:v>593.3169737435644</c:v>
                </c:pt>
                <c:pt idx="67">
                  <c:v>594.81618350453846</c:v>
                </c:pt>
                <c:pt idx="68">
                  <c:v>596.31261291572685</c:v>
                </c:pt>
                <c:pt idx="69">
                  <c:v>597.80626885619029</c:v>
                </c:pt>
                <c:pt idx="70">
                  <c:v>599.29715817389865</c:v>
                </c:pt>
                <c:pt idx="71">
                  <c:v>600.78528768591502</c:v>
                </c:pt>
                <c:pt idx="72">
                  <c:v>602.2706641785793</c:v>
                </c:pt>
                <c:pt idx="73">
                  <c:v>603.75329440768962</c:v>
                </c:pt>
                <c:pt idx="74">
                  <c:v>605.23318509868341</c:v>
                </c:pt>
                <c:pt idx="75">
                  <c:v>606.7103429468159</c:v>
                </c:pt>
                <c:pt idx="76">
                  <c:v>608.18477461733823</c:v>
                </c:pt>
                <c:pt idx="77">
                  <c:v>609.6564867456741</c:v>
                </c:pt>
                <c:pt idx="78">
                  <c:v>611.12548593759448</c:v>
                </c:pt>
                <c:pt idx="79">
                  <c:v>612.59177876939179</c:v>
                </c:pt>
                <c:pt idx="80">
                  <c:v>614.05537178805241</c:v>
                </c:pt>
                <c:pt idx="81">
                  <c:v>615.51627151142793</c:v>
                </c:pt>
                <c:pt idx="82">
                  <c:v>616.97448442840528</c:v>
                </c:pt>
                <c:pt idx="83">
                  <c:v>618.43001699907541</c:v>
                </c:pt>
                <c:pt idx="84">
                  <c:v>619.88287565490089</c:v>
                </c:pt>
                <c:pt idx="85">
                  <c:v>621.3330667988821</c:v>
                </c:pt>
                <c:pt idx="86">
                  <c:v>622.78059680572267</c:v>
                </c:pt>
                <c:pt idx="87">
                  <c:v>624.22547202199291</c:v>
                </c:pt>
                <c:pt idx="88">
                  <c:v>625.6676987662928</c:v>
                </c:pt>
                <c:pt idx="89">
                  <c:v>627.10728332941324</c:v>
                </c:pt>
                <c:pt idx="90">
                  <c:v>628.54423197449671</c:v>
                </c:pt>
                <c:pt idx="91">
                  <c:v>629.97855093719602</c:v>
                </c:pt>
                <c:pt idx="92">
                  <c:v>631.41024642583261</c:v>
                </c:pt>
                <c:pt idx="93">
                  <c:v>632.83932462155326</c:v>
                </c:pt>
                <c:pt idx="94">
                  <c:v>634.26579167848581</c:v>
                </c:pt>
                <c:pt idx="95">
                  <c:v>635.6896537238938</c:v>
                </c:pt>
                <c:pt idx="96">
                  <c:v>637.11091685832969</c:v>
                </c:pt>
                <c:pt idx="97">
                  <c:v>638.52958715578757</c:v>
                </c:pt>
                <c:pt idx="98">
                  <c:v>639.94567066385412</c:v>
                </c:pt>
                <c:pt idx="99">
                  <c:v>641.35917340385902</c:v>
                </c:pt>
                <c:pt idx="100">
                  <c:v>642.77010137102377</c:v>
                </c:pt>
                <c:pt idx="101">
                  <c:v>656.7382308630165</c:v>
                </c:pt>
                <c:pt idx="102">
                  <c:v>670.45271531511025</c:v>
                </c:pt>
                <c:pt idx="103">
                  <c:v>683.9193050872027</c:v>
                </c:pt>
                <c:pt idx="104">
                  <c:v>697.14350808753647</c:v>
                </c:pt>
                <c:pt idx="105">
                  <c:v>710.13060297661707</c:v>
                </c:pt>
                <c:pt idx="106">
                  <c:v>722.88565147050826</c:v>
                </c:pt>
                <c:pt idx="107">
                  <c:v>735.41350981643996</c:v>
                </c:pt>
                <c:pt idx="108">
                  <c:v>747.71883950683787</c:v>
                </c:pt>
                <c:pt idx="109">
                  <c:v>759.80611729177815</c:v>
                </c:pt>
                <c:pt idx="110">
                  <c:v>771.679644544403</c:v>
                </c:pt>
                <c:pt idx="111">
                  <c:v>783.34355602893015</c:v>
                </c:pt>
                <c:pt idx="112">
                  <c:v>794.8018281164824</c:v>
                </c:pt>
                <c:pt idx="113">
                  <c:v>806.05828649000284</c:v>
                </c:pt>
                <c:pt idx="114">
                  <c:v>817.11661337595024</c:v>
                </c:pt>
                <c:pt idx="115">
                  <c:v>827.98035433724988</c:v>
                </c:pt>
                <c:pt idx="116">
                  <c:v>838.65292465906521</c:v>
                </c:pt>
                <c:pt idx="117">
                  <c:v>849.13761535632648</c:v>
                </c:pt>
                <c:pt idx="118">
                  <c:v>859.43759882956817</c:v>
                </c:pt>
                <c:pt idx="119">
                  <c:v>869.55593419346735</c:v>
                </c:pt>
                <c:pt idx="120">
                  <c:v>879.49557230051437</c:v>
                </c:pt>
                <c:pt idx="121">
                  <c:v>889.25936048046242</c:v>
                </c:pt>
                <c:pt idx="122">
                  <c:v>898.85004701458286</c:v>
                </c:pt>
                <c:pt idx="123">
                  <c:v>908.27028536227385</c:v>
                </c:pt>
                <c:pt idx="124">
                  <c:v>917.52263815622132</c:v>
                </c:pt>
                <c:pt idx="125">
                  <c:v>926.60958098108301</c:v>
                </c:pt>
                <c:pt idx="126">
                  <c:v>935.5335059495394</c:v>
                </c:pt>
                <c:pt idx="127">
                  <c:v>944.29672508852855</c:v>
                </c:pt>
                <c:pt idx="128">
                  <c:v>952.90147354753753</c:v>
                </c:pt>
                <c:pt idx="129">
                  <c:v>961.34991263996187</c:v>
                </c:pt>
                <c:pt idx="130">
                  <c:v>969.64413272775005</c:v>
                </c:pt>
                <c:pt idx="131">
                  <c:v>977.78615595882377</c:v>
                </c:pt>
                <c:pt idx="132">
                  <c:v>985.77793886609459</c:v>
                </c:pt>
                <c:pt idx="133">
                  <c:v>993.62137483628351</c:v>
                </c:pt>
                <c:pt idx="134">
                  <c:v>1001.3182964561817</c:v>
                </c:pt>
                <c:pt idx="135">
                  <c:v>1008.8704777434707</c:v>
                </c:pt>
                <c:pt idx="136">
                  <c:v>1016.2796362687366</c:v>
                </c:pt>
                <c:pt idx="137">
                  <c:v>1023.5474351748691</c:v>
                </c:pt>
                <c:pt idx="138">
                  <c:v>1030.6754850996258</c:v>
                </c:pt>
                <c:pt idx="139">
                  <c:v>1037.6653460067635</c:v>
                </c:pt>
                <c:pt idx="140">
                  <c:v>1044.5185289307838</c:v>
                </c:pt>
                <c:pt idx="141">
                  <c:v>1051.2364976400204</c:v>
                </c:pt>
                <c:pt idx="142">
                  <c:v>1057.8206702224895</c:v>
                </c:pt>
                <c:pt idx="143">
                  <c:v>1064.2724205986492</c:v>
                </c:pt>
                <c:pt idx="144">
                  <c:v>1070.5930799649539</c:v>
                </c:pt>
                <c:pt idx="145">
                  <c:v>1076.7839381718491</c:v>
                </c:pt>
                <c:pt idx="146">
                  <c:v>1082.8462450396314</c:v>
                </c:pt>
                <c:pt idx="147">
                  <c:v>1088.7812116153887</c:v>
                </c:pt>
                <c:pt idx="148">
                  <c:v>1094.5900113740454</c:v>
                </c:pt>
                <c:pt idx="149">
                  <c:v>1100.2737813663618</c:v>
                </c:pt>
                <c:pt idx="150">
                  <c:v>1105.8336233165642</c:v>
                </c:pt>
                <c:pt idx="151">
                  <c:v>1111.270604672136</c:v>
                </c:pt>
                <c:pt idx="152">
                  <c:v>1116.5857596081521</c:v>
                </c:pt>
                <c:pt idx="153">
                  <c:v>1121.7800899884096</c:v>
                </c:pt>
                <c:pt idx="154">
                  <c:v>1126.8545662854822</c:v>
                </c:pt>
                <c:pt idx="155">
                  <c:v>1131.8101284617148</c:v>
                </c:pt>
                <c:pt idx="156">
                  <c:v>1136.6476868130669</c:v>
                </c:pt>
                <c:pt idx="157">
                  <c:v>1141.368122777619</c:v>
                </c:pt>
                <c:pt idx="158">
                  <c:v>1145.9722897104637</c:v>
                </c:pt>
                <c:pt idx="159">
                  <c:v>1150.461013626626</c:v>
                </c:pt>
                <c:pt idx="160">
                  <c:v>1154.8350939135776</c:v>
                </c:pt>
                <c:pt idx="161">
                  <c:v>1159.0953040148456</c:v>
                </c:pt>
                <c:pt idx="162">
                  <c:v>1163.2423920861563</c:v>
                </c:pt>
                <c:pt idx="163">
                  <c:v>1167.2770816254972</c:v>
                </c:pt>
                <c:pt idx="164">
                  <c:v>1171.200072078437</c:v>
                </c:pt>
                <c:pt idx="165">
                  <c:v>1175.0120394200028</c:v>
                </c:pt>
                <c:pt idx="166">
                  <c:v>1178.7136367143801</c:v>
                </c:pt>
                <c:pt idx="167">
                  <c:v>1182.305494653677</c:v>
                </c:pt>
                <c:pt idx="168">
                  <c:v>1185.7882220769761</c:v>
                </c:pt>
                <c:pt idx="169">
                  <c:v>1189.162406470891</c:v>
                </c:pt>
                <c:pt idx="170">
                  <c:v>1192.4286144528398</c:v>
                </c:pt>
                <c:pt idx="171">
                  <c:v>1195.587392238263</c:v>
                </c:pt>
                <c:pt idx="172">
                  <c:v>1198.6392660930294</c:v>
                </c:pt>
                <c:pt idx="173">
                  <c:v>1201.5847427723088</c:v>
                </c:pt>
                <c:pt idx="174">
                  <c:v>1204.4243099472319</c:v>
                </c:pt>
                <c:pt idx="175">
                  <c:v>1207.1584366207185</c:v>
                </c:pt>
                <c:pt idx="176">
                  <c:v>1209.7875735339283</c:v>
                </c:pt>
                <c:pt idx="177">
                  <c:v>1212.3121535648806</c:v>
                </c:pt>
                <c:pt idx="178">
                  <c:v>1214.7325921208967</c:v>
                </c:pt>
                <c:pt idx="179">
                  <c:v>1217.0492875266502</c:v>
                </c:pt>
                <c:pt idx="180">
                  <c:v>1219.2626214097636</c:v>
                </c:pt>
                <c:pt idx="181">
                  <c:v>1221.3729590860564</c:v>
                </c:pt>
                <c:pt idx="182">
                  <c:v>1223.3806499467576</c:v>
                </c:pt>
                <c:pt idx="183">
                  <c:v>1225.2860278502055</c:v>
                </c:pt>
                <c:pt idx="184">
                  <c:v>1227.0894115208073</c:v>
                </c:pt>
                <c:pt idx="185">
                  <c:v>1228.7911049582849</c:v>
                </c:pt>
                <c:pt idx="186">
                  <c:v>1230.3913978605103</c:v>
                </c:pt>
                <c:pt idx="187">
                  <c:v>1231.8905660635014</c:v>
                </c:pt>
                <c:pt idx="188">
                  <c:v>1233.2888720024212</c:v>
                </c:pt>
                <c:pt idx="189">
                  <c:v>1234.5865651976499</c:v>
                </c:pt>
                <c:pt idx="190">
                  <c:v>1235.783882770183</c:v>
                </c:pt>
                <c:pt idx="191">
                  <c:v>1236.8810499907013</c:v>
                </c:pt>
                <c:pt idx="192">
                  <c:v>1237.8782808666285</c:v>
                </c:pt>
                <c:pt idx="193">
                  <c:v>1238.7757787713019</c:v>
                </c:pt>
                <c:pt idx="194">
                  <c:v>1239.5737371189684</c:v>
                </c:pt>
                <c:pt idx="195">
                  <c:v>1240.2723400886659</c:v>
                </c:pt>
                <c:pt idx="196">
                  <c:v>1240.8717633990955</c:v>
                </c:pt>
                <c:pt idx="197">
                  <c:v>1241.3721751353326</c:v>
                </c:pt>
                <c:pt idx="198">
                  <c:v>1241.7737366266663</c:v>
                </c:pt>
                <c:pt idx="199">
                  <c:v>1242.0766033730292</c:v>
                </c:pt>
                <c:pt idx="200">
                  <c:v>1242.2809260154716</c:v>
                </c:pt>
                <c:pt idx="201">
                  <c:v>1242.3868513440566</c:v>
                </c:pt>
                <c:pt idx="202">
                  <c:v>1242.3945233345594</c:v>
                </c:pt>
                <c:pt idx="203">
                  <c:v>1242.3040842036044</c:v>
                </c:pt>
                <c:pt idx="204">
                  <c:v>1242.1156754705412</c:v>
                </c:pt>
                <c:pt idx="205">
                  <c:v>1241.8294390135732</c:v>
                </c:pt>
                <c:pt idx="206">
                  <c:v>1241.4455181074914</c:v>
                </c:pt>
                <c:pt idx="207">
                  <c:v>1240.9640584308568</c:v>
                </c:pt>
                <c:pt idx="208">
                  <c:v>1240.3852090315622</c:v>
                </c:pt>
                <c:pt idx="209">
                  <c:v>1239.7091232412727</c:v>
                </c:pt>
                <c:pt idx="210">
                  <c:v>1238.9359595311564</c:v>
                </c:pt>
                <c:pt idx="211">
                  <c:v>1238.0658823033857</c:v>
                </c:pt>
                <c:pt idx="212">
                  <c:v>1237.0990626149598</c:v>
                </c:pt>
                <c:pt idx="213">
                  <c:v>1236.0356788323472</c:v>
                </c:pt>
                <c:pt idx="214">
                  <c:v>1234.8759172171392</c:v>
                </c:pt>
                <c:pt idx="215">
                  <c:v>1233.6199724443254</c:v>
                </c:pt>
                <c:pt idx="216">
                  <c:v>1232.2680480558886</c:v>
                </c:pt>
                <c:pt idx="217">
                  <c:v>1230.8203568532056</c:v>
                </c:pt>
                <c:pt idx="218">
                  <c:v>1229.2771212322432</c:v>
                </c:pt>
                <c:pt idx="219">
                  <c:v>1227.6385734658109</c:v>
                </c:pt>
                <c:pt idx="220">
                  <c:v>1225.9049559372056</c:v>
                </c:pt>
                <c:pt idx="221">
                  <c:v>1224.0765213295199</c:v>
                </c:pt>
                <c:pt idx="222">
                  <c:v>1222.153532774709</c:v>
                </c:pt>
                <c:pt idx="223">
                  <c:v>1220.1362639662748</c:v>
                </c:pt>
                <c:pt idx="224">
                  <c:v>1218.0249992391425</c:v>
                </c:pt>
                <c:pt idx="225">
                  <c:v>1215.820033620003</c:v>
                </c:pt>
                <c:pt idx="226">
                  <c:v>1213.5216728510966</c:v>
                </c:pt>
                <c:pt idx="227">
                  <c:v>1211.1302333901149</c:v>
                </c:pt>
                <c:pt idx="228">
                  <c:v>1208.6460423886242</c:v>
                </c:pt>
                <c:pt idx="229">
                  <c:v>1206.0694376511535</c:v>
                </c:pt>
                <c:pt idx="230">
                  <c:v>1203.400767576858</c:v>
                </c:pt>
                <c:pt idx="231">
                  <c:v>1200.6403910854551</c:v>
                </c:pt>
                <c:pt idx="232">
                  <c:v>1197.7886775289444</c:v>
                </c:pt>
                <c:pt idx="233">
                  <c:v>1194.8460065904512</c:v>
                </c:pt>
                <c:pt idx="234">
                  <c:v>1191.8127681713909</c:v>
                </c:pt>
                <c:pt idx="235">
                  <c:v>1188.689362268017</c:v>
                </c:pt>
                <c:pt idx="236">
                  <c:v>1185.4761988383079</c:v>
                </c:pt>
                <c:pt idx="237">
                  <c:v>1182.1736976600419</c:v>
                </c:pt>
                <c:pt idx="238">
                  <c:v>1178.7822881808311</c:v>
                </c:pt>
                <c:pt idx="239">
                  <c:v>1175.3024093608076</c:v>
                </c:pt>
                <c:pt idx="240">
                  <c:v>1171.7345095085866</c:v>
                </c:pt>
                <c:pt idx="241">
                  <c:v>1168.079046111081</c:v>
                </c:pt>
                <c:pt idx="242">
                  <c:v>1164.3364856576898</c:v>
                </c:pt>
                <c:pt idx="243">
                  <c:v>1160.5073034593397</c:v>
                </c:pt>
                <c:pt idx="244">
                  <c:v>1156.591983462823</c:v>
                </c:pt>
                <c:pt idx="245">
                  <c:v>1152.5910180608419</c:v>
                </c:pt>
                <c:pt idx="246">
                  <c:v>1148.5049078981426</c:v>
                </c:pt>
                <c:pt idx="247">
                  <c:v>1144.334161674095</c:v>
                </c:pt>
                <c:pt idx="248">
                  <c:v>1140.0792959420532</c:v>
                </c:pt>
                <c:pt idx="249">
                  <c:v>1135.7408349058153</c:v>
                </c:pt>
                <c:pt idx="250">
                  <c:v>1131.319310213476</c:v>
                </c:pt>
                <c:pt idx="251">
                  <c:v>1126.8152607489621</c:v>
                </c:pt>
                <c:pt idx="252">
                  <c:v>1122.2292324215155</c:v>
                </c:pt>
                <c:pt idx="253">
                  <c:v>1117.5617779533823</c:v>
                </c:pt>
                <c:pt idx="254">
                  <c:v>1112.813456665956</c:v>
                </c:pt>
                <c:pt idx="255">
                  <c:v>1107.9848342646087</c:v>
                </c:pt>
                <c:pt idx="256">
                  <c:v>1103.0764826224374</c:v>
                </c:pt>
                <c:pt idx="257">
                  <c:v>1098.0889795631444</c:v>
                </c:pt>
                <c:pt idx="258">
                  <c:v>1093.0229086432603</c:v>
                </c:pt>
                <c:pt idx="259">
                  <c:v>1087.8788589339122</c:v>
                </c:pt>
                <c:pt idx="260">
                  <c:v>1082.6574248023337</c:v>
                </c:pt>
                <c:pt idx="261">
                  <c:v>1077.3592056933037</c:v>
                </c:pt>
                <c:pt idx="262">
                  <c:v>1071.9848059106962</c:v>
                </c:pt>
                <c:pt idx="263">
                  <c:v>1066.5348343993192</c:v>
                </c:pt>
                <c:pt idx="264">
                  <c:v>1061.0099045272088</c:v>
                </c:pt>
                <c:pt idx="265">
                  <c:v>1055.4106338685481</c:v>
                </c:pt>
                <c:pt idx="266">
                  <c:v>1049.7376439873633</c:v>
                </c:pt>
                <c:pt idx="267">
                  <c:v>1043.9915602221567</c:v>
                </c:pt>
                <c:pt idx="268">
                  <c:v>1038.1730114716199</c:v>
                </c:pt>
                <c:pt idx="269">
                  <c:v>1032.2826299815715</c:v>
                </c:pt>
                <c:pt idx="270">
                  <c:v>1026.3210511332579</c:v>
                </c:pt>
                <c:pt idx="271">
                  <c:v>1020.2889132331475</c:v>
                </c:pt>
                <c:pt idx="272">
                  <c:v>1014.1868573043477</c:v>
                </c:pt>
                <c:pt idx="273">
                  <c:v>1008.0155268797662</c:v>
                </c:pt>
                <c:pt idx="274">
                  <c:v>1001.7755677971347</c:v>
                </c:pt>
                <c:pt idx="275">
                  <c:v>995.46762799600685</c:v>
                </c:pt>
                <c:pt idx="276">
                  <c:v>989.09235731683987</c:v>
                </c:pt>
                <c:pt idx="277">
                  <c:v>982.65040730226156</c:v>
                </c:pt>
                <c:pt idx="278">
                  <c:v>976.14243100062242</c:v>
                </c:pt>
                <c:pt idx="279">
                  <c:v>969.56908277192531</c:v>
                </c:pt>
                <c:pt idx="280">
                  <c:v>962.93101809622317</c:v>
                </c:pt>
                <c:pt idx="281">
                  <c:v>956.22889338456832</c:v>
                </c:pt>
                <c:pt idx="282">
                  <c:v>949.463365792594</c:v>
                </c:pt>
                <c:pt idx="283">
                  <c:v>942.63509303680326</c:v>
                </c:pt>
                <c:pt idx="284">
                  <c:v>935.74473321363655</c:v>
                </c:pt>
                <c:pt idx="285">
                  <c:v>928.79294462138466</c:v>
                </c:pt>
                <c:pt idx="286">
                  <c:v>921.7803855850093</c:v>
                </c:pt>
                <c:pt idx="287">
                  <c:v>914.7077142839297</c:v>
                </c:pt>
                <c:pt idx="288">
                  <c:v>907.57558858282869</c:v>
                </c:pt>
                <c:pt idx="289">
                  <c:v>900.3846658655284</c:v>
                </c:pt>
                <c:pt idx="290">
                  <c:v>893.13560287198118</c:v>
                </c:pt>
                <c:pt idx="291">
                  <c:v>885.82905553841738</c:v>
                </c:pt>
                <c:pt idx="292">
                  <c:v>878.46567884068747</c:v>
                </c:pt>
                <c:pt idx="293">
                  <c:v>871.04612664083322</c:v>
                </c:pt>
                <c:pt idx="294">
                  <c:v>863.5710515369168</c:v>
                </c:pt>
                <c:pt idx="295">
                  <c:v>856.04110471613546</c:v>
                </c:pt>
                <c:pt idx="296">
                  <c:v>848.45693581124374</c:v>
                </c:pt>
                <c:pt idx="297">
                  <c:v>840.81919276030271</c:v>
                </c:pt>
                <c:pt idx="298">
                  <c:v>833.128521669772</c:v>
                </c:pt>
                <c:pt idx="299">
                  <c:v>825.38556668095725</c:v>
                </c:pt>
                <c:pt idx="300">
                  <c:v>817.59096983982181</c:v>
                </c:pt>
                <c:pt idx="301">
                  <c:v>809.74537097016901</c:v>
                </c:pt>
                <c:pt idx="302">
                  <c:v>801.84940755019738</c:v>
                </c:pt>
                <c:pt idx="303">
                  <c:v>793.9037145924292</c:v>
                </c:pt>
                <c:pt idx="304">
                  <c:v>785.90892452700916</c:v>
                </c:pt>
                <c:pt idx="305">
                  <c:v>777.86566708836688</c:v>
                </c:pt>
                <c:pt idx="306">
                  <c:v>769.77456920523559</c:v>
                </c:pt>
                <c:pt idx="307">
                  <c:v>761.63625489401477</c:v>
                </c:pt>
                <c:pt idx="308">
                  <c:v>753.45134515546374</c:v>
                </c:pt>
                <c:pt idx="309">
                  <c:v>745.22045787470972</c:v>
                </c:pt>
                <c:pt idx="310">
                  <c:v>736.9442077245518</c:v>
                </c:pt>
                <c:pt idx="311">
                  <c:v>728.62320607204003</c:v>
                </c:pt>
                <c:pt idx="312">
                  <c:v>720.25806088830734</c:v>
                </c:pt>
                <c:pt idx="313">
                  <c:v>711.84937666162818</c:v>
                </c:pt>
                <c:pt idx="314">
                  <c:v>703.39775431367798</c:v>
                </c:pt>
                <c:pt idx="315">
                  <c:v>694.90379111896414</c:v>
                </c:pt>
                <c:pt idx="316">
                  <c:v>686.36808062739783</c:v>
                </c:pt>
                <c:pt idx="317">
                  <c:v>677.79121258997498</c:v>
                </c:pt>
                <c:pt idx="318">
                  <c:v>669.17377288753153</c:v>
                </c:pt>
                <c:pt idx="319">
                  <c:v>660.51634346253888</c:v>
                </c:pt>
                <c:pt idx="320">
                  <c:v>651.81950225390131</c:v>
                </c:pt>
                <c:pt idx="321">
                  <c:v>643.0838231347185</c:v>
                </c:pt>
                <c:pt idx="322">
                  <c:v>634.30987585297294</c:v>
                </c:pt>
                <c:pt idx="323">
                  <c:v>625.49822597510183</c:v>
                </c:pt>
                <c:pt idx="324">
                  <c:v>616.64943483241245</c:v>
                </c:pt>
                <c:pt idx="325">
                  <c:v>607.76405947029684</c:v>
                </c:pt>
                <c:pt idx="326">
                  <c:v>598.84265260020413</c:v>
                </c:pt>
                <c:pt idx="327">
                  <c:v>589.88576255432463</c:v>
                </c:pt>
                <c:pt idx="328">
                  <c:v>580.89393324294122</c:v>
                </c:pt>
                <c:pt idx="329">
                  <c:v>571.86770411440148</c:v>
                </c:pt>
                <c:pt idx="330">
                  <c:v>562.80761011766481</c:v>
                </c:pt>
                <c:pt idx="331">
                  <c:v>553.71418166737658</c:v>
                </c:pt>
                <c:pt idx="332">
                  <c:v>544.5879446114227</c:v>
                </c:pt>
                <c:pt idx="333">
                  <c:v>535.42942020091527</c:v>
                </c:pt>
                <c:pt idx="334">
                  <c:v>526.23912506256204</c:v>
                </c:pt>
                <c:pt idx="335">
                  <c:v>517.0175711733707</c:v>
                </c:pt>
                <c:pt idx="336">
                  <c:v>507.76526583763797</c:v>
                </c:pt>
                <c:pt idx="337">
                  <c:v>498.48271166617627</c:v>
                </c:pt>
                <c:pt idx="338">
                  <c:v>489.17040655772689</c:v>
                </c:pt>
                <c:pt idx="339">
                  <c:v>479.82884368251098</c:v>
                </c:pt>
                <c:pt idx="340">
                  <c:v>470.4585114678693</c:v>
                </c:pt>
                <c:pt idx="341">
                  <c:v>461.05989358594053</c:v>
                </c:pt>
                <c:pt idx="342">
                  <c:v>451.63346894332949</c:v>
                </c:pt>
                <c:pt idx="343">
                  <c:v>442.17971167271565</c:v>
                </c:pt>
                <c:pt idx="344">
                  <c:v>432.69909112635287</c:v>
                </c:pt>
                <c:pt idx="345">
                  <c:v>423.19207187141177</c:v>
                </c:pt>
                <c:pt idx="346">
                  <c:v>413.65911368711568</c:v>
                </c:pt>
                <c:pt idx="347">
                  <c:v>404.10067156362209</c:v>
                </c:pt>
                <c:pt idx="348">
                  <c:v>394.51719570260121</c:v>
                </c:pt>
                <c:pt idx="349">
                  <c:v>384.90913151946455</c:v>
                </c:pt>
                <c:pt idx="350">
                  <c:v>375.27691964719509</c:v>
                </c:pt>
                <c:pt idx="351">
                  <c:v>365.62099594173316</c:v>
                </c:pt>
                <c:pt idx="352">
                  <c:v>355.94179148887071</c:v>
                </c:pt>
                <c:pt idx="353">
                  <c:v>346.23973261260846</c:v>
                </c:pt>
                <c:pt idx="354">
                  <c:v>336.51524088492994</c:v>
                </c:pt>
                <c:pt idx="355">
                  <c:v>326.76873313694722</c:v>
                </c:pt>
                <c:pt idx="356">
                  <c:v>317.00062147137459</c:v>
                </c:pt>
                <c:pt idx="357">
                  <c:v>307.21131327628513</c:v>
                </c:pt>
                <c:pt idx="358">
                  <c:v>297.40121124010727</c:v>
                </c:pt>
                <c:pt idx="359">
                  <c:v>287.57071336781866</c:v>
                </c:pt>
                <c:pt idx="360">
                  <c:v>277.7202129982947</c:v>
                </c:pt>
                <c:pt idx="361">
                  <c:v>267.85009882277018</c:v>
                </c:pt>
                <c:pt idx="362">
                  <c:v>257.96075490437329</c:v>
                </c:pt>
                <c:pt idx="363">
                  <c:v>248.05256069869142</c:v>
                </c:pt>
                <c:pt idx="364">
                  <c:v>238.12589107532895</c:v>
                </c:pt>
                <c:pt idx="365">
                  <c:v>228.18111634041824</c:v>
                </c:pt>
                <c:pt idx="366">
                  <c:v>218.2186022600454</c:v>
                </c:pt>
                <c:pt idx="367">
                  <c:v>208.23871008455296</c:v>
                </c:pt>
                <c:pt idx="368">
                  <c:v>198.24179657368268</c:v>
                </c:pt>
                <c:pt idx="369">
                  <c:v>188.22821402252202</c:v>
                </c:pt>
                <c:pt idx="370">
                  <c:v>178.19831028821886</c:v>
                </c:pt>
                <c:pt idx="371">
                  <c:v>168.15242881742932</c:v>
                </c:pt>
                <c:pt idx="372">
                  <c:v>158.09090867446469</c:v>
                </c:pt>
                <c:pt idx="373">
                  <c:v>148.01408457010385</c:v>
                </c:pt>
                <c:pt idx="374">
                  <c:v>137.92228689103851</c:v>
                </c:pt>
                <c:pt idx="375">
                  <c:v>127.81584172991904</c:v>
                </c:pt>
                <c:pt idx="376">
                  <c:v>117.69507091596958</c:v>
                </c:pt>
                <c:pt idx="377">
                  <c:v>107.56029204614188</c:v>
                </c:pt>
                <c:pt idx="378">
                  <c:v>97.411818516777728</c:v>
                </c:pt>
                <c:pt idx="379">
                  <c:v>87.249959555750806</c:v>
                </c:pt>
                <c:pt idx="380">
                  <c:v>77.075020255059343</c:v>
                </c:pt>
                <c:pt idx="381">
                  <c:v>66.887301603841806</c:v>
                </c:pt>
                <c:pt idx="382">
                  <c:v>56.687100521788324</c:v>
                </c:pt>
                <c:pt idx="383">
                  <c:v>46.474709892921418</c:v>
                </c:pt>
                <c:pt idx="384">
                  <c:v>36.250418599720192</c:v>
                </c:pt>
                <c:pt idx="385">
                  <c:v>26.014511557562876</c:v>
                </c:pt>
                <c:pt idx="386">
                  <c:v>15.767269749463219</c:v>
                </c:pt>
                <c:pt idx="387">
                  <c:v>5.5089702610769162</c:v>
                </c:pt>
                <c:pt idx="388">
                  <c:v>-4.7601136840450753</c:v>
                </c:pt>
                <c:pt idx="389">
                  <c:v>-4.7703880975838864</c:v>
                </c:pt>
                <c:pt idx="390">
                  <c:v>-4.7806625215038796</c:v>
                </c:pt>
                <c:pt idx="391">
                  <c:v>-4.7909369558047912</c:v>
                </c:pt>
                <c:pt idx="392">
                  <c:v>-4.8012114004863582</c:v>
                </c:pt>
                <c:pt idx="393">
                  <c:v>-4.8114858555483169</c:v>
                </c:pt>
                <c:pt idx="394">
                  <c:v>-4.8217603209904043</c:v>
                </c:pt>
                <c:pt idx="395">
                  <c:v>-4.8320347968123567</c:v>
                </c:pt>
                <c:pt idx="396">
                  <c:v>-4.8423092830139112</c:v>
                </c:pt>
                <c:pt idx="397">
                  <c:v>-4.8525837795948039</c:v>
                </c:pt>
                <c:pt idx="398">
                  <c:v>-4.862858286554772</c:v>
                </c:pt>
                <c:pt idx="399">
                  <c:v>-4.8731328038935517</c:v>
                </c:pt>
                <c:pt idx="400">
                  <c:v>-4.8834073316108801</c:v>
                </c:pt>
                <c:pt idx="401">
                  <c:v>-4.8936818697064943</c:v>
                </c:pt>
                <c:pt idx="402">
                  <c:v>-4.9039564181801305</c:v>
                </c:pt>
                <c:pt idx="403">
                  <c:v>-4.9142309770315249</c:v>
                </c:pt>
                <c:pt idx="404">
                  <c:v>-4.9245055462604155</c:v>
                </c:pt>
                <c:pt idx="405">
                  <c:v>-4.9347801258665376</c:v>
                </c:pt>
                <c:pt idx="406">
                  <c:v>-4.9450547158496292</c:v>
                </c:pt>
                <c:pt idx="407">
                  <c:v>-4.9553293162094256</c:v>
                </c:pt>
                <c:pt idx="408">
                  <c:v>-4.9656039269456649</c:v>
                </c:pt>
                <c:pt idx="409">
                  <c:v>-4.9758785480580832</c:v>
                </c:pt>
                <c:pt idx="410">
                  <c:v>-4.9861531795464167</c:v>
                </c:pt>
                <c:pt idx="411">
                  <c:v>-4.9964278214104025</c:v>
                </c:pt>
                <c:pt idx="412">
                  <c:v>-5.0067024736497778</c:v>
                </c:pt>
                <c:pt idx="413">
                  <c:v>-5.0169771362642788</c:v>
                </c:pt>
                <c:pt idx="414">
                  <c:v>-5.0272518092536425</c:v>
                </c:pt>
                <c:pt idx="415">
                  <c:v>-5.037526492617606</c:v>
                </c:pt>
                <c:pt idx="416">
                  <c:v>-5.0478011863559056</c:v>
                </c:pt>
                <c:pt idx="417">
                  <c:v>-5.0580758904682783</c:v>
                </c:pt>
                <c:pt idx="418">
                  <c:v>-5.0683506049544604</c:v>
                </c:pt>
                <c:pt idx="419">
                  <c:v>-5.078625329814189</c:v>
                </c:pt>
                <c:pt idx="420">
                  <c:v>-5.0889000650472012</c:v>
                </c:pt>
                <c:pt idx="421">
                  <c:v>-5.0991748106532331</c:v>
                </c:pt>
                <c:pt idx="422">
                  <c:v>-5.1094495666320219</c:v>
                </c:pt>
                <c:pt idx="423">
                  <c:v>-5.1197243329833038</c:v>
                </c:pt>
                <c:pt idx="424">
                  <c:v>-5.1299991097068158</c:v>
                </c:pt>
                <c:pt idx="425">
                  <c:v>-5.1402738968022952</c:v>
                </c:pt>
                <c:pt idx="426">
                  <c:v>-5.1505486942694789</c:v>
                </c:pt>
                <c:pt idx="427">
                  <c:v>-5.1608235021081033</c:v>
                </c:pt>
                <c:pt idx="428">
                  <c:v>-5.1710983203179044</c:v>
                </c:pt>
                <c:pt idx="429">
                  <c:v>-5.1813731488986203</c:v>
                </c:pt>
                <c:pt idx="430">
                  <c:v>-5.1916479878499873</c:v>
                </c:pt>
                <c:pt idx="431">
                  <c:v>-5.2019228371717423</c:v>
                </c:pt>
                <c:pt idx="432">
                  <c:v>-5.2121976968636217</c:v>
                </c:pt>
                <c:pt idx="433">
                  <c:v>-5.2224725669253624</c:v>
                </c:pt>
                <c:pt idx="434">
                  <c:v>-5.2327474473567017</c:v>
                </c:pt>
                <c:pt idx="435">
                  <c:v>-5.2430223381573757</c:v>
                </c:pt>
                <c:pt idx="436">
                  <c:v>-5.2532972393271216</c:v>
                </c:pt>
                <c:pt idx="437">
                  <c:v>-5.2635721508656763</c:v>
                </c:pt>
                <c:pt idx="438">
                  <c:v>-5.2738470727727771</c:v>
                </c:pt>
                <c:pt idx="439">
                  <c:v>-5.2841220050481601</c:v>
                </c:pt>
                <c:pt idx="440">
                  <c:v>-5.2943969476915624</c:v>
                </c:pt>
                <c:pt idx="441">
                  <c:v>-5.3046719007027212</c:v>
                </c:pt>
                <c:pt idx="442">
                  <c:v>-5.3149468640813726</c:v>
                </c:pt>
                <c:pt idx="443">
                  <c:v>-5.3252218378272538</c:v>
                </c:pt>
                <c:pt idx="444">
                  <c:v>-5.3354968219401018</c:v>
                </c:pt>
                <c:pt idx="445">
                  <c:v>-5.3457718164196528</c:v>
                </c:pt>
                <c:pt idx="446">
                  <c:v>-5.3560468212656449</c:v>
                </c:pt>
                <c:pt idx="447">
                  <c:v>-5.3663218364778142</c:v>
                </c:pt>
                <c:pt idx="448">
                  <c:v>-5.376596862055897</c:v>
                </c:pt>
                <c:pt idx="449">
                  <c:v>-5.3868718979996313</c:v>
                </c:pt>
                <c:pt idx="450">
                  <c:v>-5.3971469443087532</c:v>
                </c:pt>
                <c:pt idx="451">
                  <c:v>-5.4074220009829999</c:v>
                </c:pt>
                <c:pt idx="452">
                  <c:v>-5.4176970680221084</c:v>
                </c:pt>
                <c:pt idx="453">
                  <c:v>-5.427972145425815</c:v>
                </c:pt>
                <c:pt idx="454">
                  <c:v>-5.4382472331938576</c:v>
                </c:pt>
                <c:pt idx="455">
                  <c:v>-5.4485223313259725</c:v>
                </c:pt>
                <c:pt idx="456">
                  <c:v>-5.4587974398218968</c:v>
                </c:pt>
                <c:pt idx="457">
                  <c:v>-5.4690725586813667</c:v>
                </c:pt>
                <c:pt idx="458">
                  <c:v>-5.4793476879041201</c:v>
                </c:pt>
                <c:pt idx="459">
                  <c:v>-5.4896228274898933</c:v>
                </c:pt>
                <c:pt idx="460">
                  <c:v>-5.4998979774384233</c:v>
                </c:pt>
                <c:pt idx="461">
                  <c:v>-5.5101731377494465</c:v>
                </c:pt>
                <c:pt idx="462">
                  <c:v>-5.5204483084227007</c:v>
                </c:pt>
                <c:pt idx="463">
                  <c:v>-5.5307234894579222</c:v>
                </c:pt>
                <c:pt idx="464">
                  <c:v>-5.5409986808548481</c:v>
                </c:pt>
                <c:pt idx="465">
                  <c:v>-5.5512738826132155</c:v>
                </c:pt>
                <c:pt idx="466">
                  <c:v>-5.5615490947327615</c:v>
                </c:pt>
                <c:pt idx="467">
                  <c:v>-5.5718243172132231</c:v>
                </c:pt>
                <c:pt idx="468">
                  <c:v>-5.5820995500543367</c:v>
                </c:pt>
                <c:pt idx="469">
                  <c:v>-5.5923747932558392</c:v>
                </c:pt>
                <c:pt idx="470">
                  <c:v>-5.6026500468174687</c:v>
                </c:pt>
                <c:pt idx="471">
                  <c:v>-5.6129253107389605</c:v>
                </c:pt>
                <c:pt idx="472">
                  <c:v>-5.6232005850200526</c:v>
                </c:pt>
                <c:pt idx="473">
                  <c:v>-5.6334758696604821</c:v>
                </c:pt>
                <c:pt idx="474">
                  <c:v>-5.6437511646599852</c:v>
                </c:pt>
                <c:pt idx="475">
                  <c:v>-5.6540264700182998</c:v>
                </c:pt>
                <c:pt idx="476">
                  <c:v>-5.6643017857351623</c:v>
                </c:pt>
                <c:pt idx="477">
                  <c:v>-5.6745771118103097</c:v>
                </c:pt>
                <c:pt idx="478">
                  <c:v>-5.684852448243479</c:v>
                </c:pt>
                <c:pt idx="479">
                  <c:v>-5.6951277950344066</c:v>
                </c:pt>
                <c:pt idx="480">
                  <c:v>-5.7054031521828303</c:v>
                </c:pt>
                <c:pt idx="481">
                  <c:v>-5.7156785196884874</c:v>
                </c:pt>
                <c:pt idx="482">
                  <c:v>-5.7259538975511139</c:v>
                </c:pt>
                <c:pt idx="483">
                  <c:v>-5.7362292857704471</c:v>
                </c:pt>
                <c:pt idx="484">
                  <c:v>-5.7465046843462249</c:v>
                </c:pt>
                <c:pt idx="485">
                  <c:v>-5.7567800932781834</c:v>
                </c:pt>
                <c:pt idx="486">
                  <c:v>-5.7670555125660599</c:v>
                </c:pt>
                <c:pt idx="487">
                  <c:v>-5.7773309422095904</c:v>
                </c:pt>
                <c:pt idx="488">
                  <c:v>-5.7876063822085131</c:v>
                </c:pt>
                <c:pt idx="489">
                  <c:v>-5.797881832562565</c:v>
                </c:pt>
                <c:pt idx="490">
                  <c:v>-5.8081572932714831</c:v>
                </c:pt>
                <c:pt idx="491">
                  <c:v>-5.8184327643350038</c:v>
                </c:pt>
                <c:pt idx="492">
                  <c:v>-5.8287082457528641</c:v>
                </c:pt>
                <c:pt idx="493">
                  <c:v>-5.8389837375248019</c:v>
                </c:pt>
                <c:pt idx="494">
                  <c:v>-5.8492592396505536</c:v>
                </c:pt>
                <c:pt idx="495">
                  <c:v>-5.8595347521298562</c:v>
                </c:pt>
                <c:pt idx="496">
                  <c:v>-5.8698102749624477</c:v>
                </c:pt>
                <c:pt idx="497">
                  <c:v>-5.8800858081480643</c:v>
                </c:pt>
                <c:pt idx="498">
                  <c:v>-5.890361351686443</c:v>
                </c:pt>
                <c:pt idx="499">
                  <c:v>-5.9006369055773211</c:v>
                </c:pt>
                <c:pt idx="500">
                  <c:v>-5.9109124698204356</c:v>
                </c:pt>
                <c:pt idx="501">
                  <c:v>-5.9211880444155236</c:v>
                </c:pt>
                <c:pt idx="502">
                  <c:v>-5.9314636293623222</c:v>
                </c:pt>
                <c:pt idx="503">
                  <c:v>-5.9417392246605685</c:v>
                </c:pt>
                <c:pt idx="504">
                  <c:v>-5.9520148303099987</c:v>
                </c:pt>
                <c:pt idx="505">
                  <c:v>-5.9622904463103508</c:v>
                </c:pt>
                <c:pt idx="506">
                  <c:v>-5.9725660726613619</c:v>
                </c:pt>
                <c:pt idx="507">
                  <c:v>-5.982841709362769</c:v>
                </c:pt>
                <c:pt idx="508">
                  <c:v>-5.9931173564143094</c:v>
                </c:pt>
                <c:pt idx="509">
                  <c:v>-6.0033930138157201</c:v>
                </c:pt>
                <c:pt idx="510">
                  <c:v>-6.0136686815667373</c:v>
                </c:pt>
                <c:pt idx="511">
                  <c:v>-6.023944359667099</c:v>
                </c:pt>
                <c:pt idx="512">
                  <c:v>-6.0342200481165422</c:v>
                </c:pt>
                <c:pt idx="513">
                  <c:v>-6.0444957469148042</c:v>
                </c:pt>
                <c:pt idx="514">
                  <c:v>-6.0547714560616219</c:v>
                </c:pt>
                <c:pt idx="515">
                  <c:v>-6.0650471755567326</c:v>
                </c:pt>
                <c:pt idx="516">
                  <c:v>-6.0753229053998723</c:v>
                </c:pt>
                <c:pt idx="517">
                  <c:v>-6.0855986455907791</c:v>
                </c:pt>
                <c:pt idx="518">
                  <c:v>-6.0958743961291901</c:v>
                </c:pt>
                <c:pt idx="519">
                  <c:v>-6.1061501570148424</c:v>
                </c:pt>
                <c:pt idx="520">
                  <c:v>-6.1164259282474731</c:v>
                </c:pt>
                <c:pt idx="521">
                  <c:v>-6.1267017098268193</c:v>
                </c:pt>
                <c:pt idx="522">
                  <c:v>-6.136977501752618</c:v>
                </c:pt>
                <c:pt idx="523">
                  <c:v>-6.1472533040246073</c:v>
                </c:pt>
                <c:pt idx="524">
                  <c:v>-6.1575291166425234</c:v>
                </c:pt>
                <c:pt idx="525">
                  <c:v>-6.1678049396061034</c:v>
                </c:pt>
                <c:pt idx="526">
                  <c:v>-6.1780807729150844</c:v>
                </c:pt>
                <c:pt idx="527">
                  <c:v>-6.1883566165692043</c:v>
                </c:pt>
                <c:pt idx="528">
                  <c:v>-6.1986324705681994</c:v>
                </c:pt>
                <c:pt idx="529">
                  <c:v>-6.2089083349118077</c:v>
                </c:pt>
                <c:pt idx="530">
                  <c:v>-6.2191842095997663</c:v>
                </c:pt>
                <c:pt idx="531">
                  <c:v>-6.2294600946318113</c:v>
                </c:pt>
                <c:pt idx="532">
                  <c:v>-6.2397359900076808</c:v>
                </c:pt>
                <c:pt idx="533">
                  <c:v>-6.2500118957271118</c:v>
                </c:pt>
                <c:pt idx="534">
                  <c:v>-6.2602878117898415</c:v>
                </c:pt>
                <c:pt idx="535">
                  <c:v>-6.270563738195607</c:v>
                </c:pt>
                <c:pt idx="536">
                  <c:v>-6.2808396749441462</c:v>
                </c:pt>
                <c:pt idx="537">
                  <c:v>-6.2911156220351954</c:v>
                </c:pt>
                <c:pt idx="538">
                  <c:v>-6.3013915794684916</c:v>
                </c:pt>
                <c:pt idx="539">
                  <c:v>-6.3116675472437729</c:v>
                </c:pt>
                <c:pt idx="540">
                  <c:v>-6.3219435253607763</c:v>
                </c:pt>
                <c:pt idx="541">
                  <c:v>-6.332219513819239</c:v>
                </c:pt>
                <c:pt idx="542">
                  <c:v>-6.342495512618898</c:v>
                </c:pt>
                <c:pt idx="543">
                  <c:v>-6.3527715217594904</c:v>
                </c:pt>
                <c:pt idx="544">
                  <c:v>-6.3630475412407534</c:v>
                </c:pt>
                <c:pt idx="545">
                  <c:v>-6.3733235710624241</c:v>
                </c:pt>
                <c:pt idx="546">
                  <c:v>-6.3835996112242404</c:v>
                </c:pt>
                <c:pt idx="547">
                  <c:v>-6.3938756617259394</c:v>
                </c:pt>
                <c:pt idx="548">
                  <c:v>-6.4041517225672573</c:v>
                </c:pt>
                <c:pt idx="549">
                  <c:v>-6.4144277937479321</c:v>
                </c:pt>
                <c:pt idx="550">
                  <c:v>-6.4247038752677019</c:v>
                </c:pt>
                <c:pt idx="551">
                  <c:v>-6.4349799671263028</c:v>
                </c:pt>
                <c:pt idx="552">
                  <c:v>-6.4452560693234728</c:v>
                </c:pt>
                <c:pt idx="553">
                  <c:v>-6.4555321818589482</c:v>
                </c:pt>
                <c:pt idx="554">
                  <c:v>-6.4658083047324668</c:v>
                </c:pt>
                <c:pt idx="555">
                  <c:v>-6.4760844379437659</c:v>
                </c:pt>
                <c:pt idx="556">
                  <c:v>-6.4863605814925833</c:v>
                </c:pt>
                <c:pt idx="557">
                  <c:v>-6.4966367353786554</c:v>
                </c:pt>
                <c:pt idx="558">
                  <c:v>-6.50691289960172</c:v>
                </c:pt>
                <c:pt idx="559">
                  <c:v>-6.5171890741615144</c:v>
                </c:pt>
                <c:pt idx="560">
                  <c:v>-6.5274652590577755</c:v>
                </c:pt>
                <c:pt idx="561">
                  <c:v>-6.5377414542902406</c:v>
                </c:pt>
                <c:pt idx="562">
                  <c:v>-6.5480176598586466</c:v>
                </c:pt>
                <c:pt idx="563">
                  <c:v>-6.5582938757627316</c:v>
                </c:pt>
                <c:pt idx="564">
                  <c:v>-6.5685701020022327</c:v>
                </c:pt>
                <c:pt idx="565">
                  <c:v>-6.5788463385768869</c:v>
                </c:pt>
                <c:pt idx="566">
                  <c:v>-6.5891225854864324</c:v>
                </c:pt>
                <c:pt idx="567">
                  <c:v>-6.5993988427306052</c:v>
                </c:pt>
                <c:pt idx="568">
                  <c:v>-6.6096751103091433</c:v>
                </c:pt>
                <c:pt idx="569">
                  <c:v>-6.619951388221784</c:v>
                </c:pt>
                <c:pt idx="570">
                  <c:v>-6.6302276764682651</c:v>
                </c:pt>
                <c:pt idx="571">
                  <c:v>-6.6405039750483228</c:v>
                </c:pt>
                <c:pt idx="572">
                  <c:v>-6.6507802839616952</c:v>
                </c:pt>
                <c:pt idx="573">
                  <c:v>-6.6610566032081202</c:v>
                </c:pt>
                <c:pt idx="574">
                  <c:v>-6.6713329327873341</c:v>
                </c:pt>
                <c:pt idx="575">
                  <c:v>-6.6816092726990748</c:v>
                </c:pt>
                <c:pt idx="576">
                  <c:v>-6.6918856229430794</c:v>
                </c:pt>
                <c:pt idx="577">
                  <c:v>-6.7021619835190851</c:v>
                </c:pt>
                <c:pt idx="578">
                  <c:v>-6.7124383544268289</c:v>
                </c:pt>
                <c:pt idx="579">
                  <c:v>-6.7227147356660488</c:v>
                </c:pt>
                <c:pt idx="580">
                  <c:v>-6.732991127236482</c:v>
                </c:pt>
                <c:pt idx="581">
                  <c:v>-6.7432675291378663</c:v>
                </c:pt>
                <c:pt idx="582">
                  <c:v>-6.753543941369939</c:v>
                </c:pt>
                <c:pt idx="583">
                  <c:v>-6.763820363932437</c:v>
                </c:pt>
                <c:pt idx="584">
                  <c:v>-6.7740967968250976</c:v>
                </c:pt>
                <c:pt idx="585">
                  <c:v>-6.7843732400476586</c:v>
                </c:pt>
                <c:pt idx="586">
                  <c:v>-6.7946496935998573</c:v>
                </c:pt>
                <c:pt idx="587">
                  <c:v>-6.8049261574814306</c:v>
                </c:pt>
                <c:pt idx="588">
                  <c:v>-6.8152026316921157</c:v>
                </c:pt>
                <c:pt idx="589">
                  <c:v>-6.8254791162316506</c:v>
                </c:pt>
                <c:pt idx="590">
                  <c:v>-6.8357556110997733</c:v>
                </c:pt>
                <c:pt idx="591">
                  <c:v>-6.8460321162962199</c:v>
                </c:pt>
                <c:pt idx="592">
                  <c:v>-6.8563086318207285</c:v>
                </c:pt>
                <c:pt idx="593">
                  <c:v>-6.8665851576730361</c:v>
                </c:pt>
                <c:pt idx="594">
                  <c:v>-6.8768616938528808</c:v>
                </c:pt>
                <c:pt idx="595">
                  <c:v>-6.8871382403599997</c:v>
                </c:pt>
                <c:pt idx="596">
                  <c:v>-6.8974147971941298</c:v>
                </c:pt>
                <c:pt idx="597">
                  <c:v>-6.9076913643550091</c:v>
                </c:pt>
                <c:pt idx="598">
                  <c:v>-6.9179679418423747</c:v>
                </c:pt>
                <c:pt idx="599">
                  <c:v>-6.9282445296559647</c:v>
                </c:pt>
                <c:pt idx="600">
                  <c:v>-6.9385211277955152</c:v>
                </c:pt>
                <c:pt idx="601">
                  <c:v>-6.9487977362607651</c:v>
                </c:pt>
                <c:pt idx="602">
                  <c:v>-6.9590743550514507</c:v>
                </c:pt>
                <c:pt idx="603">
                  <c:v>-6.9693509841673098</c:v>
                </c:pt>
                <c:pt idx="604">
                  <c:v>-6.9796276236080805</c:v>
                </c:pt>
                <c:pt idx="605">
                  <c:v>-6.9899042733734991</c:v>
                </c:pt>
                <c:pt idx="606">
                  <c:v>-7.0001809334633043</c:v>
                </c:pt>
                <c:pt idx="607">
                  <c:v>-7.0104576038772324</c:v>
                </c:pt>
                <c:pt idx="608">
                  <c:v>-7.0207342846150214</c:v>
                </c:pt>
                <c:pt idx="609">
                  <c:v>-7.0310109756764083</c:v>
                </c:pt>
                <c:pt idx="610">
                  <c:v>-7.0412876770611312</c:v>
                </c:pt>
                <c:pt idx="611">
                  <c:v>-7.0515643887689272</c:v>
                </c:pt>
                <c:pt idx="612">
                  <c:v>-7.0618411107995342</c:v>
                </c:pt>
                <c:pt idx="613">
                  <c:v>-7.0721178431526894</c:v>
                </c:pt>
                <c:pt idx="614">
                  <c:v>-7.0823945858281308</c:v>
                </c:pt>
                <c:pt idx="615">
                  <c:v>-7.0926713388255953</c:v>
                </c:pt>
                <c:pt idx="616">
                  <c:v>-7.1029481021448202</c:v>
                </c:pt>
                <c:pt idx="617">
                  <c:v>-7.1132248757855434</c:v>
                </c:pt>
                <c:pt idx="618">
                  <c:v>-7.123501659747502</c:v>
                </c:pt>
                <c:pt idx="619">
                  <c:v>-7.1337784540304341</c:v>
                </c:pt>
                <c:pt idx="620">
                  <c:v>-7.1440552586340766</c:v>
                </c:pt>
                <c:pt idx="621">
                  <c:v>-7.1543320735581677</c:v>
                </c:pt>
                <c:pt idx="622">
                  <c:v>-7.1646088988024443</c:v>
                </c:pt>
                <c:pt idx="623">
                  <c:v>-7.1748857343666446</c:v>
                </c:pt>
                <c:pt idx="624">
                  <c:v>-7.1851625802505055</c:v>
                </c:pt>
                <c:pt idx="625">
                  <c:v>-7.1954394364537642</c:v>
                </c:pt>
                <c:pt idx="626">
                  <c:v>-7.2057163029761586</c:v>
                </c:pt>
                <c:pt idx="627">
                  <c:v>-7.2159931798174268</c:v>
                </c:pt>
                <c:pt idx="628">
                  <c:v>-7.2262700669773059</c:v>
                </c:pt>
                <c:pt idx="629">
                  <c:v>-7.2365469644555329</c:v>
                </c:pt>
                <c:pt idx="630">
                  <c:v>-7.2468238722518459</c:v>
                </c:pt>
                <c:pt idx="631">
                  <c:v>-7.2571007903659828</c:v>
                </c:pt>
                <c:pt idx="632">
                  <c:v>-7.2673777187976807</c:v>
                </c:pt>
                <c:pt idx="633">
                  <c:v>-7.2776546575466767</c:v>
                </c:pt>
                <c:pt idx="634">
                  <c:v>-7.2879316066127089</c:v>
                </c:pt>
                <c:pt idx="635">
                  <c:v>-7.2982085659955152</c:v>
                </c:pt>
                <c:pt idx="636">
                  <c:v>-7.3084855356948326</c:v>
                </c:pt>
                <c:pt idx="637">
                  <c:v>-7.3187625157103993</c:v>
                </c:pt>
                <c:pt idx="638">
                  <c:v>-7.3290395060419522</c:v>
                </c:pt>
                <c:pt idx="639">
                  <c:v>-7.3393165066892294</c:v>
                </c:pt>
                <c:pt idx="640">
                  <c:v>-7.349593517651968</c:v>
                </c:pt>
                <c:pt idx="641">
                  <c:v>-7.3598705389299059</c:v>
                </c:pt>
                <c:pt idx="642">
                  <c:v>-7.3701475705227804</c:v>
                </c:pt>
                <c:pt idx="643">
                  <c:v>-7.3804246124303292</c:v>
                </c:pt>
                <c:pt idx="644">
                  <c:v>-7.3907016646522896</c:v>
                </c:pt>
                <c:pt idx="645">
                  <c:v>-7.4009787271883996</c:v>
                </c:pt>
                <c:pt idx="646">
                  <c:v>-7.411255800038397</c:v>
                </c:pt>
                <c:pt idx="647">
                  <c:v>-7.4215328832020191</c:v>
                </c:pt>
                <c:pt idx="648">
                  <c:v>-7.4318099766790038</c:v>
                </c:pt>
                <c:pt idx="649">
                  <c:v>-7.4420870804690882</c:v>
                </c:pt>
                <c:pt idx="650">
                  <c:v>-7.4523641945720103</c:v>
                </c:pt>
                <c:pt idx="651">
                  <c:v>-7.4626413189875072</c:v>
                </c:pt>
                <c:pt idx="652">
                  <c:v>-7.4729184537153168</c:v>
                </c:pt>
                <c:pt idx="653">
                  <c:v>-7.4831955987551773</c:v>
                </c:pt>
                <c:pt idx="654">
                  <c:v>-7.4934727541068256</c:v>
                </c:pt>
                <c:pt idx="655">
                  <c:v>-7.5037499197699997</c:v>
                </c:pt>
                <c:pt idx="656">
                  <c:v>-7.5140270957444377</c:v>
                </c:pt>
                <c:pt idx="657">
                  <c:v>-7.5243042820298767</c:v>
                </c:pt>
                <c:pt idx="658">
                  <c:v>-7.5345814786260545</c:v>
                </c:pt>
                <c:pt idx="659">
                  <c:v>-7.5448586855327084</c:v>
                </c:pt>
                <c:pt idx="660">
                  <c:v>-7.5551359027495764</c:v>
                </c:pt>
                <c:pt idx="661">
                  <c:v>-7.5654131302763954</c:v>
                </c:pt>
                <c:pt idx="662">
                  <c:v>-7.5756903681129044</c:v>
                </c:pt>
                <c:pt idx="663">
                  <c:v>-7.5859676162588405</c:v>
                </c:pt>
                <c:pt idx="664">
                  <c:v>-7.5962448747139408</c:v>
                </c:pt>
                <c:pt idx="665">
                  <c:v>-7.6065221434779433</c:v>
                </c:pt>
                <c:pt idx="666">
                  <c:v>-7.616799422550586</c:v>
                </c:pt>
                <c:pt idx="667">
                  <c:v>-7.6270767119316059</c:v>
                </c:pt>
                <c:pt idx="668">
                  <c:v>-7.637354011620741</c:v>
                </c:pt>
                <c:pt idx="669">
                  <c:v>-7.6476313216177294</c:v>
                </c:pt>
                <c:pt idx="670">
                  <c:v>-7.657908641922309</c:v>
                </c:pt>
                <c:pt idx="671">
                  <c:v>-7.668185972534217</c:v>
                </c:pt>
                <c:pt idx="672">
                  <c:v>-7.6784633134531912</c:v>
                </c:pt>
                <c:pt idx="673">
                  <c:v>-7.6887406646789689</c:v>
                </c:pt>
                <c:pt idx="674">
                  <c:v>-7.6990180262112879</c:v>
                </c:pt>
                <c:pt idx="675">
                  <c:v>-7.7092953980498864</c:v>
                </c:pt>
                <c:pt idx="676">
                  <c:v>-7.7195727801945022</c:v>
                </c:pt>
                <c:pt idx="677">
                  <c:v>-7.7298501726448725</c:v>
                </c:pt>
                <c:pt idx="678">
                  <c:v>-7.7401275754007353</c:v>
                </c:pt>
                <c:pt idx="679">
                  <c:v>-7.7504049884618276</c:v>
                </c:pt>
                <c:pt idx="680">
                  <c:v>-7.7606824118278883</c:v>
                </c:pt>
                <c:pt idx="681">
                  <c:v>-7.7709598454986546</c:v>
                </c:pt>
                <c:pt idx="682">
                  <c:v>-7.7812372894738635</c:v>
                </c:pt>
                <c:pt idx="683">
                  <c:v>-7.7915147437532539</c:v>
                </c:pt>
                <c:pt idx="684">
                  <c:v>-7.801792208336563</c:v>
                </c:pt>
                <c:pt idx="685">
                  <c:v>-7.8120696832235286</c:v>
                </c:pt>
                <c:pt idx="686">
                  <c:v>-7.8223471684138888</c:v>
                </c:pt>
                <c:pt idx="687">
                  <c:v>-7.8326246639073807</c:v>
                </c:pt>
                <c:pt idx="688">
                  <c:v>-7.8429021697037422</c:v>
                </c:pt>
                <c:pt idx="689">
                  <c:v>-7.8531796858027114</c:v>
                </c:pt>
                <c:pt idx="690">
                  <c:v>-7.8634572122040263</c:v>
                </c:pt>
                <c:pt idx="691">
                  <c:v>-7.8737347489074239</c:v>
                </c:pt>
                <c:pt idx="692">
                  <c:v>-7.8840122959126422</c:v>
                </c:pt>
                <c:pt idx="693">
                  <c:v>-7.8942898532194192</c:v>
                </c:pt>
                <c:pt idx="694">
                  <c:v>-7.904567420827493</c:v>
                </c:pt>
                <c:pt idx="695">
                  <c:v>-7.9148449987366014</c:v>
                </c:pt>
                <c:pt idx="696">
                  <c:v>-7.9251225869464816</c:v>
                </c:pt>
                <c:pt idx="697">
                  <c:v>-7.9354001854568716</c:v>
                </c:pt>
                <c:pt idx="698">
                  <c:v>-7.9456777942675094</c:v>
                </c:pt>
                <c:pt idx="699">
                  <c:v>-7.9559554133781321</c:v>
                </c:pt>
                <c:pt idx="700">
                  <c:v>-7.9662330427884784</c:v>
                </c:pt>
                <c:pt idx="701">
                  <c:v>-7.9765106824982857</c:v>
                </c:pt>
                <c:pt idx="702">
                  <c:v>-7.9867883325072917</c:v>
                </c:pt>
                <c:pt idx="703">
                  <c:v>-7.9970659928152337</c:v>
                </c:pt>
                <c:pt idx="704">
                  <c:v>-8.0073436634218513</c:v>
                </c:pt>
                <c:pt idx="705">
                  <c:v>-8.01762134432688</c:v>
                </c:pt>
                <c:pt idx="706">
                  <c:v>-8.0278990355300586</c:v>
                </c:pt>
                <c:pt idx="707">
                  <c:v>-8.0381767370311259</c:v>
                </c:pt>
                <c:pt idx="708">
                  <c:v>-8.0484544488298191</c:v>
                </c:pt>
                <c:pt idx="709">
                  <c:v>-8.0587321709258752</c:v>
                </c:pt>
                <c:pt idx="710">
                  <c:v>-8.0690099033190332</c:v>
                </c:pt>
                <c:pt idx="711">
                  <c:v>-8.0792876460090302</c:v>
                </c:pt>
                <c:pt idx="712">
                  <c:v>-8.0895653989956049</c:v>
                </c:pt>
                <c:pt idx="713">
                  <c:v>-8.0998431622784945</c:v>
                </c:pt>
                <c:pt idx="714">
                  <c:v>-8.1101209358574362</c:v>
                </c:pt>
                <c:pt idx="715">
                  <c:v>-8.1203987197321688</c:v>
                </c:pt>
                <c:pt idx="716">
                  <c:v>-8.1306765139024293</c:v>
                </c:pt>
                <c:pt idx="717">
                  <c:v>-8.1409543183679567</c:v>
                </c:pt>
                <c:pt idx="718">
                  <c:v>-8.151232133128488</c:v>
                </c:pt>
                <c:pt idx="719">
                  <c:v>-8.1615099581837622</c:v>
                </c:pt>
                <c:pt idx="720">
                  <c:v>-8.1717877935335164</c:v>
                </c:pt>
                <c:pt idx="721">
                  <c:v>-8.1820656391774875</c:v>
                </c:pt>
                <c:pt idx="722">
                  <c:v>-8.1923434951154146</c:v>
                </c:pt>
                <c:pt idx="723">
                  <c:v>-8.2026213613470365</c:v>
                </c:pt>
                <c:pt idx="724">
                  <c:v>-8.2128992378720902</c:v>
                </c:pt>
                <c:pt idx="725">
                  <c:v>-8.2231771246903129</c:v>
                </c:pt>
                <c:pt idx="726">
                  <c:v>-8.2334550218014435</c:v>
                </c:pt>
                <c:pt idx="727">
                  <c:v>-8.2437329292052191</c:v>
                </c:pt>
                <c:pt idx="728">
                  <c:v>-8.2540108469013767</c:v>
                </c:pt>
                <c:pt idx="729">
                  <c:v>-8.2642887748896552</c:v>
                </c:pt>
                <c:pt idx="730">
                  <c:v>-8.2745667131697935</c:v>
                </c:pt>
                <c:pt idx="731">
                  <c:v>-8.2848446617415288</c:v>
                </c:pt>
                <c:pt idx="732">
                  <c:v>-8.295122620604598</c:v>
                </c:pt>
                <c:pt idx="733">
                  <c:v>-8.3054005897587402</c:v>
                </c:pt>
                <c:pt idx="734">
                  <c:v>-8.3156785692036941</c:v>
                </c:pt>
                <c:pt idx="735">
                  <c:v>-8.3259565589391968</c:v>
                </c:pt>
                <c:pt idx="736">
                  <c:v>-8.3362345589649856</c:v>
                </c:pt>
                <c:pt idx="737">
                  <c:v>-8.3465125692807991</c:v>
                </c:pt>
                <c:pt idx="738">
                  <c:v>-8.3567905898863746</c:v>
                </c:pt>
                <c:pt idx="739">
                  <c:v>-8.3670686207814509</c:v>
                </c:pt>
                <c:pt idx="740">
                  <c:v>-8.3773466619657651</c:v>
                </c:pt>
                <c:pt idx="741">
                  <c:v>-8.387624713439056</c:v>
                </c:pt>
                <c:pt idx="742">
                  <c:v>-8.3979027752010609</c:v>
                </c:pt>
                <c:pt idx="743">
                  <c:v>-8.4081808472515185</c:v>
                </c:pt>
                <c:pt idx="744">
                  <c:v>-8.418458929590166</c:v>
                </c:pt>
                <c:pt idx="745">
                  <c:v>-8.4287370222167404</c:v>
                </c:pt>
                <c:pt idx="746">
                  <c:v>-8.4390151251309824</c:v>
                </c:pt>
                <c:pt idx="747">
                  <c:v>-8.4492932383326274</c:v>
                </c:pt>
                <c:pt idx="748">
                  <c:v>-8.4595713618214141</c:v>
                </c:pt>
                <c:pt idx="749">
                  <c:v>-8.4698494955970816</c:v>
                </c:pt>
                <c:pt idx="750">
                  <c:v>-8.4801276396593668</c:v>
                </c:pt>
                <c:pt idx="751">
                  <c:v>-8.4904057940080087</c:v>
                </c:pt>
                <c:pt idx="752">
                  <c:v>-8.5006839586427443</c:v>
                </c:pt>
                <c:pt idx="753">
                  <c:v>-8.5109621335633125</c:v>
                </c:pt>
                <c:pt idx="754">
                  <c:v>-8.5212403187694505</c:v>
                </c:pt>
                <c:pt idx="755">
                  <c:v>-8.5315185142608971</c:v>
                </c:pt>
                <c:pt idx="756">
                  <c:v>-8.5417967200373894</c:v>
                </c:pt>
                <c:pt idx="757">
                  <c:v>-8.5520749360986645</c:v>
                </c:pt>
                <c:pt idx="758">
                  <c:v>-8.5623531624444631</c:v>
                </c:pt>
                <c:pt idx="759">
                  <c:v>-8.5726313990745204</c:v>
                </c:pt>
                <c:pt idx="760">
                  <c:v>-8.5829096459885772</c:v>
                </c:pt>
                <c:pt idx="761">
                  <c:v>-8.5931879031863687</c:v>
                </c:pt>
                <c:pt idx="762">
                  <c:v>-8.6034661706676356</c:v>
                </c:pt>
                <c:pt idx="763">
                  <c:v>-8.6137444484321151</c:v>
                </c:pt>
                <c:pt idx="764">
                  <c:v>-8.6240227364795441</c:v>
                </c:pt>
                <c:pt idx="765">
                  <c:v>-8.6343010348096616</c:v>
                </c:pt>
                <c:pt idx="766">
                  <c:v>-8.6445793434222047</c:v>
                </c:pt>
                <c:pt idx="767">
                  <c:v>-8.6548576623169122</c:v>
                </c:pt>
                <c:pt idx="768">
                  <c:v>-8.6651359914935231</c:v>
                </c:pt>
                <c:pt idx="769">
                  <c:v>-8.6754143309517744</c:v>
                </c:pt>
                <c:pt idx="770">
                  <c:v>-8.6856926806914032</c:v>
                </c:pt>
                <c:pt idx="771">
                  <c:v>-8.6959710407121484</c:v>
                </c:pt>
                <c:pt idx="772">
                  <c:v>-8.7062494110137489</c:v>
                </c:pt>
                <c:pt idx="773">
                  <c:v>-8.7165277915959418</c:v>
                </c:pt>
                <c:pt idx="774">
                  <c:v>-8.726806182458466</c:v>
                </c:pt>
                <c:pt idx="775">
                  <c:v>-8.7370845836010584</c:v>
                </c:pt>
                <c:pt idx="776">
                  <c:v>-8.7473629950234582</c:v>
                </c:pt>
                <c:pt idx="777">
                  <c:v>-8.757641416725404</c:v>
                </c:pt>
                <c:pt idx="778">
                  <c:v>-8.767919848706633</c:v>
                </c:pt>
                <c:pt idx="779">
                  <c:v>-8.7781982909668823</c:v>
                </c:pt>
                <c:pt idx="780">
                  <c:v>-8.7884767435058908</c:v>
                </c:pt>
                <c:pt idx="781">
                  <c:v>-8.7987552063233974</c:v>
                </c:pt>
                <c:pt idx="782">
                  <c:v>-8.8090336794191391</c:v>
                </c:pt>
                <c:pt idx="783">
                  <c:v>-8.8193121627928548</c:v>
                </c:pt>
                <c:pt idx="784">
                  <c:v>-8.8295906564442834</c:v>
                </c:pt>
                <c:pt idx="785">
                  <c:v>-8.8398691603731621</c:v>
                </c:pt>
                <c:pt idx="786">
                  <c:v>-8.8501476745792278</c:v>
                </c:pt>
                <c:pt idx="787">
                  <c:v>-8.8604261990622195</c:v>
                </c:pt>
                <c:pt idx="788">
                  <c:v>-8.8707047338218761</c:v>
                </c:pt>
                <c:pt idx="789">
                  <c:v>-8.8809832788579346</c:v>
                </c:pt>
                <c:pt idx="790">
                  <c:v>-8.8912618341701339</c:v>
                </c:pt>
                <c:pt idx="791">
                  <c:v>-8.901540399758213</c:v>
                </c:pt>
                <c:pt idx="792">
                  <c:v>-8.9118189756219088</c:v>
                </c:pt>
                <c:pt idx="793">
                  <c:v>-8.9220975617609586</c:v>
                </c:pt>
                <c:pt idx="794">
                  <c:v>-8.9323761581751011</c:v>
                </c:pt>
                <c:pt idx="795">
                  <c:v>-8.9426547648640753</c:v>
                </c:pt>
                <c:pt idx="796">
                  <c:v>-8.95293338182762</c:v>
                </c:pt>
                <c:pt idx="797">
                  <c:v>-8.9632120090654723</c:v>
                </c:pt>
                <c:pt idx="798">
                  <c:v>-8.9734906465773694</c:v>
                </c:pt>
                <c:pt idx="799">
                  <c:v>-8.9837692943630501</c:v>
                </c:pt>
                <c:pt idx="800">
                  <c:v>-8.9940479524222532</c:v>
                </c:pt>
                <c:pt idx="801">
                  <c:v>-9.0043266207547177</c:v>
                </c:pt>
                <c:pt idx="802">
                  <c:v>-9.0146052993601806</c:v>
                </c:pt>
                <c:pt idx="803">
                  <c:v>-9.0248839882383791</c:v>
                </c:pt>
                <c:pt idx="804">
                  <c:v>-9.0351626873890538</c:v>
                </c:pt>
                <c:pt idx="805">
                  <c:v>-9.04544139681194</c:v>
                </c:pt>
                <c:pt idx="806">
                  <c:v>-9.0557201165067784</c:v>
                </c:pt>
                <c:pt idx="807">
                  <c:v>-9.0659988464733061</c:v>
                </c:pt>
                <c:pt idx="808">
                  <c:v>-9.0762775867112619</c:v>
                </c:pt>
                <c:pt idx="809">
                  <c:v>-9.086556337220383</c:v>
                </c:pt>
                <c:pt idx="810">
                  <c:v>-9.0968350980004082</c:v>
                </c:pt>
                <c:pt idx="811">
                  <c:v>-9.1071138690510764</c:v>
                </c:pt>
                <c:pt idx="812">
                  <c:v>-9.1173926503721248</c:v>
                </c:pt>
                <c:pt idx="813">
                  <c:v>-9.1276714419632921</c:v>
                </c:pt>
                <c:pt idx="814">
                  <c:v>-9.1379502438243154</c:v>
                </c:pt>
                <c:pt idx="815">
                  <c:v>-9.1482290559549337</c:v>
                </c:pt>
                <c:pt idx="816">
                  <c:v>-9.1585078783548859</c:v>
                </c:pt>
                <c:pt idx="817">
                  <c:v>-9.168786711023909</c:v>
                </c:pt>
                <c:pt idx="818">
                  <c:v>-9.1790655539617436</c:v>
                </c:pt>
                <c:pt idx="819">
                  <c:v>-9.1893444071681252</c:v>
                </c:pt>
                <c:pt idx="820">
                  <c:v>-9.1996232706427943</c:v>
                </c:pt>
                <c:pt idx="821">
                  <c:v>-9.209902144385488</c:v>
                </c:pt>
                <c:pt idx="822">
                  <c:v>-9.2201810283959436</c:v>
                </c:pt>
                <c:pt idx="823">
                  <c:v>-9.2304599226738997</c:v>
                </c:pt>
                <c:pt idx="824">
                  <c:v>-9.2407388272190953</c:v>
                </c:pt>
                <c:pt idx="825">
                  <c:v>-9.2510177420312694</c:v>
                </c:pt>
                <c:pt idx="826">
                  <c:v>-9.2612966671101589</c:v>
                </c:pt>
                <c:pt idx="827">
                  <c:v>-9.2715756024555027</c:v>
                </c:pt>
                <c:pt idx="828">
                  <c:v>-9.2818545480670398</c:v>
                </c:pt>
                <c:pt idx="829">
                  <c:v>-9.2921335039445072</c:v>
                </c:pt>
                <c:pt idx="830">
                  <c:v>-9.3024124700876438</c:v>
                </c:pt>
                <c:pt idx="831">
                  <c:v>-9.3126914464961867</c:v>
                </c:pt>
                <c:pt idx="832">
                  <c:v>-9.3229704331698766</c:v>
                </c:pt>
                <c:pt idx="833">
                  <c:v>-9.3332494301084505</c:v>
                </c:pt>
                <c:pt idx="834">
                  <c:v>-9.3435284373116456</c:v>
                </c:pt>
                <c:pt idx="835">
                  <c:v>-9.3538074547792007</c:v>
                </c:pt>
                <c:pt idx="836">
                  <c:v>-9.3640864825108547</c:v>
                </c:pt>
                <c:pt idx="837">
                  <c:v>-9.3743655205063465</c:v>
                </c:pt>
                <c:pt idx="838">
                  <c:v>-9.3846445687654132</c:v>
                </c:pt>
                <c:pt idx="839">
                  <c:v>-9.3949236272877936</c:v>
                </c:pt>
                <c:pt idx="840">
                  <c:v>-9.4052026960732267</c:v>
                </c:pt>
                <c:pt idx="841">
                  <c:v>-9.4154817751214495</c:v>
                </c:pt>
                <c:pt idx="842">
                  <c:v>-9.4257608644322008</c:v>
                </c:pt>
                <c:pt idx="843">
                  <c:v>-9.4360399640052197</c:v>
                </c:pt>
                <c:pt idx="844">
                  <c:v>-9.4463190738402449</c:v>
                </c:pt>
                <c:pt idx="845">
                  <c:v>-9.4565981939370136</c:v>
                </c:pt>
                <c:pt idx="846">
                  <c:v>-9.4668773242952646</c:v>
                </c:pt>
                <c:pt idx="847">
                  <c:v>-9.4771564649147351</c:v>
                </c:pt>
                <c:pt idx="848">
                  <c:v>-9.4874356157951656</c:v>
                </c:pt>
                <c:pt idx="849">
                  <c:v>-9.4977147769362933</c:v>
                </c:pt>
                <c:pt idx="850">
                  <c:v>-9.5079939483378553</c:v>
                </c:pt>
                <c:pt idx="851">
                  <c:v>-9.5182731299995922</c:v>
                </c:pt>
                <c:pt idx="852">
                  <c:v>-9.5285523219212411</c:v>
                </c:pt>
                <c:pt idx="853">
                  <c:v>-9.538831524102541</c:v>
                </c:pt>
                <c:pt idx="854">
                  <c:v>-9.5491107365432288</c:v>
                </c:pt>
                <c:pt idx="855">
                  <c:v>-9.5593899592430436</c:v>
                </c:pt>
                <c:pt idx="856">
                  <c:v>-9.5696691922017241</c:v>
                </c:pt>
                <c:pt idx="857">
                  <c:v>-9.5799484354190092</c:v>
                </c:pt>
                <c:pt idx="858">
                  <c:v>-9.5902276888946361</c:v>
                </c:pt>
                <c:pt idx="859">
                  <c:v>-9.6005069526283453</c:v>
                </c:pt>
                <c:pt idx="860">
                  <c:v>-9.6107862266198723</c:v>
                </c:pt>
                <c:pt idx="861">
                  <c:v>-9.6210655108689576</c:v>
                </c:pt>
                <c:pt idx="862">
                  <c:v>-9.6313448053753383</c:v>
                </c:pt>
                <c:pt idx="863">
                  <c:v>-9.6416241101387534</c:v>
                </c:pt>
                <c:pt idx="864">
                  <c:v>-9.6519034251589417</c:v>
                </c:pt>
                <c:pt idx="865">
                  <c:v>-9.6621827504356421</c:v>
                </c:pt>
                <c:pt idx="866">
                  <c:v>-9.6724620859685917</c:v>
                </c:pt>
                <c:pt idx="867">
                  <c:v>-9.6827414317575293</c:v>
                </c:pt>
                <c:pt idx="868">
                  <c:v>-9.6930207878021939</c:v>
                </c:pt>
                <c:pt idx="869">
                  <c:v>-9.7033001541023225</c:v>
                </c:pt>
                <c:pt idx="870">
                  <c:v>-9.7135795306576558</c:v>
                </c:pt>
                <c:pt idx="871">
                  <c:v>-9.7238589174679309</c:v>
                </c:pt>
                <c:pt idx="872">
                  <c:v>-9.7341383145328866</c:v>
                </c:pt>
                <c:pt idx="873">
                  <c:v>-9.7444177218522601</c:v>
                </c:pt>
                <c:pt idx="874">
                  <c:v>-9.7546971394257902</c:v>
                </c:pt>
                <c:pt idx="875">
                  <c:v>-9.7649765672532158</c:v>
                </c:pt>
                <c:pt idx="876">
                  <c:v>-9.7752560053342759</c:v>
                </c:pt>
                <c:pt idx="877">
                  <c:v>-9.7855354536687091</c:v>
                </c:pt>
                <c:pt idx="878">
                  <c:v>-9.7958149122562528</c:v>
                </c:pt>
                <c:pt idx="879">
                  <c:v>-9.8060943810966457</c:v>
                </c:pt>
                <c:pt idx="880">
                  <c:v>-9.8163738601896267</c:v>
                </c:pt>
                <c:pt idx="881">
                  <c:v>-9.8266533495349346</c:v>
                </c:pt>
                <c:pt idx="882">
                  <c:v>-9.8369328491323067</c:v>
                </c:pt>
                <c:pt idx="883">
                  <c:v>-9.8472123589814835</c:v>
                </c:pt>
                <c:pt idx="884">
                  <c:v>-9.8574918790822021</c:v>
                </c:pt>
                <c:pt idx="885">
                  <c:v>-9.8677714094341997</c:v>
                </c:pt>
                <c:pt idx="886">
                  <c:v>-9.8780509500372169</c:v>
                </c:pt>
                <c:pt idx="887">
                  <c:v>-9.8883305008909907</c:v>
                </c:pt>
                <c:pt idx="888">
                  <c:v>-9.8986100619952602</c:v>
                </c:pt>
                <c:pt idx="889">
                  <c:v>-9.908889633349764</c:v>
                </c:pt>
                <c:pt idx="890">
                  <c:v>-9.9191692149542412</c:v>
                </c:pt>
                <c:pt idx="891">
                  <c:v>-9.9294488068084306</c:v>
                </c:pt>
                <c:pt idx="892">
                  <c:v>-9.9397284089120692</c:v>
                </c:pt>
                <c:pt idx="893">
                  <c:v>-9.950008021264896</c:v>
                </c:pt>
                <c:pt idx="894">
                  <c:v>-9.9602876438666499</c:v>
                </c:pt>
                <c:pt idx="895">
                  <c:v>-9.9705672767170697</c:v>
                </c:pt>
                <c:pt idx="896">
                  <c:v>-9.9808469198158924</c:v>
                </c:pt>
                <c:pt idx="897">
                  <c:v>-9.9911265731628571</c:v>
                </c:pt>
                <c:pt idx="898">
                  <c:v>-10.001406236757704</c:v>
                </c:pt>
                <c:pt idx="899">
                  <c:v>-10.011685910600171</c:v>
                </c:pt>
                <c:pt idx="900">
                  <c:v>-10.021965594689995</c:v>
                </c:pt>
                <c:pt idx="901">
                  <c:v>-10.032245289026916</c:v>
                </c:pt>
                <c:pt idx="902">
                  <c:v>-10.042524993610671</c:v>
                </c:pt>
                <c:pt idx="903">
                  <c:v>-10.052804708441</c:v>
                </c:pt>
                <c:pt idx="904">
                  <c:v>-10.063084433517641</c:v>
                </c:pt>
                <c:pt idx="905">
                  <c:v>-10.073364168840333</c:v>
                </c:pt>
                <c:pt idx="906">
                  <c:v>-10.083643914408816</c:v>
                </c:pt>
                <c:pt idx="907">
                  <c:v>-10.093923670222825</c:v>
                </c:pt>
                <c:pt idx="908">
                  <c:v>-10.104203436282102</c:v>
                </c:pt>
                <c:pt idx="909">
                  <c:v>-10.114483212586384</c:v>
                </c:pt>
                <c:pt idx="910">
                  <c:v>-10.12476299913541</c:v>
                </c:pt>
                <c:pt idx="911">
                  <c:v>-10.135042795928918</c:v>
                </c:pt>
                <c:pt idx="912">
                  <c:v>-10.145322602966646</c:v>
                </c:pt>
                <c:pt idx="913">
                  <c:v>-10.155602420248334</c:v>
                </c:pt>
                <c:pt idx="914">
                  <c:v>-10.16588224777372</c:v>
                </c:pt>
                <c:pt idx="915">
                  <c:v>-10.176162085542542</c:v>
                </c:pt>
                <c:pt idx="916">
                  <c:v>-10.186441933554541</c:v>
                </c:pt>
                <c:pt idx="917">
                  <c:v>-10.196721791809452</c:v>
                </c:pt>
                <c:pt idx="918">
                  <c:v>-10.207001660307016</c:v>
                </c:pt>
                <c:pt idx="919">
                  <c:v>-10.217281539046972</c:v>
                </c:pt>
                <c:pt idx="920">
                  <c:v>-10.227561428029057</c:v>
                </c:pt>
                <c:pt idx="921">
                  <c:v>-10.23784132725301</c:v>
                </c:pt>
                <c:pt idx="922">
                  <c:v>-10.248121236718571</c:v>
                </c:pt>
                <c:pt idx="923">
                  <c:v>-10.258401156425478</c:v>
                </c:pt>
                <c:pt idx="924">
                  <c:v>-10.268681086373467</c:v>
                </c:pt>
                <c:pt idx="925">
                  <c:v>-10.27896102656228</c:v>
                </c:pt>
                <c:pt idx="926">
                  <c:v>-10.289240976991655</c:v>
                </c:pt>
                <c:pt idx="927">
                  <c:v>-10.299520937661329</c:v>
                </c:pt>
                <c:pt idx="928">
                  <c:v>-10.309800908571043</c:v>
                </c:pt>
                <c:pt idx="929">
                  <c:v>-10.320080889720535</c:v>
                </c:pt>
                <c:pt idx="930">
                  <c:v>-10.330360881109542</c:v>
                </c:pt>
                <c:pt idx="931">
                  <c:v>-10.340640882737803</c:v>
                </c:pt>
                <c:pt idx="932">
                  <c:v>-10.350920894605059</c:v>
                </c:pt>
                <c:pt idx="933">
                  <c:v>-10.361200916711045</c:v>
                </c:pt>
                <c:pt idx="934">
                  <c:v>-10.371480949055503</c:v>
                </c:pt>
                <c:pt idx="935">
                  <c:v>-10.381760991638171</c:v>
                </c:pt>
                <c:pt idx="936">
                  <c:v>-10.392041044458786</c:v>
                </c:pt>
                <c:pt idx="937">
                  <c:v>-10.402321107517087</c:v>
                </c:pt>
                <c:pt idx="938">
                  <c:v>-10.412601180812814</c:v>
                </c:pt>
                <c:pt idx="939">
                  <c:v>-10.422881264345705</c:v>
                </c:pt>
                <c:pt idx="940">
                  <c:v>-10.433161358115498</c:v>
                </c:pt>
                <c:pt idx="941">
                  <c:v>-10.443441462121934</c:v>
                </c:pt>
                <c:pt idx="942">
                  <c:v>-10.45372157636475</c:v>
                </c:pt>
                <c:pt idx="943">
                  <c:v>-10.464001700843685</c:v>
                </c:pt>
                <c:pt idx="944">
                  <c:v>-10.474281835558477</c:v>
                </c:pt>
                <c:pt idx="945">
                  <c:v>-10.484561980508866</c:v>
                </c:pt>
                <c:pt idx="946">
                  <c:v>-10.49484213569459</c:v>
                </c:pt>
                <c:pt idx="947">
                  <c:v>-10.505122301115387</c:v>
                </c:pt>
                <c:pt idx="948">
                  <c:v>-10.515402476770998</c:v>
                </c:pt>
                <c:pt idx="949">
                  <c:v>-10.525682662661159</c:v>
                </c:pt>
                <c:pt idx="950">
                  <c:v>-10.535962858785611</c:v>
                </c:pt>
                <c:pt idx="951">
                  <c:v>-10.546243065144091</c:v>
                </c:pt>
                <c:pt idx="952">
                  <c:v>-10.556523281736338</c:v>
                </c:pt>
                <c:pt idx="953">
                  <c:v>-10.56680350856209</c:v>
                </c:pt>
                <c:pt idx="954">
                  <c:v>-10.577083745621088</c:v>
                </c:pt>
                <c:pt idx="955">
                  <c:v>-10.587363992913071</c:v>
                </c:pt>
                <c:pt idx="956">
                  <c:v>-10.597644250437774</c:v>
                </c:pt>
                <c:pt idx="957">
                  <c:v>-10.60792451819494</c:v>
                </c:pt>
                <c:pt idx="958">
                  <c:v>-10.618204796184305</c:v>
                </c:pt>
                <c:pt idx="959">
                  <c:v>-10.628485084405607</c:v>
                </c:pt>
                <c:pt idx="960">
                  <c:v>-10.638765382858589</c:v>
                </c:pt>
                <c:pt idx="961">
                  <c:v>-10.649045691542986</c:v>
                </c:pt>
                <c:pt idx="962">
                  <c:v>-10.659326010458537</c:v>
                </c:pt>
                <c:pt idx="963">
                  <c:v>-10.669606339604982</c:v>
                </c:pt>
                <c:pt idx="964">
                  <c:v>-10.67988667898206</c:v>
                </c:pt>
                <c:pt idx="965">
                  <c:v>-10.690167028589508</c:v>
                </c:pt>
                <c:pt idx="966">
                  <c:v>-10.700447388427067</c:v>
                </c:pt>
                <c:pt idx="967">
                  <c:v>-10.710727758494475</c:v>
                </c:pt>
                <c:pt idx="968">
                  <c:v>-10.72100813879147</c:v>
                </c:pt>
                <c:pt idx="969">
                  <c:v>-10.731288529317792</c:v>
                </c:pt>
                <c:pt idx="970">
                  <c:v>-10.74156893007318</c:v>
                </c:pt>
                <c:pt idx="971">
                  <c:v>-10.751849341057373</c:v>
                </c:pt>
                <c:pt idx="972">
                  <c:v>-10.762129762270106</c:v>
                </c:pt>
                <c:pt idx="973">
                  <c:v>-10.772410193711123</c:v>
                </c:pt>
                <c:pt idx="974">
                  <c:v>-10.78269063538016</c:v>
                </c:pt>
                <c:pt idx="975">
                  <c:v>-10.792971087276955</c:v>
                </c:pt>
                <c:pt idx="976">
                  <c:v>-10.803251549401249</c:v>
                </c:pt>
                <c:pt idx="977">
                  <c:v>-10.813532021752779</c:v>
                </c:pt>
                <c:pt idx="978">
                  <c:v>-10.823812504331286</c:v>
                </c:pt>
                <c:pt idx="979">
                  <c:v>-10.834092997136507</c:v>
                </c:pt>
                <c:pt idx="980">
                  <c:v>-10.844373500168182</c:v>
                </c:pt>
                <c:pt idx="981">
                  <c:v>-10.854654013426048</c:v>
                </c:pt>
                <c:pt idx="982">
                  <c:v>-10.864934536909846</c:v>
                </c:pt>
                <c:pt idx="983">
                  <c:v>-10.875215070619314</c:v>
                </c:pt>
                <c:pt idx="984">
                  <c:v>-10.885495614554191</c:v>
                </c:pt>
                <c:pt idx="985">
                  <c:v>-10.895776168714216</c:v>
                </c:pt>
                <c:pt idx="986">
                  <c:v>-10.906056733099126</c:v>
                </c:pt>
                <c:pt idx="987">
                  <c:v>-10.916337307708663</c:v>
                </c:pt>
                <c:pt idx="988">
                  <c:v>-10.926617892542563</c:v>
                </c:pt>
                <c:pt idx="989">
                  <c:v>-10.936898487600567</c:v>
                </c:pt>
                <c:pt idx="990">
                  <c:v>-10.947179092882413</c:v>
                </c:pt>
                <c:pt idx="991">
                  <c:v>-10.957459708387839</c:v>
                </c:pt>
                <c:pt idx="992">
                  <c:v>-10.967740334116586</c:v>
                </c:pt>
                <c:pt idx="993">
                  <c:v>-10.978020970068391</c:v>
                </c:pt>
                <c:pt idx="994">
                  <c:v>-10.988301616242994</c:v>
                </c:pt>
                <c:pt idx="995">
                  <c:v>-10.998582272640133</c:v>
                </c:pt>
                <c:pt idx="996">
                  <c:v>-11.008862939259547</c:v>
                </c:pt>
                <c:pt idx="997">
                  <c:v>-11.019143616100976</c:v>
                </c:pt>
                <c:pt idx="998">
                  <c:v>-11.029424303164157</c:v>
                </c:pt>
                <c:pt idx="999">
                  <c:v>-11.039705000448832</c:v>
                </c:pt>
                <c:pt idx="1000">
                  <c:v>-11.049985707954736</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4513"/>
</file>

<file path=xl/ctrlProps/ctrlProp13.xml><?xml version="1.0" encoding="utf-8"?>
<formControlPr xmlns="http://schemas.microsoft.com/office/spreadsheetml/2009/9/main" objectType="Spin" dx="15" fmlaLink="$C$12" inc="100" max="30000" noThreeD="1" page="10" val="4513"/>
</file>

<file path=xl/ctrlProps/ctrlProp14.xml><?xml version="1.0" encoding="utf-8"?>
<formControlPr xmlns="http://schemas.microsoft.com/office/spreadsheetml/2009/9/main" objectType="Spin" dx="15" fmlaLink="Stabilito!C12" inc="100" max="30000" noThreeD="1" page="10" val="4513"/>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4513"/>
</file>

<file path=xl/ctrlProps/ctrlProp2.xml><?xml version="1.0" encoding="utf-8"?>
<formControlPr xmlns="http://schemas.microsoft.com/office/spreadsheetml/2009/9/main" objectType="Spin" dx="15" fmlaLink="$C$12" inc="100" max="30000" noThreeD="1" page="10" val="4513"/>
</file>

<file path=xl/ctrlProps/ctrlProp20.xml><?xml version="1.0" encoding="utf-8"?>
<formControlPr xmlns="http://schemas.microsoft.com/office/spreadsheetml/2009/9/main" objectType="Spin" dx="15" fmlaLink="Stabilito!C12" inc="100" max="30000" noThreeD="1" page="10" val="4513"/>
</file>

<file path=xl/ctrlProps/ctrlProp3.xml><?xml version="1.0" encoding="utf-8"?>
<formControlPr xmlns="http://schemas.microsoft.com/office/spreadsheetml/2009/9/main" objectType="Spin" dx="15" fmlaLink="$C$13" inc="50" max="30000" noThreeD="1" page="10" val="486"/>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exi\Documents\scolaire\IPSA\AeroIpsa\SP02\STABTRAJ\pro24_4_4_new\Alpha\alpha_vol_actif.xlsx" TargetMode="External"/><Relationship Id="rId1" Type="http://schemas.openxmlformats.org/officeDocument/2006/relationships/externalLinkPath" Target="alpha_vol_acti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bilito"/>
      <sheetName val="Trajecto"/>
      <sheetName val="Courbes"/>
      <sheetName val="Propu"/>
      <sheetName val="Calculs"/>
      <sheetName val="Abaco"/>
      <sheetName val="Info"/>
      <sheetName val="Controle"/>
    </sheetNames>
    <sheetDataSet>
      <sheetData sheetId="0"/>
      <sheetData sheetId="1"/>
      <sheetData sheetId="2"/>
      <sheetData sheetId="3">
        <row r="2">
          <cell r="H2">
            <v>1E-4</v>
          </cell>
          <cell r="L2">
            <v>0</v>
          </cell>
        </row>
      </sheetData>
      <sheetData sheetId="4"/>
      <sheetData sheetId="5"/>
      <sheetData sheetId="6"/>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W16" sqref="W16"/>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50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568</v>
      </c>
      <c r="D9" s="557"/>
      <c r="E9" s="90"/>
      <c r="K9" s="33"/>
      <c r="L9" s="139" t="str">
        <f>IF(Lang="Français","Implantation 'x'",IF(Lang="English","Basement 'x'",""))</f>
        <v>Implantation 'x'</v>
      </c>
      <c r="M9" s="554">
        <v>1</v>
      </c>
      <c r="N9" s="555"/>
      <c r="O9" s="575">
        <v>1070</v>
      </c>
      <c r="P9" s="575"/>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63" t="s">
        <v>567</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4513</v>
      </c>
      <c r="D12" s="34" t="s">
        <v>572</v>
      </c>
      <c r="L12" s="108" t="str">
        <f>IF(Lang="Français","Masse propu",IF(Lang="English","Motor Mass",""))</f>
        <v>Masse propu</v>
      </c>
      <c r="M12" s="109">
        <f ca="1">MpropuPlein</f>
        <v>1E-4</v>
      </c>
      <c r="N12" s="587">
        <f ca="1">MpropuVide</f>
        <v>0</v>
      </c>
      <c r="O12" s="588"/>
      <c r="P12" s="110" t="s">
        <v>14</v>
      </c>
      <c r="Q12" s="29"/>
      <c r="S12" s="386" t="str">
        <f>IF(Lang="Français","Haut",IF(Lang="English","Top",""))</f>
        <v>Haut</v>
      </c>
      <c r="T12" s="387">
        <f ca="1">XpropuRef-Long_propu</f>
        <v>1110</v>
      </c>
    </row>
    <row r="13" spans="1:20" ht="12.75" customHeight="1" x14ac:dyDescent="0.2">
      <c r="A13" s="25"/>
      <c r="B13" s="139" t="str">
        <f>IF(Lang="Français","Centre de Masse",IF(Lang="English","Center of Mass",""))</f>
        <v>Centre de Masse</v>
      </c>
      <c r="C13" s="35">
        <v>486</v>
      </c>
      <c r="D13" s="34" t="s">
        <v>572</v>
      </c>
      <c r="L13" s="108" t="str">
        <f>IF(Lang="Français","CdM propu",IF(Lang="English","Motor CoM",""))</f>
        <v>CdM propu</v>
      </c>
      <c r="M13" s="111">
        <f ca="1">XpropuPlein</f>
        <v>0</v>
      </c>
      <c r="N13" s="585">
        <f ca="1">XpropuVide</f>
        <v>0</v>
      </c>
      <c r="O13" s="586"/>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54">
        <v>1120</v>
      </c>
      <c r="D14" s="555"/>
      <c r="L14" s="108" t="str">
        <f>IF(Lang="Français","Masse fusée",IF(Lang="English","Rocket Mass",""))</f>
        <v>Masse fusée</v>
      </c>
      <c r="M14" s="112">
        <f ca="1">MasseSans+MpropuPlein</f>
        <v>4.5130999999999997</v>
      </c>
      <c r="N14" s="567">
        <f ca="1">MasseSans+MpropuVide</f>
        <v>4.5129999999999999</v>
      </c>
      <c r="O14" s="568"/>
      <c r="P14" s="109">
        <f>IF(OR(D12="sans propu",D12="without motor"),C12/1000,IF(OR(D12="avec propu vide",D12="with empty motor"),C12/1000-MpropuVide,IF(OR(D12="avec propu plein",D12="with loaded motor"),C12/1000-MpropuPlein,"Erreur")))</f>
        <v>4.5129999999999999</v>
      </c>
      <c r="Q14" s="29"/>
      <c r="S14" s="386" t="str">
        <f>IF(Lang="Français","Bas",IF(Lang="English","Base",""))</f>
        <v>Bas</v>
      </c>
      <c r="T14" s="387">
        <f>XpropuRef</f>
        <v>1110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486.0138264164321</v>
      </c>
      <c r="N15" s="569">
        <f ca="1">(XcgSans*MasseSans+(XpropuRef-Long_propu+XpropuVide)*MpropuVide)/MasseVide</f>
        <v>485.99999999999994</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486</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880</v>
      </c>
    </row>
    <row r="18" spans="1:22" ht="12.75" customHeight="1" thickTop="1" x14ac:dyDescent="0.2">
      <c r="A18" s="25"/>
      <c r="B18" s="139" t="s">
        <v>54</v>
      </c>
      <c r="C18" s="544" t="s">
        <v>44</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190</v>
      </c>
    </row>
    <row r="19" spans="1:22" ht="12.75" customHeight="1" x14ac:dyDescent="0.2">
      <c r="A19" s="25"/>
      <c r="B19" s="139" t="str">
        <f>IF(Lang="Français","Position du bas",IF(Lang="English","Basement",""))</f>
        <v>Position du bas</v>
      </c>
      <c r="C19" s="575">
        <v>1110</v>
      </c>
      <c r="D19" s="575"/>
      <c r="L19" s="108" t="str">
        <f>IF(Lang="Français","Ailerons",IF(Lang="English","Fins",""))</f>
        <v>Ailerons</v>
      </c>
      <c r="M19" s="547">
        <f>(XCpa*Cnail-0.5*XCpi*Cni)/Cnai</f>
        <v>993.39506172839515</v>
      </c>
      <c r="N19" s="548"/>
      <c r="O19" s="549">
        <f>Cnail-Cni/2</f>
        <v>13.583829587863743</v>
      </c>
      <c r="P19" s="550"/>
      <c r="Q19" s="29"/>
      <c r="S19" s="386" t="str">
        <f>IF(Lang="Français","Bas","Base")</f>
        <v>Bas</v>
      </c>
      <c r="T19" s="387">
        <f>X_ail</f>
        <v>1070</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993.39506172839515</v>
      </c>
      <c r="N20" s="548"/>
      <c r="O20" s="546">
        <f>4*Q_ail*POWER((E_ail/D_ref),2)*(1+D_ail/(2*E_ail+D_ail))/(1+SQRT(1+POWER(2*f_ail/(m_ail+n_ail),2)))</f>
        <v>13.583829587863743</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2"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2" ht="12.75" customHeight="1" x14ac:dyDescent="0.2">
      <c r="A23" s="25"/>
      <c r="B23" s="139" t="str">
        <f>IF(Lang="Français","Hauteur",IF(Lang="English","Heigth",""))</f>
        <v>Hauteur</v>
      </c>
      <c r="C23" s="554">
        <v>1</v>
      </c>
      <c r="D23" s="555"/>
      <c r="L23" s="108" t="s">
        <v>156</v>
      </c>
      <c r="M23" s="547">
        <f>IF(OR(RIGHT(Nb_diam,1)=",",D2j=0),0, X_j+l_j/3*(1+1/(1+D1j/D2j)) )</f>
        <v>32.063829787234042</v>
      </c>
      <c r="N23" s="548"/>
      <c r="O23" s="546">
        <f>IF(OR(RIGHT(Nb_diam,1)=",",D2j=0),0,2*(POWER(D2j/D_ref,2)-POWER(D1j/D_ref,2)))</f>
        <v>0.695266272189349</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1094.113475177305</v>
      </c>
      <c r="N24" s="548"/>
      <c r="O24" s="546">
        <f>IF( OR(RIGHT(Nb_diam,1)=",",D2r=0), 0, 2*(POWER(D2r/D_ref,2)-POWER(D1r/D_ref,2)) )</f>
        <v>-0.695266272189349</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41" t="str">
        <f>IF(Lang="Français","Résultats",IF(Lang="English","Results",""))</f>
        <v>Résultats</v>
      </c>
      <c r="I26" s="541"/>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73" t="s">
        <v>423</v>
      </c>
      <c r="D27" s="574"/>
      <c r="E27" s="146">
        <f>m_ail</f>
        <v>190</v>
      </c>
      <c r="F27" s="105" t="s">
        <v>64</v>
      </c>
      <c r="G27" s="104">
        <f>IF(RIGHT(Type_fusee,1)=".",10, IF(OR(LEFT(Type_fusee,1)="R",LEFT(Type_fusee,1)=",",LEFT(Type_fusee,4)="Mini"),10, IF(LEFT(Type_fusee,5)="Micro",10, IF(RIGHT(Type_fusee,1)=" ",1))))</f>
        <v>10</v>
      </c>
      <c r="H27" s="589">
        <f>Long_tot/D_ref</f>
        <v>10.76923076923077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180</v>
      </c>
      <c r="E28" s="146">
        <f>n_ail+(m_ail-n_ail)*(1-E_int/E_ail)</f>
        <v>103.57142857142857</v>
      </c>
      <c r="F28" s="105" t="str">
        <f>IF(Lang="Français","Portance","Lift")</f>
        <v>Portance</v>
      </c>
      <c r="G28" s="104">
        <f>IF(RIGHT(Type_fusee,1)=".",15,IF(OR(LEFT(Type_fusee,1)="R",LEFT(Type_fusee,1)=",",LEFT(Type_fusee,4)="Mini"),15, IF(LEFT(Type_fusee,5)="Micro",15, IF(RIGHT(Type_fusee,1)=" ",15))))</f>
        <v>15</v>
      </c>
      <c r="H28" s="508">
        <f>Cnai+Cnc+Cno+Cnj+Cnr</f>
        <v>14.888563315674395</v>
      </c>
      <c r="I28" s="508">
        <f>Cnail+Cnc+Cno+Cnj+Cnr</f>
        <v>14.888563315674395</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Ailerons trop petits !</v>
      </c>
    </row>
    <row r="29" spans="1:22" ht="12.75" customHeight="1" x14ac:dyDescent="0.2">
      <c r="A29" s="25"/>
      <c r="B29" s="524" t="str">
        <f>IF(Lang="Français"," Saumon       'n'",IF(Lang="English"," Tip edge    'n'",""))</f>
        <v xml:space="preserve"> Saumon       'n'</v>
      </c>
      <c r="C29" s="35">
        <v>80</v>
      </c>
      <c r="D29" s="35">
        <v>80</v>
      </c>
      <c r="E29" s="146">
        <f>p_ail*E_int/E_ail</f>
        <v>141.42857142857142</v>
      </c>
      <c r="F29" s="515" t="str">
        <f>IF(Lang="Français","MargeStat.","StatMargin")</f>
        <v>MargeStat.</v>
      </c>
      <c r="G29" s="510">
        <f>IF(RIGHT(Type_fusee,1)=".",2, IF(OR(LEFT(Type_fusee,1)="R",LEFT(Type_fusee,1)=",",LEFT(Type_fusee,4)="Mini"),1.5, IF(LEFT(Type_fusee,5)="Micro",1, IF(RIGHT(Type_fusee,1)=" ",1))))</f>
        <v>2</v>
      </c>
      <c r="H29" s="97">
        <f ca="1">(XCp-XcgPlein)/D_ref</f>
        <v>3.5652844173175877</v>
      </c>
      <c r="I29" s="98">
        <f ca="1">(XCp0-XcgVide)/D_ref</f>
        <v>3.5654173636294355</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575</v>
      </c>
    </row>
    <row r="30" spans="1:22"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53.081962785620199</v>
      </c>
      <c r="I30" s="96">
        <f ca="1">MS_max*Cn0</f>
        <v>53.083942165201726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573</v>
      </c>
    </row>
    <row r="31" spans="1:22" ht="12.75" customHeight="1" x14ac:dyDescent="0.2">
      <c r="A31" s="25"/>
      <c r="B31" s="524" t="str">
        <f>IF(Lang="Français"," Envergure     'E'",IF(Lang="English"," Span          'E'",""))</f>
        <v xml:space="preserve"> Envergure     'E'</v>
      </c>
      <c r="C31" s="35">
        <v>140</v>
      </c>
      <c r="D31" s="35">
        <v>110</v>
      </c>
      <c r="E31" s="146">
        <f>ep_ail</f>
        <v>3</v>
      </c>
      <c r="F31" s="106" t="s">
        <v>55</v>
      </c>
      <c r="G31" s="103"/>
      <c r="H31" s="509">
        <f>(Cnai*XCpai+Cnc*XCpc+Cnj*XCpj+Cnr*XCpr+Cno*XCpo)/(Cnai+Cnc+Cnr+Cnj+Cno)</f>
        <v>856.80340581746123</v>
      </c>
      <c r="I31" s="509">
        <f>(Cnail*XCpa+Cnc*XCpc+Cnj*XCpj+Cnr*XCpr+Cno*XCpo)/(Cnail+Cnc+Cnr+Cnj+Cno)</f>
        <v>856.80340581746123</v>
      </c>
      <c r="J31" s="102"/>
      <c r="K31" s="32"/>
      <c r="Q31" s="29"/>
      <c r="R31" s="38"/>
      <c r="S31" s="388"/>
      <c r="U31" s="24">
        <v>4.1100000000000003</v>
      </c>
      <c r="V31" s="24">
        <v>13.843</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33.106212446520459</v>
      </c>
      <c r="I32" s="101">
        <f ca="1">(XCp-XcgVide)/Long_tot*100</f>
        <v>33.107446947987611</v>
      </c>
      <c r="J32" s="102"/>
      <c r="K32" s="32"/>
      <c r="Q32" s="29"/>
      <c r="R32" s="38"/>
      <c r="U32" s="24">
        <v>3.76</v>
      </c>
      <c r="V32" s="24">
        <v>13.843</v>
      </c>
    </row>
    <row r="33" spans="1:23" ht="12.75" customHeight="1" x14ac:dyDescent="0.2">
      <c r="A33" s="25"/>
      <c r="B33" s="524" t="str">
        <f>IF(Lang="Français"," Nombre            ",IF(Lang="English"," Number of fins",""))</f>
        <v xml:space="preserve"> Nombre            </v>
      </c>
      <c r="C33" s="36">
        <v>4</v>
      </c>
      <c r="D33" s="36">
        <v>4</v>
      </c>
      <c r="E33" s="146">
        <f>X_ail</f>
        <v>1070</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1070</v>
      </c>
      <c r="D34" s="35">
        <v>1250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147.46540583597005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-880</v>
      </c>
      <c r="D132" s="197">
        <f>D_ail/2</f>
        <v>52</v>
      </c>
      <c r="E132" s="198">
        <f t="shared" si="0"/>
        <v>-52</v>
      </c>
      <c r="K132" s="46"/>
    </row>
    <row r="133" spans="2:11" x14ac:dyDescent="0.2">
      <c r="B133" s="185" t="s">
        <v>79</v>
      </c>
      <c r="C133" s="46">
        <f>-X_ail+m_ail-p_ail</f>
        <v>-1060</v>
      </c>
      <c r="D133" s="46">
        <f>D_ail/2+E_ail</f>
        <v>192</v>
      </c>
      <c r="E133" s="199">
        <f t="shared" si="0"/>
        <v>-192</v>
      </c>
      <c r="K133" s="46"/>
    </row>
    <row r="134" spans="2:11" x14ac:dyDescent="0.2">
      <c r="B134" s="185" t="s">
        <v>80</v>
      </c>
      <c r="C134" s="46">
        <f>-X_ail+m_ail-p_ail-n_ail</f>
        <v>-1140</v>
      </c>
      <c r="D134" s="46">
        <f>D_ail/2+E_ail</f>
        <v>192</v>
      </c>
      <c r="E134" s="199">
        <f t="shared" si="0"/>
        <v>-192</v>
      </c>
      <c r="K134" s="46"/>
    </row>
    <row r="135" spans="2:11" x14ac:dyDescent="0.2">
      <c r="B135" s="185" t="s">
        <v>81</v>
      </c>
      <c r="C135" s="46">
        <f>-X_ail</f>
        <v>-1070</v>
      </c>
      <c r="D135" s="46">
        <f>D_ail/2</f>
        <v>52</v>
      </c>
      <c r="E135" s="199">
        <f t="shared" si="0"/>
        <v>-52</v>
      </c>
      <c r="K135" s="46"/>
    </row>
    <row r="136" spans="2:11" x14ac:dyDescent="0.2">
      <c r="B136" s="187" t="s">
        <v>78</v>
      </c>
      <c r="C136" s="200">
        <f>-X_ail+m_ail</f>
        <v>-880</v>
      </c>
      <c r="D136" s="200">
        <f>D_ail/2</f>
        <v>52</v>
      </c>
      <c r="E136" s="201">
        <f t="shared" si="0"/>
        <v>-52</v>
      </c>
      <c r="K136" s="46"/>
    </row>
    <row r="137" spans="2:11" x14ac:dyDescent="0.2">
      <c r="B137" s="192" t="str">
        <f>IF(E_ail&gt;0,IF(Lang="Français","Envergure","Span"),"")</f>
        <v>Envergure</v>
      </c>
      <c r="C137" s="197">
        <f>MIN(-X_ail,-X_ail+m_ail-p_ail-n_ail)-Long_tot/30</f>
        <v>-1177.3333333333333</v>
      </c>
      <c r="D137" s="207">
        <f>-D_ail/2-E_ail</f>
        <v>-192</v>
      </c>
      <c r="E137" s="93"/>
      <c r="K137" s="46"/>
    </row>
    <row r="138" spans="2:11" x14ac:dyDescent="0.2">
      <c r="B138" s="195" t="s">
        <v>166</v>
      </c>
      <c r="C138" s="46">
        <f>MIN(-X_ail,-X_ail+m_ail-p_ail-n_ail)-Long_tot/30</f>
        <v>-1177.3333333333333</v>
      </c>
      <c r="D138" s="208">
        <f>-D_ail/2-E_ail/2</f>
        <v>-122</v>
      </c>
      <c r="E138" s="93"/>
      <c r="K138" s="46"/>
    </row>
    <row r="139" spans="2:11" x14ac:dyDescent="0.2">
      <c r="B139" s="212" t="s">
        <v>162</v>
      </c>
      <c r="C139" s="200">
        <f>MIN(-X_ail,-X_ail+m_ail-p_ail-n_ail)-Long_tot/30</f>
        <v>-1177.3333333333333</v>
      </c>
      <c r="D139" s="209">
        <f>-D_ail/2</f>
        <v>-52</v>
      </c>
      <c r="E139" s="93"/>
      <c r="K139" s="46"/>
    </row>
    <row r="140" spans="2:11" x14ac:dyDescent="0.2">
      <c r="B140" s="192" t="str">
        <f>IF(Lang="Français","Emplanture","Root edge")</f>
        <v>Emplanture</v>
      </c>
      <c r="C140" s="197">
        <f>-X_ail+m_ail</f>
        <v>-880</v>
      </c>
      <c r="D140" s="207">
        <f>D_ail/2+E_ail+Long_tot/20</f>
        <v>248</v>
      </c>
      <c r="E140" s="93"/>
      <c r="K140" s="46"/>
    </row>
    <row r="141" spans="2:11" x14ac:dyDescent="0.2">
      <c r="B141" s="195" t="s">
        <v>168</v>
      </c>
      <c r="C141" s="46">
        <f>-X_ail+m_ail/2</f>
        <v>-975</v>
      </c>
      <c r="D141" s="208">
        <f>D_ail/2+E_ail+Long_tot/20</f>
        <v>248</v>
      </c>
      <c r="E141" s="93"/>
      <c r="K141" s="46"/>
    </row>
    <row r="142" spans="2:11" x14ac:dyDescent="0.2">
      <c r="B142" s="212" t="s">
        <v>169</v>
      </c>
      <c r="C142" s="200">
        <f>-X_ail</f>
        <v>-1070</v>
      </c>
      <c r="D142" s="209">
        <f>D_ail/2+E_ail+Long_tot/20</f>
        <v>248</v>
      </c>
      <c r="E142" s="93"/>
      <c r="K142" s="46"/>
    </row>
    <row r="143" spans="2:11" x14ac:dyDescent="0.2">
      <c r="B143" s="192" t="str">
        <f>IF(p_ail&lt;&gt;0,IF(Lang="Français","Flèche","Offset"),"")</f>
        <v>Flèche</v>
      </c>
      <c r="C143" s="197">
        <f>-X_ail+m_ail</f>
        <v>-880</v>
      </c>
      <c r="D143" s="207">
        <f>-D_ail/2-E_ail-Long_tot/30</f>
        <v>-229.33333333333334</v>
      </c>
      <c r="E143" s="93"/>
      <c r="K143" s="46"/>
    </row>
    <row r="144" spans="2:11" x14ac:dyDescent="0.2">
      <c r="B144" s="195" t="s">
        <v>165</v>
      </c>
      <c r="C144" s="46">
        <f>-X_ail+m_ail-p_ail/2</f>
        <v>-970</v>
      </c>
      <c r="D144" s="208">
        <f>-D_ail/2-E_ail-Long_tot/30</f>
        <v>-229.33333333333334</v>
      </c>
      <c r="E144" s="93"/>
      <c r="K144" s="46"/>
    </row>
    <row r="145" spans="2:11" x14ac:dyDescent="0.2">
      <c r="B145" s="212" t="s">
        <v>163</v>
      </c>
      <c r="C145" s="200">
        <f>-X_ail+m_ail-p_ail</f>
        <v>-1060</v>
      </c>
      <c r="D145" s="209">
        <f>-D_ail/2-E_ail-Long_tot/30</f>
        <v>-229.33333333333334</v>
      </c>
      <c r="E145" s="93"/>
      <c r="K145" s="46"/>
    </row>
    <row r="146" spans="2:11" x14ac:dyDescent="0.2">
      <c r="B146" s="192" t="str">
        <f>IF(n_ail&gt;0,IF(Lang="Français","Saumon","Tip edge"),"")</f>
        <v>Saumon</v>
      </c>
      <c r="C146" s="197">
        <f>-X_ail+m_ail-p_ail</f>
        <v>-1060</v>
      </c>
      <c r="D146" s="207">
        <f>-D_ail/2-E_ail-Long_tot/20</f>
        <v>-248</v>
      </c>
      <c r="E146" s="93"/>
      <c r="K146" s="46"/>
    </row>
    <row r="147" spans="2:11" x14ac:dyDescent="0.2">
      <c r="B147" s="195" t="s">
        <v>167</v>
      </c>
      <c r="C147" s="46">
        <f>-X_ail+m_ail-p_ail-n_ail/2</f>
        <v>-1100</v>
      </c>
      <c r="D147" s="208">
        <f>-D_ail/2-E_ail-Long_tot/20</f>
        <v>-248</v>
      </c>
      <c r="E147" s="93"/>
      <c r="K147" s="46"/>
    </row>
    <row r="148" spans="2:11" x14ac:dyDescent="0.2">
      <c r="B148" s="212" t="s">
        <v>164</v>
      </c>
      <c r="C148" s="200">
        <f>-X_ail+m_ail-p_ail-n_ail</f>
        <v>-1140</v>
      </c>
      <c r="D148" s="209">
        <f>-D_ail/2-E_ail-Long_tot/20</f>
        <v>-248</v>
      </c>
      <c r="E148" s="93"/>
      <c r="K148" s="46"/>
    </row>
    <row r="149" spans="2:11" x14ac:dyDescent="0.2">
      <c r="B149" s="183" t="s">
        <v>82</v>
      </c>
      <c r="C149" s="197">
        <f ca="1">-XcgPlein</f>
        <v>-486.0138264164321</v>
      </c>
      <c r="D149" s="207">
        <v>0</v>
      </c>
      <c r="E149" s="93"/>
      <c r="K149" s="46"/>
    </row>
    <row r="150" spans="2:11" x14ac:dyDescent="0.2">
      <c r="B150" s="187" t="s">
        <v>83</v>
      </c>
      <c r="C150" s="200">
        <f ca="1">-XcgVide</f>
        <v>-485.99999999999994</v>
      </c>
      <c r="D150" s="209">
        <v>0</v>
      </c>
      <c r="E150" s="93"/>
      <c r="K150" s="46"/>
    </row>
    <row r="151" spans="2:11" x14ac:dyDescent="0.2">
      <c r="B151" s="183" t="s">
        <v>84</v>
      </c>
      <c r="C151" s="197">
        <f>-XCp</f>
        <v>-856.80340581746123</v>
      </c>
      <c r="D151" s="207">
        <v>0</v>
      </c>
      <c r="E151" s="93"/>
      <c r="K151" s="46"/>
    </row>
    <row r="152" spans="2:11" x14ac:dyDescent="0.2">
      <c r="B152" s="187" t="s">
        <v>84</v>
      </c>
      <c r="C152" s="200">
        <f>-XCp</f>
        <v>-856.80340581746123</v>
      </c>
      <c r="D152" s="209">
        <f>Cn*D_ref/CritCnmin</f>
        <v>103.22737232200913</v>
      </c>
      <c r="E152" s="93"/>
      <c r="K152" s="46"/>
    </row>
    <row r="153" spans="2:11" x14ac:dyDescent="0.2">
      <c r="B153" s="185" t="s">
        <v>422</v>
      </c>
      <c r="C153" s="46">
        <f>-XCp0</f>
        <v>-856.80340581746123</v>
      </c>
      <c r="D153" s="208">
        <f>Cn0*D_ref/CritCnmin</f>
        <v>103.22737232200913</v>
      </c>
      <c r="E153" s="93"/>
      <c r="K153" s="46"/>
    </row>
    <row r="154" spans="2:11" x14ac:dyDescent="0.2">
      <c r="B154" s="185" t="s">
        <v>422</v>
      </c>
      <c r="C154" s="46">
        <f>-XCp0</f>
        <v>-856.80340581746123</v>
      </c>
      <c r="D154" s="208">
        <v>0</v>
      </c>
      <c r="E154" s="93"/>
      <c r="K154" s="46"/>
    </row>
    <row r="155" spans="2:11" x14ac:dyDescent="0.2">
      <c r="B155" s="192" t="str">
        <f>IF(n_ail&gt;0,IF(Lang="Français","Marge Statique","Static Margin"),"")</f>
        <v>Marge Statique</v>
      </c>
      <c r="C155" s="197">
        <f ca="1">(-XcgPlein-XcgVide)/2</f>
        <v>-486.00691320821602</v>
      </c>
      <c r="D155" s="207">
        <f>-D_ail/2-E_ail-Long_tot/20</f>
        <v>-248</v>
      </c>
      <c r="E155" s="93"/>
      <c r="K155" s="46"/>
    </row>
    <row r="156" spans="2:11" x14ac:dyDescent="0.2">
      <c r="B156" s="195" t="s">
        <v>170</v>
      </c>
      <c r="C156" s="46">
        <f ca="1">(C155+C157)/2</f>
        <v>-671.40515951283862</v>
      </c>
      <c r="D156" s="208">
        <f>-D_ail/2-E_ail-Long_tot/20</f>
        <v>-248</v>
      </c>
      <c r="E156" s="93"/>
      <c r="K156" s="46"/>
    </row>
    <row r="157" spans="2:11" x14ac:dyDescent="0.2">
      <c r="B157" s="212" t="s">
        <v>171</v>
      </c>
      <c r="C157" s="200">
        <f>-XCp</f>
        <v>-856.80340581746123</v>
      </c>
      <c r="D157" s="209">
        <f>-D_ail/2-E_ail-Long_tot/20</f>
        <v>-248</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-1151.4000000000001</v>
      </c>
      <c r="D168" s="46">
        <f>MAX(E_ail+D_ail/2, Long_tot/3)</f>
        <v>373.33333333333331</v>
      </c>
      <c r="E168" s="93"/>
      <c r="K168" s="46"/>
    </row>
    <row r="169" spans="2:11" x14ac:dyDescent="0.2">
      <c r="B169" s="45" t="s">
        <v>93</v>
      </c>
      <c r="C169" s="46">
        <f>C168</f>
        <v>-1151.4000000000001</v>
      </c>
      <c r="D169" s="46">
        <f>-D168</f>
        <v>-373.33333333333331</v>
      </c>
      <c r="E169" s="93"/>
      <c r="K169" s="46"/>
    </row>
    <row r="170" spans="2:11" x14ac:dyDescent="0.2">
      <c r="B170" s="183" t="s">
        <v>94</v>
      </c>
      <c r="C170" s="197">
        <f ca="1">-XpropuRef+Long_propu</f>
        <v>-1110</v>
      </c>
      <c r="D170" s="207">
        <f ca="1">-Diam_propu/2</f>
        <v>0</v>
      </c>
      <c r="E170" s="93"/>
      <c r="K170" s="46"/>
    </row>
    <row r="171" spans="2:11" x14ac:dyDescent="0.2">
      <c r="B171" s="185" t="s">
        <v>95</v>
      </c>
      <c r="C171" s="46">
        <f ca="1">-XpropuRef+Long_propu</f>
        <v>-1110</v>
      </c>
      <c r="D171" s="208">
        <f ca="1">Diam_propu/2</f>
        <v>0</v>
      </c>
      <c r="E171" s="93"/>
      <c r="K171" s="46"/>
    </row>
    <row r="172" spans="2:11" x14ac:dyDescent="0.2">
      <c r="B172" s="185" t="s">
        <v>96</v>
      </c>
      <c r="C172" s="46">
        <f>-XpropuRef</f>
        <v>-1110</v>
      </c>
      <c r="D172" s="208">
        <f ca="1">Diam_propu/2</f>
        <v>0</v>
      </c>
      <c r="E172" s="93"/>
      <c r="K172" s="46"/>
    </row>
    <row r="173" spans="2:11" x14ac:dyDescent="0.2">
      <c r="B173" s="185" t="s">
        <v>97</v>
      </c>
      <c r="C173" s="46">
        <f>-XpropuRef</f>
        <v>-1110</v>
      </c>
      <c r="D173" s="208">
        <f ca="1">-Diam_propu/2</f>
        <v>0</v>
      </c>
      <c r="E173" s="93"/>
      <c r="K173" s="46"/>
    </row>
    <row r="174" spans="2:11" x14ac:dyDescent="0.2">
      <c r="B174" s="187" t="s">
        <v>98</v>
      </c>
      <c r="C174" s="200">
        <f ca="1">-XpropuRef+Long_propu</f>
        <v>-1110</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3.5652844173175877</v>
      </c>
      <c r="C190" s="203">
        <f>Cn</f>
        <v>14.888563315674395</v>
      </c>
      <c r="D190" s="185">
        <v>3</v>
      </c>
      <c r="E190" s="205">
        <f t="shared" si="4"/>
        <v>33.333333333333336</v>
      </c>
      <c r="K190" s="45"/>
    </row>
    <row r="191" spans="2:11" x14ac:dyDescent="0.2">
      <c r="B191" s="512">
        <f ca="1">(XCp0-XcgPlein)/D_ref</f>
        <v>3.5652844173175877</v>
      </c>
      <c r="C191" s="513">
        <f>Cn0</f>
        <v>14.888563315674395</v>
      </c>
      <c r="D191" s="185">
        <v>4</v>
      </c>
      <c r="E191" s="205">
        <f t="shared" si="4"/>
        <v>25</v>
      </c>
      <c r="K191" s="45"/>
    </row>
    <row r="192" spans="2:11" x14ac:dyDescent="0.2">
      <c r="B192" s="512">
        <f ca="1">(XCp0-XcgVide)/D_ref</f>
        <v>3.5654173636294355</v>
      </c>
      <c r="C192" s="513">
        <f>Cn0</f>
        <v>14.888563315674395</v>
      </c>
      <c r="D192" s="185">
        <v>6</v>
      </c>
      <c r="E192" s="205">
        <f t="shared" si="4"/>
        <v>16.666666666666668</v>
      </c>
      <c r="K192" s="45"/>
    </row>
    <row r="193" spans="2:11" x14ac:dyDescent="0.2">
      <c r="B193" s="512">
        <f ca="1">(XCp-XcgVide)/D_ref</f>
        <v>3.5654173636294355</v>
      </c>
      <c r="C193" s="513">
        <f>Cn</f>
        <v>14.888563315674395</v>
      </c>
      <c r="D193" s="187">
        <v>7</v>
      </c>
      <c r="E193" s="206">
        <f t="shared" si="4"/>
        <v>14.285714285714286</v>
      </c>
      <c r="K193" s="45"/>
    </row>
    <row r="194" spans="2:11" x14ac:dyDescent="0.2">
      <c r="B194" s="512">
        <f ca="1">MS_min</f>
        <v>3.5652844173175877</v>
      </c>
      <c r="C194" s="514">
        <f>Cn</f>
        <v>14.888563315674395</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591482E7-AFD6-4D58-BCBA-4575CE89FB4B}">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J33" sqref="J33"/>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562</v>
      </c>
      <c r="C10" s="630" t="str">
        <f>Matricule</f>
        <v>FX0</v>
      </c>
      <c r="D10" s="630"/>
      <c r="F10" s="5"/>
      <c r="N10" s="58"/>
    </row>
    <row r="11" spans="1:14" ht="12.75" customHeight="1" x14ac:dyDescent="0.2">
      <c r="A11" s="59"/>
      <c r="B11" s="140" t="str">
        <f>IF(Lang="Français","Masse totale",IF(Lang="English","Total Mass",""))</f>
        <v>Masse totale</v>
      </c>
      <c r="C11" s="607">
        <f ca="1">MassePlein</f>
        <v>4.5130999999999997</v>
      </c>
      <c r="D11" s="607"/>
      <c r="F11" s="5"/>
      <c r="N11" s="58"/>
    </row>
    <row r="12" spans="1:14" ht="12.75" customHeight="1" x14ac:dyDescent="0.2">
      <c r="A12" s="59"/>
      <c r="B12" s="227" t="str">
        <f>IF(Lang="Français","Propulseur",IF(Lang="English","Motor",""))</f>
        <v>Propulseur</v>
      </c>
      <c r="C12" s="610" t="str">
        <f>Propu</f>
        <v>Aucun (2e ét. inerte)</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1.01748665353068E-2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77.726236552359381</v>
      </c>
      <c r="D20" s="608"/>
      <c r="N20" s="58"/>
    </row>
    <row r="21" spans="1:18" ht="12.75" customHeight="1" x14ac:dyDescent="0.2">
      <c r="A21" s="59"/>
      <c r="B21" s="140" t="s">
        <v>6</v>
      </c>
      <c r="C21" s="609">
        <v>0</v>
      </c>
      <c r="D21" s="609"/>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4" t="str">
        <f>IF(Lang="Français","DescenteSousParachute",IF(Lang="English","Over Parachute",""))</f>
        <v>DescenteSousParachute</v>
      </c>
      <c r="D23" s="615"/>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4.5129999999999999</v>
      </c>
      <c r="D25" s="480">
        <f>IF(RIGHT(Type_fusee,1)=".",1,0.15)</f>
        <v>1</v>
      </c>
      <c r="F25" s="619" t="str">
        <f>IF(Lang="Français","Vit max &amp; Acc max",IF(Lang="English","Max Velocity &amp; Acc",""))</f>
        <v>Vit max &amp; Acc max</v>
      </c>
      <c r="G25" s="599"/>
      <c r="H25" s="115"/>
      <c r="I25" s="115"/>
      <c r="J25" s="115"/>
      <c r="K25" s="158">
        <f ca="1">MAX(vit_xz)</f>
        <v>174.11119928081908</v>
      </c>
      <c r="L25" s="494">
        <f ca="1">MAX(acc_xz)</f>
        <v>33.571172353524439</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1023.5474351748691</v>
      </c>
      <c r="J26" s="154">
        <f ca="1">IF(T_satellite&lt;&gt;0,INDEX(pos_x,MATCH("Satellite",Event_sat,0)),"")</f>
        <v>236.14433091010613</v>
      </c>
      <c r="K26" s="159">
        <f ca="1">IF(T_satellite&lt;&gt;0,INDEX(vit_xz,MATCH("Satellite",Event_sat,0)),"")</f>
        <v>75.901192784092444</v>
      </c>
      <c r="L26" s="495"/>
      <c r="M26" s="485">
        <f ca="1">1/2*Rho_moyen*1*V_ouv_sat^2*S_satellite</f>
        <v>352.86070279543804</v>
      </c>
      <c r="N26" s="58"/>
    </row>
    <row r="27" spans="1:18" x14ac:dyDescent="0.2">
      <c r="A27" s="59"/>
      <c r="B27" s="468" t="str">
        <f>IF(Lang="Français","Ouverture para",IF(Lang="English","Opening time",""))</f>
        <v>Ouverture para</v>
      </c>
      <c r="C27" s="507">
        <v>11.1</v>
      </c>
      <c r="D27" s="507">
        <v>4.7</v>
      </c>
      <c r="F27" s="619" t="s">
        <v>15</v>
      </c>
      <c r="G27" s="599"/>
      <c r="H27" s="153">
        <f ca="1">INDEX(t,MATCH("Apogée",Event,0))</f>
        <v>11.099999999999978</v>
      </c>
      <c r="I27" s="157">
        <f ca="1">INDEX(pos_z,MATCH("Apogée",Event,0))</f>
        <v>1242.3868513440566</v>
      </c>
      <c r="J27" s="155">
        <f ca="1">INDEX(pos_x,MATCH("Apogée",Event,0))</f>
        <v>372.62166330365392</v>
      </c>
      <c r="K27" s="160">
        <f ca="1">INDEX(vit_xz,MATCH("Apogée",Event,0))</f>
        <v>19.726233859327412</v>
      </c>
      <c r="L27" s="496"/>
      <c r="M27" s="500"/>
      <c r="N27" s="58"/>
    </row>
    <row r="28" spans="1:18" x14ac:dyDescent="0.2">
      <c r="A28" s="59"/>
      <c r="B28" s="534" t="s">
        <v>557</v>
      </c>
      <c r="C28" s="507" t="s">
        <v>559</v>
      </c>
      <c r="D28" s="507"/>
      <c r="F28" s="618" t="str">
        <f>IF(Lang="Français","Ouverture parachute fusée",IF(Lang="English","Rocket parachute opening",""))</f>
        <v>Ouverture parachute fusée</v>
      </c>
      <c r="G28" s="604"/>
      <c r="H28" s="152">
        <f>T_para</f>
        <v>11.1</v>
      </c>
      <c r="I28" s="156">
        <f ca="1">INDEX(pos_z,MATCH("Para",Event_para,0))</f>
        <v>1242.3868513440566</v>
      </c>
      <c r="J28" s="486">
        <f ca="1">INDEX(pos_x,MATCH("Para",Event_para,0))</f>
        <v>372.62166330365392</v>
      </c>
      <c r="K28" s="159">
        <f ca="1">INDEX(vit_xz,MATCH("Para",Event_para,0))</f>
        <v>19.726233859327412</v>
      </c>
      <c r="L28" s="495"/>
      <c r="M28" s="485">
        <f ca="1">1/2*Rho_moyen*1*V_ouverture^2*S_para</f>
        <v>114.5217141857964</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29.800000000000157</v>
      </c>
      <c r="I29" s="517" t="s">
        <v>427</v>
      </c>
      <c r="J29" s="487">
        <f ca="1">INDEX(pos_x,MATCH("Impact balistique",Event,0))</f>
        <v>634.95209386251588</v>
      </c>
      <c r="K29" s="501">
        <f ca="1">K47</f>
        <v>102.99303045191901</v>
      </c>
      <c r="L29" s="498"/>
      <c r="M29" s="502">
        <f ca="1">0.5*m_vide*K29^2</f>
        <v>23935.968891848166</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12.264996480781214</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101.29532880754022</v>
      </c>
      <c r="D33" s="132">
        <f ca="1">IF(V_satellite&lt;&gt;0,Alt_sat/V_satellite,0)</f>
        <v>80.877276314058577</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112.39532880754021</v>
      </c>
      <c r="D34" s="132">
        <f ca="1">T_satellite+Dt_satellite</f>
        <v>85.577276314058579</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506.47664403770102</v>
      </c>
      <c r="D35" s="151">
        <f ca="1">IF(V_satellite&lt;&gt;0,Alt_sat*V_vent_sat/V_satellite,0)</f>
        <v>404.38638157029294</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487.84771914632313</v>
      </c>
      <c r="J42" s="150">
        <v>98.964688107976272</v>
      </c>
      <c r="K42" s="150">
        <v>174.11119928081908</v>
      </c>
      <c r="L42" s="148" t="s">
        <v>14</v>
      </c>
      <c r="M42" s="149">
        <f>Beta_rampe</f>
        <v>77.726236552359381</v>
      </c>
    </row>
    <row r="43" spans="1:16" x14ac:dyDescent="0.2">
      <c r="A43" s="161"/>
      <c r="B43" s="166" t="str">
        <f>IF(Lang="Français","Bord   'a'","Side length 'a'")</f>
        <v>Bord   'a'</v>
      </c>
      <c r="D43" s="162"/>
      <c r="F43" s="599" t="str">
        <f>IF(Lang="Français","Sortie de Rampe",IF(Lang="English","Launch-Pad Exit",""))</f>
        <v>Sortie de Rampe</v>
      </c>
      <c r="G43" s="599"/>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174.11119928081908</v>
      </c>
      <c r="L44" s="118">
        <f ca="1">MAX(acc_xz)</f>
        <v>33.571172353524439</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0.21000000000000005</v>
      </c>
      <c r="I45" s="119">
        <f ca="1">INDEX(pos_z,MATCH("Fin de propulsion",Event,0))</f>
        <v>522.85690327745453</v>
      </c>
      <c r="J45" s="119">
        <f ca="1">INDEX(pos_x,MATCH("Fin de propulsion",Event,0))</f>
        <v>106.6277833133116</v>
      </c>
      <c r="K45" s="119">
        <f ca="1">INDEX(vit_xz,MATCH("Fin de propulsion",Event,0))</f>
        <v>167.27102768549864</v>
      </c>
      <c r="L45" s="116">
        <f ca="1">INDEX(acc_xz,MATCH("Fin de propulsion",Event,0))</f>
        <v>31.739131721059547</v>
      </c>
      <c r="M45" s="116">
        <f ca="1">INDEX(BetaD,MATCH("Fin de propulsion",Event,0))</f>
        <v>77.578213213355298</v>
      </c>
    </row>
    <row r="46" spans="1:16" x14ac:dyDescent="0.2">
      <c r="A46" s="161"/>
      <c r="B46" s="168">
        <v>310</v>
      </c>
      <c r="D46" s="162"/>
      <c r="F46" s="599" t="s">
        <v>15</v>
      </c>
      <c r="G46" s="599"/>
      <c r="H46" s="118">
        <f ca="1">INDEX(t,MATCH("Apogée",Event,0))</f>
        <v>11.099999999999978</v>
      </c>
      <c r="I46" s="117">
        <f ca="1">INDEX(pos_z,MATCH("Apogée",Event,0))</f>
        <v>1242.3868513440566</v>
      </c>
      <c r="J46" s="120">
        <f ca="1">INDEX(pos_x,MATCH("Apogée",Event,0))</f>
        <v>372.62166330365392</v>
      </c>
      <c r="K46" s="120">
        <f ca="1">INDEX(vit_xz,MATCH("Apogée",Event,0))</f>
        <v>19.726233859327412</v>
      </c>
      <c r="L46" s="116">
        <f ca="1">INDEX(acc_xz,MATCH("Apogée",Event,0))</f>
        <v>9.836638877705834</v>
      </c>
      <c r="M46" s="121">
        <f ca="1">INDEX(BetaD,MATCH("Apogée",Event,0))</f>
        <v>1.6489344036474474</v>
      </c>
    </row>
    <row r="47" spans="1:16" x14ac:dyDescent="0.2">
      <c r="A47" s="161"/>
      <c r="B47" s="169" t="s">
        <v>9</v>
      </c>
      <c r="D47" s="162"/>
      <c r="F47" s="602" t="str">
        <f>IF(Lang="Français","Impact balistique",IF(Lang="English","Balistic Impact",""))</f>
        <v>Impact balistique</v>
      </c>
      <c r="G47" s="602"/>
      <c r="H47" s="116">
        <f ca="1">INDEX(t,MATCH("Impact balistique",Event,0))</f>
        <v>29.800000000000157</v>
      </c>
      <c r="I47" s="148" t="s">
        <v>16</v>
      </c>
      <c r="J47" s="117">
        <f ca="1">INDEX(pos_x,MATCH("Impact balistique",Event,0))</f>
        <v>634.95209386251588</v>
      </c>
      <c r="K47" s="119">
        <f ca="1">INDEX(vit_xz,MATCH("Impact balistique",Event,0))</f>
        <v>102.99303045191901</v>
      </c>
      <c r="L47" s="116">
        <f ca="1">INDEX(acc_xz,MATCH("Impact balistique",Event,0))</f>
        <v>1.2297208311600651</v>
      </c>
      <c r="M47" s="116">
        <f ca="1">INDEX(BetaD,MATCH("Impact balistique",Event,0))</f>
        <v>-86.015492470019296</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11.1</v>
      </c>
      <c r="I48" s="123">
        <f ca="1">INDEX(pos_z,MATCH("Para",Event_para,0))</f>
        <v>1242.3868513440566</v>
      </c>
      <c r="J48" s="123">
        <f ca="1">INDEX(pos_x,MATCH("Para",Event_para,0))</f>
        <v>372.62166330365392</v>
      </c>
      <c r="K48" s="123">
        <f ca="1">INDEX(vit_xz,MATCH("Para",Event_para,0))</f>
        <v>19.726233859327412</v>
      </c>
      <c r="L48" s="122">
        <f ca="1">INDEX(acc_xz,MATCH("Para",Event_para,0))</f>
        <v>9.836638877705834</v>
      </c>
      <c r="M48" s="124">
        <f ca="1">INDEX(BetaD,MATCH("Para",Event_para,0))</f>
        <v>1.6489344036474474</v>
      </c>
    </row>
    <row r="49" spans="1:13" x14ac:dyDescent="0.2">
      <c r="A49" s="161"/>
      <c r="D49" s="162"/>
      <c r="F49" s="603" t="str">
        <f>IF(Lang="Français","Impact fusée sous para.",IF(Lang="English","Impact of rocket with para. ",""))</f>
        <v>Impact fusée sous para.</v>
      </c>
      <c r="G49" s="603"/>
      <c r="H49" s="125">
        <f ca="1">T_para+Dt_para</f>
        <v>112.39532880754021</v>
      </c>
      <c r="I49" s="127" t="s">
        <v>16</v>
      </c>
      <c r="J49" s="126" t="str">
        <f ca="1">CONCATENATE(TEXT(X_para-Dx_para,"0")," | ",TEXT(X_para+Dx_para,"0"))</f>
        <v>-134 | 879</v>
      </c>
      <c r="K49" s="126">
        <f ca="1">V_para</f>
        <v>12.264996480781214</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1023.5474351748691</v>
      </c>
      <c r="J50" s="129">
        <f ca="1">IF(T_satellite&lt;&gt;0,INDEX(pos_x,MATCH("Satellite",Event_sat,0)),"")</f>
        <v>236.14433091010613</v>
      </c>
      <c r="K50" s="123">
        <f ca="1">IF(T_satellite&lt;&gt;0,INDEX(vit_xz,MATCH("Satellite",Event_sat,0)),"")</f>
        <v>75.901192784092444</v>
      </c>
      <c r="L50" s="122">
        <f ca="1">IF(T_satellite&lt;&gt;0,INDEX(acc_xz,MATCH("Satellite",Event_sat,0)),"")</f>
        <v>14.12386502631826</v>
      </c>
      <c r="M50" s="124">
        <f ca="1">IF(T_satellite&lt;&gt;0,INDEX(BetaD,MATCH("Satellite",Event_sat,0)),"")</f>
        <v>71.491402836043491</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85.577276314058579</v>
      </c>
      <c r="I51" s="130" t="str">
        <f>IF(T_satellite&lt;&gt;0,"~0","")</f>
        <v>~0</v>
      </c>
      <c r="J51" s="130" t="str">
        <f ca="1">IF(T_satellite&lt;&gt;0,CONCATENATE(TEXT(X_satellite-Dx_sat,"0")," | ",TEXT(X_satellite+Dx_sat,"0")),"")</f>
        <v>-168 | 641</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11.1</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1242.3868513440566</v>
      </c>
      <c r="C121" s="216">
        <f ca="1">MAX(Altitude_culmi,Portee_balistique)</f>
        <v>1242.3868513440566</v>
      </c>
    </row>
    <row r="123" spans="2:3" x14ac:dyDescent="0.2">
      <c r="B123" s="210" t="s">
        <v>49</v>
      </c>
      <c r="C123" s="211" t="s">
        <v>45</v>
      </c>
    </row>
    <row r="124" spans="2:3" x14ac:dyDescent="0.2">
      <c r="B124" s="217">
        <f ca="1">X_para</f>
        <v>372.62166330365392</v>
      </c>
      <c r="C124" s="214">
        <f ca="1">Alt_para</f>
        <v>1242.3868513440566</v>
      </c>
    </row>
    <row r="125" spans="2:3" x14ac:dyDescent="0.2">
      <c r="B125" s="217">
        <f ca="1">X_para</f>
        <v>372.62166330365392</v>
      </c>
      <c r="C125" s="214">
        <f ca="1">Alt_para/2</f>
        <v>621.1934256720283</v>
      </c>
    </row>
    <row r="126" spans="2:3" x14ac:dyDescent="0.2">
      <c r="B126" s="217">
        <f ca="1">X_para</f>
        <v>372.62166330365392</v>
      </c>
      <c r="C126" s="214">
        <v>0</v>
      </c>
    </row>
    <row r="127" spans="2:3" x14ac:dyDescent="0.2">
      <c r="B127" s="217">
        <f ca="1">X_para+Alt_para/40</f>
        <v>403.68133458725532</v>
      </c>
      <c r="C127" s="214">
        <f ca="1">Alt_para/20</f>
        <v>62.119342567202828</v>
      </c>
    </row>
    <row r="128" spans="2:3" x14ac:dyDescent="0.2">
      <c r="B128" s="217">
        <f ca="1">X_para</f>
        <v>372.62166330365392</v>
      </c>
      <c r="C128" s="214">
        <v>0</v>
      </c>
    </row>
    <row r="129" spans="2:6" x14ac:dyDescent="0.2">
      <c r="B129" s="217">
        <f ca="1">X_para-Alt_para/40</f>
        <v>341.56199202005251</v>
      </c>
      <c r="C129" s="214">
        <f ca="1">Alt_para/20</f>
        <v>62.119342567202828</v>
      </c>
    </row>
    <row r="130" spans="2:6" x14ac:dyDescent="0.2">
      <c r="B130" s="218">
        <f ca="1">X_para</f>
        <v>372.62166330365392</v>
      </c>
      <c r="C130" s="219">
        <v>0</v>
      </c>
    </row>
    <row r="131" spans="2:6" x14ac:dyDescent="0.2">
      <c r="B131" s="210" t="s">
        <v>48</v>
      </c>
      <c r="C131" s="211" t="s">
        <v>45</v>
      </c>
    </row>
    <row r="132" spans="2:6" x14ac:dyDescent="0.2">
      <c r="B132" s="213">
        <f>T_para</f>
        <v>11.1</v>
      </c>
      <c r="C132" s="214">
        <f ca="1">Alt_para</f>
        <v>1242.3868513440566</v>
      </c>
    </row>
    <row r="133" spans="2:6" x14ac:dyDescent="0.2">
      <c r="B133" s="213">
        <f ca="1">(B132+B134)/2</f>
        <v>61.747664403770102</v>
      </c>
      <c r="C133" s="214">
        <f ca="1">(C132+C134)/2</f>
        <v>621.1934256720283</v>
      </c>
      <c r="E133" s="232">
        <v>1</v>
      </c>
      <c r="F133" s="233" t="s">
        <v>175</v>
      </c>
    </row>
    <row r="134" spans="2:6" x14ac:dyDescent="0.2">
      <c r="B134" s="213">
        <f ca="1">H49</f>
        <v>112.39532880754021</v>
      </c>
      <c r="C134" s="214">
        <f>0</f>
        <v>0</v>
      </c>
      <c r="E134" s="161">
        <v>1</v>
      </c>
      <c r="F134" s="234" t="s">
        <v>176</v>
      </c>
    </row>
    <row r="135" spans="2:6" x14ac:dyDescent="0.2">
      <c r="B135" s="213">
        <f ca="1">H49+E133*sS/2*zZ_fus-E134*sS*tT_fus</f>
        <v>111.19962929449942</v>
      </c>
      <c r="C135" s="214">
        <f ca="1">Alt_para-V_para*(H49-T_para)+E133*sS*Altitude_culmi/H49*zZ_fus+E134*sS/2*Altitude_culmi/H49*tT_fus</f>
        <v>47.783584556554302</v>
      </c>
      <c r="E135" s="161"/>
      <c r="F135" s="241" t="s">
        <v>177</v>
      </c>
    </row>
    <row r="136" spans="2:6" x14ac:dyDescent="0.2">
      <c r="B136" s="213">
        <f ca="1">H49</f>
        <v>112.39532880754021</v>
      </c>
      <c r="C136" s="214">
        <f ca="1">Alt_para-V_para*(H49-T_para)</f>
        <v>0</v>
      </c>
      <c r="E136" s="235" t="s">
        <v>172</v>
      </c>
      <c r="F136" s="236">
        <f ca="1">T_balistique/10</f>
        <v>2.9800000000000155</v>
      </c>
    </row>
    <row r="137" spans="2:6" x14ac:dyDescent="0.2">
      <c r="B137" s="213">
        <f ca="1">H49-E133*sS/2*zZ_fus-E134*sS*tT_fus</f>
        <v>108.2196292944994</v>
      </c>
      <c r="C137" s="214">
        <f ca="1">Alt_para-V_para*(H49-T_para)+E133*sS*Altitude_culmi/H49*zZ_fus-E134*sS/2*Altitude_culmi/H49*tT_fus</f>
        <v>18.096605595208175</v>
      </c>
      <c r="E137" s="235" t="s">
        <v>173</v>
      </c>
      <c r="F137" s="236">
        <f ca="1">(H49-T_para)/H49</f>
        <v>0.90124144732912304</v>
      </c>
    </row>
    <row r="138" spans="2:6" x14ac:dyDescent="0.2">
      <c r="B138" s="215">
        <f ca="1">H49</f>
        <v>112.39532880754021</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0.84228187919463171</v>
      </c>
    </row>
    <row r="155" spans="2:6" x14ac:dyDescent="0.2">
      <c r="B155" s="215" t="b">
        <f>IF(Nb_sat="1 satellite",H51)</f>
        <v>0</v>
      </c>
      <c r="C155" s="216" t="b">
        <f>IF(Nb_sat="1 satellite",0)</f>
        <v>0</v>
      </c>
      <c r="E155" s="237" t="s">
        <v>174</v>
      </c>
      <c r="F155" s="238">
        <f ca="1">V_satellite*(T_balistique-T_satellite)/Alt_sat</f>
        <v>0.31034675181855897</v>
      </c>
    </row>
    <row r="157" spans="2:6" x14ac:dyDescent="0.2">
      <c r="B157" s="210" t="s">
        <v>2</v>
      </c>
      <c r="C157" s="228" t="s">
        <v>29</v>
      </c>
      <c r="D157" s="211" t="s">
        <v>3</v>
      </c>
    </row>
    <row r="158" spans="2:6" x14ac:dyDescent="0.2">
      <c r="B158" s="231">
        <f>T_para/4</f>
        <v>2.7749999999999999</v>
      </c>
      <c r="C158" s="82">
        <f ca="1">Alt_para/2</f>
        <v>621.1934256720283</v>
      </c>
      <c r="D158" s="214">
        <f ca="1">X_para/4</f>
        <v>93.155415825913479</v>
      </c>
    </row>
    <row r="159" spans="2:6" x14ac:dyDescent="0.2">
      <c r="B159" s="229">
        <f ca="1">Temps_culmi + (T_balistique-Temps_culmi)/2</f>
        <v>20.450000000000067</v>
      </c>
      <c r="C159" s="230">
        <f ca="1">Altitude_culmi/2</f>
        <v>621.1934256720283</v>
      </c>
      <c r="D159" s="216">
        <f ca="1">X_culmi+(Portee_balistique-X_culmi)*2/3</f>
        <v>547.50861700956193</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372.62166330365392</v>
      </c>
      <c r="E162" s="422"/>
      <c r="F162" s="423" t="s">
        <v>305</v>
      </c>
    </row>
    <row r="163" spans="2:6" x14ac:dyDescent="0.2">
      <c r="B163" s="231" t="e">
        <f ca="1">IF(AND(Altitude_culmi&gt;80, Altitude_culmi&lt;=350), 49, NA())</f>
        <v>#N/A</v>
      </c>
      <c r="C163" s="5">
        <v>23</v>
      </c>
      <c r="D163" s="82">
        <f t="shared" ca="1" si="0"/>
        <v>395.62166330365392</v>
      </c>
      <c r="E163" s="82"/>
      <c r="F163" s="214">
        <f t="shared" ref="F163:F178" ca="1" si="1">X_culmi-C162</f>
        <v>372.62166330365392</v>
      </c>
    </row>
    <row r="164" spans="2:6" x14ac:dyDescent="0.2">
      <c r="B164" s="231" t="e">
        <f ca="1">IF(AND(Altitude_culmi&gt;80, Altitude_culmi&lt;=350), 43, NA())</f>
        <v>#N/A</v>
      </c>
      <c r="C164" s="5">
        <v>23</v>
      </c>
      <c r="D164" s="82">
        <f t="shared" ca="1" si="0"/>
        <v>395.62166330365392</v>
      </c>
      <c r="E164" s="82"/>
      <c r="F164" s="214">
        <f t="shared" ca="1" si="1"/>
        <v>349.62166330365392</v>
      </c>
    </row>
    <row r="165" spans="2:6" x14ac:dyDescent="0.2">
      <c r="B165" s="231" t="e">
        <f ca="1">IF(AND(Altitude_culmi&gt;80, Altitude_culmi&lt;=350), 43, NA())</f>
        <v>#N/A</v>
      </c>
      <c r="C165" s="5">
        <v>0</v>
      </c>
      <c r="D165" s="82">
        <f t="shared" ca="1" si="0"/>
        <v>372.62166330365392</v>
      </c>
      <c r="E165" s="82"/>
      <c r="F165" s="214">
        <f t="shared" ca="1" si="1"/>
        <v>349.62166330365392</v>
      </c>
    </row>
    <row r="166" spans="2:6" x14ac:dyDescent="0.2">
      <c r="B166" s="231" t="e">
        <f ca="1">IF(AND(Altitude_culmi&gt;80, Altitude_culmi&lt;=350), 43, NA())</f>
        <v>#N/A</v>
      </c>
      <c r="C166" s="5">
        <v>23</v>
      </c>
      <c r="D166" s="82">
        <f t="shared" ca="1" si="0"/>
        <v>395.62166330365392</v>
      </c>
      <c r="E166" s="82"/>
      <c r="F166" s="214">
        <f t="shared" ca="1" si="1"/>
        <v>372.62166330365392</v>
      </c>
    </row>
    <row r="167" spans="2:6" x14ac:dyDescent="0.2">
      <c r="B167" s="231" t="e">
        <f ca="1">IF(AND(Altitude_culmi&gt;80, Altitude_culmi&lt;=350), 0.5, NA())</f>
        <v>#N/A</v>
      </c>
      <c r="C167" s="5">
        <v>23</v>
      </c>
      <c r="D167" s="82">
        <f t="shared" ca="1" si="0"/>
        <v>395.62166330365392</v>
      </c>
      <c r="E167" s="82"/>
      <c r="F167" s="214">
        <f t="shared" ca="1" si="1"/>
        <v>349.62166330365392</v>
      </c>
    </row>
    <row r="168" spans="2:6" x14ac:dyDescent="0.2">
      <c r="B168" s="231" t="e">
        <f ca="1">IF(AND(Altitude_culmi&gt;80, Altitude_culmi&lt;=350), 0.5, NA())</f>
        <v>#N/A</v>
      </c>
      <c r="C168" s="5">
        <v>8</v>
      </c>
      <c r="D168" s="82">
        <f t="shared" ca="1" si="0"/>
        <v>380.62166330365392</v>
      </c>
      <c r="E168" s="82"/>
      <c r="F168" s="214">
        <f t="shared" ca="1" si="1"/>
        <v>349.62166330365392</v>
      </c>
    </row>
    <row r="169" spans="2:6" x14ac:dyDescent="0.2">
      <c r="B169" s="231" t="e">
        <f ca="1">IF(AND(Altitude_culmi&gt;80, Altitude_culmi&lt;=350), 27, NA())</f>
        <v>#N/A</v>
      </c>
      <c r="C169" s="5">
        <v>8</v>
      </c>
      <c r="D169" s="82">
        <f t="shared" ca="1" si="0"/>
        <v>380.62166330365392</v>
      </c>
      <c r="E169" s="82"/>
      <c r="F169" s="214">
        <f t="shared" ca="1" si="1"/>
        <v>364.62166330365392</v>
      </c>
    </row>
    <row r="170" spans="2:6" x14ac:dyDescent="0.2">
      <c r="B170" s="231" t="e">
        <f ca="1">IF(AND(Altitude_culmi&gt;80, Altitude_culmi&lt;=350), 27, NA())</f>
        <v>#N/A</v>
      </c>
      <c r="C170" s="5">
        <v>23</v>
      </c>
      <c r="D170" s="82">
        <f t="shared" ca="1" si="0"/>
        <v>395.62166330365392</v>
      </c>
      <c r="E170" s="82"/>
      <c r="F170" s="214">
        <f t="shared" ca="1" si="1"/>
        <v>364.62166330365392</v>
      </c>
    </row>
    <row r="171" spans="2:6" x14ac:dyDescent="0.2">
      <c r="B171" s="231" t="e">
        <f ca="1">IF(AND(Altitude_culmi&gt;80, Altitude_culmi&lt;=350), 27, NA())</f>
        <v>#N/A</v>
      </c>
      <c r="C171" s="5">
        <v>8</v>
      </c>
      <c r="D171" s="82">
        <f t="shared" ca="1" si="0"/>
        <v>380.62166330365392</v>
      </c>
      <c r="E171" s="82"/>
      <c r="F171" s="214">
        <f t="shared" ca="1" si="1"/>
        <v>349.62166330365392</v>
      </c>
    </row>
    <row r="172" spans="2:6" x14ac:dyDescent="0.2">
      <c r="B172" s="231" t="e">
        <f ca="1">IF(AND(Altitude_culmi&gt;80, Altitude_culmi&lt;=350), 29, NA())</f>
        <v>#N/A</v>
      </c>
      <c r="C172" s="5">
        <v>7.6</v>
      </c>
      <c r="D172" s="82">
        <f t="shared" ca="1" si="0"/>
        <v>380.22166330365394</v>
      </c>
      <c r="E172" s="82"/>
      <c r="F172" s="214">
        <f t="shared" ca="1" si="1"/>
        <v>364.62166330365392</v>
      </c>
    </row>
    <row r="173" spans="2:6" x14ac:dyDescent="0.2">
      <c r="B173" s="231" t="e">
        <f ca="1">IF(AND(Altitude_culmi&gt;80, Altitude_culmi&lt;=350), 31, NA())</f>
        <v>#N/A</v>
      </c>
      <c r="C173" s="5">
        <v>6.8</v>
      </c>
      <c r="D173" s="82">
        <f t="shared" ca="1" si="0"/>
        <v>379.42166330365393</v>
      </c>
      <c r="E173" s="82"/>
      <c r="F173" s="214">
        <f t="shared" ca="1" si="1"/>
        <v>365.0216633036539</v>
      </c>
    </row>
    <row r="174" spans="2:6" x14ac:dyDescent="0.2">
      <c r="B174" s="231" t="e">
        <f ca="1">IF(AND(Altitude_culmi&gt;80, Altitude_culmi&lt;=350), 32, NA())</f>
        <v>#N/A</v>
      </c>
      <c r="C174" s="5">
        <v>6</v>
      </c>
      <c r="D174" s="82">
        <f t="shared" ca="1" si="0"/>
        <v>378.62166330365392</v>
      </c>
      <c r="E174" s="82"/>
      <c r="F174" s="214">
        <f t="shared" ca="1" si="1"/>
        <v>365.82166330365391</v>
      </c>
    </row>
    <row r="175" spans="2:6" x14ac:dyDescent="0.2">
      <c r="B175" s="231" t="e">
        <f ca="1">IF(AND(Altitude_culmi&gt;80, Altitude_culmi&lt;=350), 33, NA())</f>
        <v>#N/A</v>
      </c>
      <c r="C175" s="5">
        <v>5</v>
      </c>
      <c r="D175" s="82">
        <f t="shared" ca="1" si="0"/>
        <v>377.62166330365392</v>
      </c>
      <c r="E175" s="82"/>
      <c r="F175" s="214">
        <f t="shared" ca="1" si="1"/>
        <v>366.62166330365392</v>
      </c>
    </row>
    <row r="176" spans="2:6" x14ac:dyDescent="0.2">
      <c r="B176" s="231" t="e">
        <f ca="1">IF(AND(Altitude_culmi&gt;80, Altitude_culmi&lt;=350), 34, NA())</f>
        <v>#N/A</v>
      </c>
      <c r="C176" s="5">
        <v>3.8</v>
      </c>
      <c r="D176" s="82">
        <f t="shared" ca="1" si="0"/>
        <v>376.42166330365393</v>
      </c>
      <c r="E176" s="82"/>
      <c r="F176" s="214">
        <f t="shared" ca="1" si="1"/>
        <v>367.62166330365392</v>
      </c>
    </row>
    <row r="177" spans="2:6" x14ac:dyDescent="0.2">
      <c r="B177" s="229" t="e">
        <f ca="1">IF(AND(Altitude_culmi&gt;80, Altitude_culmi&lt;=350), 35, NA())</f>
        <v>#N/A</v>
      </c>
      <c r="C177" s="421">
        <v>0</v>
      </c>
      <c r="D177" s="230">
        <f t="shared" ca="1" si="0"/>
        <v>372.62166330365392</v>
      </c>
      <c r="E177" s="82"/>
      <c r="F177" s="214">
        <f t="shared" ca="1" si="1"/>
        <v>368.82166330365391</v>
      </c>
    </row>
    <row r="178" spans="2:6" x14ac:dyDescent="0.2">
      <c r="E178" s="230"/>
      <c r="F178" s="216">
        <f t="shared" ca="1" si="1"/>
        <v>372.62166330365392</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372.62166330365392</v>
      </c>
      <c r="E180" s="228"/>
      <c r="F180" s="211" t="s">
        <v>308</v>
      </c>
    </row>
    <row r="181" spans="2:6" x14ac:dyDescent="0.2">
      <c r="B181" s="231">
        <f ca="1">IF(Altitude_culmi&gt;350, 300, NA())</f>
        <v>300</v>
      </c>
      <c r="C181" s="5">
        <v>0</v>
      </c>
      <c r="D181" s="82">
        <f t="shared" ca="1" si="2"/>
        <v>372.62166330365392</v>
      </c>
      <c r="E181" s="82"/>
      <c r="F181" s="214">
        <f t="shared" ref="F181:F201" ca="1" si="3">X_culmi-C180</f>
        <v>372.62166330365392</v>
      </c>
    </row>
    <row r="182" spans="2:6" x14ac:dyDescent="0.2">
      <c r="B182" s="231">
        <f ca="1">IF(Altitude_culmi&gt;350, 280, NA())</f>
        <v>280</v>
      </c>
      <c r="C182" s="5">
        <v>10</v>
      </c>
      <c r="D182" s="82">
        <f t="shared" ca="1" si="2"/>
        <v>382.62166330365392</v>
      </c>
      <c r="E182" s="82"/>
      <c r="F182" s="214">
        <f t="shared" ca="1" si="3"/>
        <v>372.62166330365392</v>
      </c>
    </row>
    <row r="183" spans="2:6" x14ac:dyDescent="0.2">
      <c r="B183" s="231">
        <f ca="1">IF(Altitude_culmi&gt;350, 280, NA())</f>
        <v>280</v>
      </c>
      <c r="C183" s="5">
        <v>0</v>
      </c>
      <c r="D183" s="82">
        <f t="shared" ca="1" si="2"/>
        <v>372.62166330365392</v>
      </c>
      <c r="E183" s="82"/>
      <c r="F183" s="214">
        <f t="shared" ca="1" si="3"/>
        <v>362.62166330365392</v>
      </c>
    </row>
    <row r="184" spans="2:6" x14ac:dyDescent="0.2">
      <c r="B184" s="231">
        <f ca="1">IF(Altitude_culmi&gt;350, 280, NA())</f>
        <v>280</v>
      </c>
      <c r="C184" s="5">
        <v>10</v>
      </c>
      <c r="D184" s="82">
        <f t="shared" ca="1" si="2"/>
        <v>382.62166330365392</v>
      </c>
      <c r="E184" s="82"/>
      <c r="F184" s="214">
        <f t="shared" ca="1" si="3"/>
        <v>372.62166330365392</v>
      </c>
    </row>
    <row r="185" spans="2:6" x14ac:dyDescent="0.2">
      <c r="B185" s="231">
        <f ca="1">IF(Altitude_culmi&gt;350, 200, NA())</f>
        <v>200</v>
      </c>
      <c r="C185" s="5">
        <v>13</v>
      </c>
      <c r="D185" s="82">
        <f t="shared" ca="1" si="2"/>
        <v>385.62166330365392</v>
      </c>
      <c r="E185" s="82"/>
      <c r="F185" s="214">
        <f t="shared" ca="1" si="3"/>
        <v>362.62166330365392</v>
      </c>
    </row>
    <row r="186" spans="2:6" x14ac:dyDescent="0.2">
      <c r="B186" s="231">
        <f ca="1">IF(Altitude_culmi&gt;350, 160, NA())</f>
        <v>160</v>
      </c>
      <c r="C186" s="5">
        <v>17</v>
      </c>
      <c r="D186" s="82">
        <f t="shared" ca="1" si="2"/>
        <v>389.62166330365392</v>
      </c>
      <c r="E186" s="82"/>
      <c r="F186" s="214">
        <f t="shared" ca="1" si="3"/>
        <v>359.62166330365392</v>
      </c>
    </row>
    <row r="187" spans="2:6" x14ac:dyDescent="0.2">
      <c r="B187" s="231">
        <f ca="1">IF(Altitude_culmi&gt;350, 115, NA())</f>
        <v>115</v>
      </c>
      <c r="C187" s="5">
        <v>20</v>
      </c>
      <c r="D187" s="82">
        <f t="shared" ca="1" si="2"/>
        <v>392.62166330365392</v>
      </c>
      <c r="E187" s="82"/>
      <c r="F187" s="214">
        <f t="shared" ca="1" si="3"/>
        <v>355.62166330365392</v>
      </c>
    </row>
    <row r="188" spans="2:6" x14ac:dyDescent="0.2">
      <c r="B188" s="231">
        <f ca="1">IF(Altitude_culmi&gt;350, 90, NA())</f>
        <v>90</v>
      </c>
      <c r="C188" s="5">
        <v>25</v>
      </c>
      <c r="D188" s="82">
        <f t="shared" ca="1" si="2"/>
        <v>397.62166330365392</v>
      </c>
      <c r="E188" s="82"/>
      <c r="F188" s="214">
        <f t="shared" ca="1" si="3"/>
        <v>352.62166330365392</v>
      </c>
    </row>
    <row r="189" spans="2:6" x14ac:dyDescent="0.2">
      <c r="B189" s="231">
        <f ca="1">IF(Altitude_culmi&gt;350, 57, NA())</f>
        <v>57</v>
      </c>
      <c r="C189" s="5">
        <v>30</v>
      </c>
      <c r="D189" s="82">
        <f t="shared" ca="1" si="2"/>
        <v>402.62166330365392</v>
      </c>
      <c r="E189" s="82"/>
      <c r="F189" s="214">
        <f t="shared" ca="1" si="3"/>
        <v>347.62166330365392</v>
      </c>
    </row>
    <row r="190" spans="2:6" x14ac:dyDescent="0.2">
      <c r="B190" s="231">
        <f ca="1">IF(Altitude_culmi&gt;350, 40, NA())</f>
        <v>40</v>
      </c>
      <c r="C190" s="5">
        <v>36</v>
      </c>
      <c r="D190" s="82">
        <f t="shared" ca="1" si="2"/>
        <v>408.62166330365392</v>
      </c>
      <c r="E190" s="82"/>
      <c r="F190" s="214">
        <f t="shared" ca="1" si="3"/>
        <v>342.62166330365392</v>
      </c>
    </row>
    <row r="191" spans="2:6" x14ac:dyDescent="0.2">
      <c r="B191" s="231">
        <f ca="1">IF(Altitude_culmi&gt;350, 20, NA())</f>
        <v>20</v>
      </c>
      <c r="C191" s="5">
        <v>48</v>
      </c>
      <c r="D191" s="82">
        <f t="shared" ca="1" si="2"/>
        <v>420.62166330365392</v>
      </c>
      <c r="E191" s="82"/>
      <c r="F191" s="214">
        <f t="shared" ca="1" si="3"/>
        <v>336.62166330365392</v>
      </c>
    </row>
    <row r="192" spans="2:6" x14ac:dyDescent="0.2">
      <c r="B192" s="231">
        <f ca="1">IF(Altitude_culmi&gt;350, 0.5, NA())</f>
        <v>0.5</v>
      </c>
      <c r="C192" s="5">
        <v>62</v>
      </c>
      <c r="D192" s="82">
        <f t="shared" ca="1" si="2"/>
        <v>434.62166330365392</v>
      </c>
      <c r="E192" s="82"/>
      <c r="F192" s="214">
        <f t="shared" ca="1" si="3"/>
        <v>324.62166330365392</v>
      </c>
    </row>
    <row r="193" spans="2:6" x14ac:dyDescent="0.2">
      <c r="B193" s="231">
        <f ca="1">IF(Altitude_culmi&gt;350, 0.5, NA())</f>
        <v>0.5</v>
      </c>
      <c r="C193" s="5">
        <v>37</v>
      </c>
      <c r="D193" s="82">
        <f t="shared" ca="1" si="2"/>
        <v>409.62166330365392</v>
      </c>
      <c r="E193" s="82"/>
      <c r="F193" s="214">
        <f t="shared" ca="1" si="3"/>
        <v>310.62166330365392</v>
      </c>
    </row>
    <row r="194" spans="2:6" x14ac:dyDescent="0.2">
      <c r="B194" s="231">
        <f ca="1">IF(Altitude_culmi&gt;350, 15, NA())</f>
        <v>15</v>
      </c>
      <c r="C194" s="5">
        <v>30</v>
      </c>
      <c r="D194" s="82">
        <f t="shared" ca="1" si="2"/>
        <v>402.62166330365392</v>
      </c>
      <c r="E194" s="82"/>
      <c r="F194" s="214">
        <f t="shared" ca="1" si="3"/>
        <v>335.62166330365392</v>
      </c>
    </row>
    <row r="195" spans="2:6" x14ac:dyDescent="0.2">
      <c r="B195" s="231">
        <f ca="1">IF(Altitude_culmi&gt;350, 30, NA())</f>
        <v>30</v>
      </c>
      <c r="C195" s="5">
        <v>15</v>
      </c>
      <c r="D195" s="82">
        <f t="shared" ca="1" si="2"/>
        <v>387.62166330365392</v>
      </c>
      <c r="E195" s="82"/>
      <c r="F195" s="214">
        <f t="shared" ca="1" si="3"/>
        <v>342.62166330365392</v>
      </c>
    </row>
    <row r="196" spans="2:6" x14ac:dyDescent="0.2">
      <c r="B196" s="231">
        <f ca="1">IF(Altitude_culmi&gt;350, 37, NA())</f>
        <v>37</v>
      </c>
      <c r="C196" s="5">
        <v>0</v>
      </c>
      <c r="D196" s="82">
        <f t="shared" ca="1" si="2"/>
        <v>372.62166330365392</v>
      </c>
      <c r="E196" s="82"/>
      <c r="F196" s="214">
        <f t="shared" ca="1" si="3"/>
        <v>357.62166330365392</v>
      </c>
    </row>
    <row r="197" spans="2:6" x14ac:dyDescent="0.2">
      <c r="B197" s="231">
        <f ca="1">IF(Altitude_culmi&gt;350, 67, NA())</f>
        <v>67</v>
      </c>
      <c r="C197" s="5">
        <v>0</v>
      </c>
      <c r="D197" s="82">
        <f t="shared" ca="1" si="2"/>
        <v>372.62166330365392</v>
      </c>
      <c r="E197" s="82"/>
      <c r="F197" s="214">
        <f t="shared" ca="1" si="3"/>
        <v>372.62166330365392</v>
      </c>
    </row>
    <row r="198" spans="2:6" x14ac:dyDescent="0.2">
      <c r="B198" s="231">
        <f ca="1">IF(Altitude_culmi&gt;350, 67, NA())</f>
        <v>67</v>
      </c>
      <c r="C198" s="5">
        <v>17</v>
      </c>
      <c r="D198" s="82">
        <f t="shared" ca="1" si="2"/>
        <v>389.62166330365392</v>
      </c>
      <c r="E198" s="82"/>
      <c r="F198" s="214">
        <f t="shared" ca="1" si="3"/>
        <v>372.62166330365392</v>
      </c>
    </row>
    <row r="199" spans="2:6" x14ac:dyDescent="0.2">
      <c r="B199" s="231">
        <f ca="1">IF(Altitude_culmi&gt;350, 100, NA())</f>
        <v>100</v>
      </c>
      <c r="C199" s="5">
        <v>11</v>
      </c>
      <c r="D199" s="82">
        <f t="shared" ca="1" si="2"/>
        <v>383.62166330365392</v>
      </c>
      <c r="E199" s="82"/>
      <c r="F199" s="214">
        <f t="shared" ca="1" si="3"/>
        <v>355.62166330365392</v>
      </c>
    </row>
    <row r="200" spans="2:6" x14ac:dyDescent="0.2">
      <c r="B200" s="229">
        <f ca="1">IF(Altitude_culmi&gt;350, 100, NA())</f>
        <v>100</v>
      </c>
      <c r="C200" s="421">
        <v>0</v>
      </c>
      <c r="D200" s="230">
        <f t="shared" ca="1" si="2"/>
        <v>372.62166330365392</v>
      </c>
      <c r="E200" s="82"/>
      <c r="F200" s="214">
        <f t="shared" ca="1" si="3"/>
        <v>361.62166330365392</v>
      </c>
    </row>
    <row r="201" spans="2:6" x14ac:dyDescent="0.2">
      <c r="E201" s="230"/>
      <c r="F201" s="216">
        <f t="shared" ca="1" si="3"/>
        <v>372.62166330365392</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04"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37.013074267370328</v>
      </c>
      <c r="H4" s="293">
        <f>vit_xz*SIN(Beta)</f>
        <v>170.13154336654688</v>
      </c>
      <c r="I4" s="349">
        <f>V_ini</f>
        <v>174.11119928081908</v>
      </c>
      <c r="J4" s="350">
        <f>X_ini</f>
        <v>98.964688107976272</v>
      </c>
      <c r="K4" s="351">
        <f>Z_ini</f>
        <v>487.84771914632313</v>
      </c>
      <c r="L4" s="327">
        <f t="shared" ref="L4:L67" si="0">SQRT(pos_x^2+pos_z^2)</f>
        <v>497.78449811999849</v>
      </c>
      <c r="M4" s="292">
        <f>RADIANS(N4)</f>
        <v>1.3565787430226373</v>
      </c>
      <c r="N4" s="349">
        <f>Beta_rampe</f>
        <v>77.726236552359381</v>
      </c>
      <c r="P4" s="292" t="s">
        <v>14</v>
      </c>
      <c r="Q4" s="294" t="s">
        <v>14</v>
      </c>
      <c r="R4" s="292" t="s">
        <v>14</v>
      </c>
      <c r="S4" s="351">
        <f ca="1">m_tot</f>
        <v>4.5130999999999997</v>
      </c>
      <c r="T4" s="327">
        <f t="shared" ref="T4:T67" ca="1" si="1">m*g</f>
        <v>44.273510999999999</v>
      </c>
      <c r="U4" s="328">
        <f t="shared" ref="U4:U67" si="2">IF(pos_xz&lt;L_rampe,Poids*COS(Beta),0)</f>
        <v>0</v>
      </c>
      <c r="V4" s="329">
        <f t="shared" ref="V4:V67" si="3">Rho_moyen*(20000-Alt_rampe-pos_z)/(20000+Alt_rampe+pos_z)</f>
        <v>1.1666616655740014</v>
      </c>
      <c r="W4" s="327">
        <f t="shared" ref="W4:W67" si="4">1/2*Rho*Sref*Cx*vit_xz^2</f>
        <v>107.95638111906356</v>
      </c>
      <c r="Y4" s="295" t="s">
        <v>14</v>
      </c>
      <c r="Z4" s="296" t="s">
        <v>14</v>
      </c>
      <c r="AA4" s="297" t="s">
        <v>14</v>
      </c>
      <c r="AC4" s="320">
        <f>IF(ABS(t-ROUND(t,0))&lt;0.001,t,-1)</f>
        <v>0</v>
      </c>
      <c r="AD4" s="321">
        <f>IF(ABS(t-ROUND(t,0))&lt;0.001,pos_x,-1)</f>
        <v>98.964688107976272</v>
      </c>
      <c r="AE4" s="322">
        <f t="shared" ref="AE4:AE67" si="5">IF(t&lt;T_para, pos_z, NA())</f>
        <v>487.84771914632313</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-5.0851041183269432</v>
      </c>
      <c r="E5" s="307">
        <f t="shared" ref="E5:E68" ca="1" si="9">IF(AND(L4&lt;L_rampe,Poussee&lt;Poids*SIN(M4)),0,(-W4+Poussee)/m*SIN(M4)+U4/m*COS(M4)-Poids/m)</f>
        <v>-33.183811253317756</v>
      </c>
      <c r="F5" s="304">
        <f t="shared" ref="F5:F68" ca="1" si="10">SQRT(acc_x^2+acc_z^2)</f>
        <v>33.571172353524439</v>
      </c>
      <c r="G5" s="306">
        <f t="shared" ref="G5:G68" ca="1" si="11">G4+acc_x*pas</f>
        <v>36.962223226187056</v>
      </c>
      <c r="H5" s="307">
        <f t="shared" ref="H5:H68" ca="1" si="12">H4+acc_z*pas</f>
        <v>169.7997052540137</v>
      </c>
      <c r="I5" s="304">
        <f t="shared" ref="I5:I68" ca="1" si="13">SQRT(vit_x^2+vit_z^2)</f>
        <v>173.77613717128256</v>
      </c>
      <c r="J5" s="306">
        <f t="shared" ref="J5:J68" ca="1" si="14">J4+0.5*(vit_x+G4)*pas*(K4&gt;=0)</f>
        <v>99.334564595444064</v>
      </c>
      <c r="K5" s="307">
        <f t="shared" ref="K5:K68" ca="1" si="15">K4+0.5*(vit_z+H4)*pas</f>
        <v>489.54737538942595</v>
      </c>
      <c r="L5" s="304">
        <f t="shared" ca="1" si="0"/>
        <v>499.52376167109605</v>
      </c>
      <c r="M5" s="306">
        <f t="shared" ref="M5:M68" ca="1" si="16">IF(AND(L4&gt;L_rampe,G5&gt;0),ATAN2(G5,H5),$M$4)</f>
        <v>1.3564587358176612</v>
      </c>
      <c r="N5" s="304">
        <f t="shared" ref="N5:N68" ca="1" si="17">DEGREES(Beta)</f>
        <v>77.719360646003096</v>
      </c>
      <c r="P5" s="310">
        <f t="shared" ref="P5:P68" ca="1" si="18">MATCH(t-pas/2-T_ini,CdP_t)</f>
        <v>1</v>
      </c>
      <c r="Q5" s="304">
        <f t="shared" ref="Q5:Q68" ca="1" si="19">(INDEX(CdP,2,i_P+1)-INDEX(CdP,2,i_P+0))/(INDEX(CdP,1,i_P+1)-INDEX(CdP,1,i_P+0))*(t-pas/2-T_ini-INDEX(CdP,1,i_P+0))+INDEX(CdP,2,i_P+0)</f>
        <v>5.0000000000000001E-4</v>
      </c>
      <c r="R5" s="306">
        <f t="shared" ref="R5:R68" ca="1" si="20">Poussee/(g*ISP)</f>
        <v>5.0000000000000002E-5</v>
      </c>
      <c r="S5" s="307">
        <f t="shared" ref="S5:S68" ca="1" si="21">S4-Débit*pas</f>
        <v>4.5130995</v>
      </c>
      <c r="T5" s="304">
        <f t="shared" ca="1" si="1"/>
        <v>44.273506095000002</v>
      </c>
      <c r="U5" s="311">
        <f t="shared" ca="1" si="2"/>
        <v>0</v>
      </c>
      <c r="V5" s="306">
        <f t="shared" ca="1" si="3"/>
        <v>1.1664632716023433</v>
      </c>
      <c r="W5" s="304">
        <f t="shared" ca="1" si="4"/>
        <v>107.52298759513147</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489.54737538942595</v>
      </c>
      <c r="AG5" s="306">
        <f t="shared" ref="AG5:AG68" ca="1" si="27">IF(AND(L4&lt;L_rampe,Poussee&lt;Poids*SIN(M4)),0,(-W4+Poussee)/m-Poids*SIN(M4)/m)</f>
        <v>-33.506336087495804</v>
      </c>
      <c r="AH5" s="304">
        <f t="shared" ref="AH5:AH68" ca="1" si="28">IF(AND(L4&lt;L_rampe,Poussee&lt;Poids*SIN(M4)), g*SIN(M4), (-W4+Poussee)/m)</f>
        <v>-23.920563045211736</v>
      </c>
    </row>
    <row r="6" spans="1:248" x14ac:dyDescent="0.2">
      <c r="A6" s="347">
        <f t="shared" ca="1" si="6"/>
        <v>0.01</v>
      </c>
      <c r="B6" s="304">
        <f t="shared" ca="1" si="7"/>
        <v>0.02</v>
      </c>
      <c r="D6" s="306">
        <f t="shared" ca="1" si="8"/>
        <v>-5.0674380324278614</v>
      </c>
      <c r="E6" s="307">
        <f t="shared" ca="1" si="9"/>
        <v>-33.08915934693065</v>
      </c>
      <c r="F6" s="304">
        <f t="shared" ca="1" si="10"/>
        <v>33.474936810979408</v>
      </c>
      <c r="G6" s="306">
        <f t="shared" ca="1" si="11"/>
        <v>36.911548845862775</v>
      </c>
      <c r="H6" s="307">
        <f t="shared" ca="1" si="12"/>
        <v>169.46881366054438</v>
      </c>
      <c r="I6" s="304">
        <f t="shared" ca="1" si="13"/>
        <v>173.44204000677814</v>
      </c>
      <c r="J6" s="306">
        <f t="shared" ca="1" si="14"/>
        <v>99.703933455804318</v>
      </c>
      <c r="K6" s="307">
        <f t="shared" ca="1" si="15"/>
        <v>491.24371798399875</v>
      </c>
      <c r="L6" s="304">
        <f t="shared" ca="1" si="0"/>
        <v>501.25967801659647</v>
      </c>
      <c r="M6" s="306">
        <f t="shared" ca="1" si="16"/>
        <v>1.3563384311211701</v>
      </c>
      <c r="N6" s="304">
        <f t="shared" ca="1" si="17"/>
        <v>77.712467694638562</v>
      </c>
      <c r="P6" s="310">
        <f t="shared" ca="1" si="18"/>
        <v>1</v>
      </c>
      <c r="Q6" s="304">
        <f t="shared" ca="1" si="19"/>
        <v>1.4999999999999998E-3</v>
      </c>
      <c r="R6" s="306">
        <f t="shared" ca="1" si="20"/>
        <v>1.4999999999999999E-4</v>
      </c>
      <c r="S6" s="307">
        <f t="shared" ca="1" si="21"/>
        <v>4.5130980000000003</v>
      </c>
      <c r="T6" s="304">
        <f t="shared" ca="1" si="1"/>
        <v>44.273491380000003</v>
      </c>
      <c r="U6" s="311">
        <f t="shared" ca="1" si="2"/>
        <v>0</v>
      </c>
      <c r="V6" s="306">
        <f t="shared" ca="1" si="3"/>
        <v>1.1662652972350083</v>
      </c>
      <c r="W6" s="304">
        <f t="shared" ca="1" si="4"/>
        <v>107.09176472064837</v>
      </c>
      <c r="Y6" s="314" t="str">
        <f t="shared" ca="1" si="22"/>
        <v/>
      </c>
      <c r="Z6" s="315" t="str">
        <f t="shared" ca="1" si="23"/>
        <v/>
      </c>
      <c r="AA6" s="316" t="str">
        <f t="shared" ca="1" si="24"/>
        <v/>
      </c>
      <c r="AC6" s="310" t="e">
        <f t="shared" ca="1" si="25"/>
        <v>#N/A</v>
      </c>
      <c r="AD6" s="323" t="e">
        <f t="shared" ca="1" si="26"/>
        <v>#N/A</v>
      </c>
      <c r="AE6" s="324">
        <f t="shared" ca="1" si="5"/>
        <v>491.24371798399875</v>
      </c>
      <c r="AG6" s="306">
        <f t="shared" ca="1" si="27"/>
        <v>-33.409841963680336</v>
      </c>
      <c r="AH6" s="304">
        <f t="shared" ca="1" si="28"/>
        <v>-23.824319258108613</v>
      </c>
    </row>
    <row r="7" spans="1:248" x14ac:dyDescent="0.2">
      <c r="A7" s="347">
        <f t="shared" ca="1" si="6"/>
        <v>0.01</v>
      </c>
      <c r="B7" s="304">
        <f t="shared" ca="1" si="7"/>
        <v>0.03</v>
      </c>
      <c r="D7" s="306">
        <f t="shared" ca="1" si="8"/>
        <v>-5.0498596630285411</v>
      </c>
      <c r="E7" s="307">
        <f t="shared" ca="1" si="9"/>
        <v>-32.994985539874058</v>
      </c>
      <c r="F7" s="304">
        <f t="shared" ca="1" si="10"/>
        <v>33.379187428587606</v>
      </c>
      <c r="G7" s="306">
        <f t="shared" ca="1" si="11"/>
        <v>36.861050249232491</v>
      </c>
      <c r="H7" s="307">
        <f t="shared" ca="1" si="12"/>
        <v>169.13886380514563</v>
      </c>
      <c r="I7" s="304">
        <f t="shared" ca="1" si="13"/>
        <v>173.10890293330394</v>
      </c>
      <c r="J7" s="306">
        <f t="shared" ca="1" si="14"/>
        <v>100.0727964512798</v>
      </c>
      <c r="K7" s="307">
        <f t="shared" ca="1" si="15"/>
        <v>492.93675637132719</v>
      </c>
      <c r="L7" s="304">
        <f t="shared" ca="1" si="0"/>
        <v>502.99225677088157</v>
      </c>
      <c r="M7" s="306">
        <f t="shared" ca="1" si="16"/>
        <v>1.3562178282907476</v>
      </c>
      <c r="N7" s="304">
        <f t="shared" ca="1" si="17"/>
        <v>77.705557661458016</v>
      </c>
      <c r="P7" s="310">
        <f t="shared" ca="1" si="18"/>
        <v>1</v>
      </c>
      <c r="Q7" s="304">
        <f t="shared" ca="1" si="19"/>
        <v>2.4999999999999996E-3</v>
      </c>
      <c r="R7" s="306">
        <f t="shared" ca="1" si="20"/>
        <v>2.4999999999999995E-4</v>
      </c>
      <c r="S7" s="307">
        <f t="shared" ca="1" si="21"/>
        <v>4.5130955000000004</v>
      </c>
      <c r="T7" s="304">
        <f t="shared" ca="1" si="1"/>
        <v>44.273466855000002</v>
      </c>
      <c r="U7" s="311">
        <f t="shared" ca="1" si="2"/>
        <v>0</v>
      </c>
      <c r="V7" s="306">
        <f t="shared" ca="1" si="3"/>
        <v>1.166067741170173</v>
      </c>
      <c r="W7" s="304">
        <f t="shared" ca="1" si="4"/>
        <v>106.66269805027574</v>
      </c>
      <c r="Y7" s="314" t="str">
        <f t="shared" ca="1" si="22"/>
        <v/>
      </c>
      <c r="Z7" s="315" t="str">
        <f t="shared" ca="1" si="23"/>
        <v/>
      </c>
      <c r="AA7" s="316" t="str">
        <f t="shared" ca="1" si="24"/>
        <v/>
      </c>
      <c r="AC7" s="310" t="e">
        <f t="shared" ca="1" si="25"/>
        <v>#N/A</v>
      </c>
      <c r="AD7" s="323" t="e">
        <f t="shared" ca="1" si="26"/>
        <v>#N/A</v>
      </c>
      <c r="AE7" s="324">
        <f t="shared" ca="1" si="5"/>
        <v>492.93675637132719</v>
      </c>
      <c r="AG7" s="306">
        <f t="shared" ca="1" si="27"/>
        <v>-33.313833241237809</v>
      </c>
      <c r="AH7" s="304">
        <f t="shared" ca="1" si="28"/>
        <v>-23.728561631511756</v>
      </c>
    </row>
    <row r="8" spans="1:248" x14ac:dyDescent="0.2">
      <c r="A8" s="347">
        <f t="shared" ca="1" si="6"/>
        <v>0.01</v>
      </c>
      <c r="B8" s="304">
        <f t="shared" ca="1" si="7"/>
        <v>0.04</v>
      </c>
      <c r="D8" s="306">
        <f t="shared" ca="1" si="8"/>
        <v>-5.0323684182660777</v>
      </c>
      <c r="E8" s="307">
        <f t="shared" ca="1" si="9"/>
        <v>-32.901286622581914</v>
      </c>
      <c r="F8" s="304">
        <f t="shared" ca="1" si="10"/>
        <v>33.283920942678158</v>
      </c>
      <c r="G8" s="306">
        <f t="shared" ca="1" si="11"/>
        <v>36.810726565049833</v>
      </c>
      <c r="H8" s="307">
        <f t="shared" ca="1" si="12"/>
        <v>168.80985093891982</v>
      </c>
      <c r="I8" s="304">
        <f t="shared" ca="1" si="13"/>
        <v>172.77672112951788</v>
      </c>
      <c r="J8" s="306">
        <f t="shared" ca="1" si="14"/>
        <v>100.44115533535121</v>
      </c>
      <c r="K8" s="307">
        <f t="shared" ca="1" si="15"/>
        <v>494.6264999450475</v>
      </c>
      <c r="L8" s="304">
        <f t="shared" ca="1" si="0"/>
        <v>504.72150749991647</v>
      </c>
      <c r="M8" s="306">
        <f t="shared" ca="1" si="16"/>
        <v>1.3560969266815157</v>
      </c>
      <c r="N8" s="304">
        <f t="shared" ca="1" si="17"/>
        <v>77.698630509512682</v>
      </c>
      <c r="P8" s="310">
        <f t="shared" ca="1" si="18"/>
        <v>1</v>
      </c>
      <c r="Q8" s="304">
        <f t="shared" ca="1" si="19"/>
        <v>3.5000000000000001E-3</v>
      </c>
      <c r="R8" s="306">
        <f t="shared" ca="1" si="20"/>
        <v>3.5E-4</v>
      </c>
      <c r="S8" s="307">
        <f t="shared" ca="1" si="21"/>
        <v>4.5130920000000003</v>
      </c>
      <c r="T8" s="304">
        <f t="shared" ca="1" si="1"/>
        <v>44.273432520000007</v>
      </c>
      <c r="U8" s="311">
        <f t="shared" ca="1" si="2"/>
        <v>0</v>
      </c>
      <c r="V8" s="306">
        <f t="shared" ca="1" si="3"/>
        <v>1.1658706021127727</v>
      </c>
      <c r="W8" s="304">
        <f t="shared" ca="1" si="4"/>
        <v>106.23577326006568</v>
      </c>
      <c r="Y8" s="314" t="str">
        <f t="shared" ca="1" si="22"/>
        <v/>
      </c>
      <c r="Z8" s="315" t="str">
        <f t="shared" ca="1" si="23"/>
        <v/>
      </c>
      <c r="AA8" s="316" t="str">
        <f t="shared" ca="1" si="24"/>
        <v/>
      </c>
      <c r="AC8" s="310" t="e">
        <f t="shared" ca="1" si="25"/>
        <v>#N/A</v>
      </c>
      <c r="AD8" s="323" t="e">
        <f t="shared" ca="1" si="26"/>
        <v>#N/A</v>
      </c>
      <c r="AE8" s="324">
        <f t="shared" ca="1" si="5"/>
        <v>494.6264999450475</v>
      </c>
      <c r="AG8" s="306">
        <f t="shared" ca="1" si="27"/>
        <v>-33.218306654192297</v>
      </c>
      <c r="AH8" s="304">
        <f t="shared" ca="1" si="28"/>
        <v>-23.63328690181271</v>
      </c>
    </row>
    <row r="9" spans="1:248" x14ac:dyDescent="0.2">
      <c r="A9" s="347">
        <f t="shared" ca="1" si="6"/>
        <v>0.01</v>
      </c>
      <c r="B9" s="304">
        <f t="shared" ca="1" si="7"/>
        <v>0.05</v>
      </c>
      <c r="D9" s="306">
        <f t="shared" ca="1" si="8"/>
        <v>-5.014963711264425</v>
      </c>
      <c r="E9" s="307">
        <f t="shared" ca="1" si="9"/>
        <v>-32.808059412563331</v>
      </c>
      <c r="F9" s="304">
        <f t="shared" ca="1" si="10"/>
        <v>33.189134117111045</v>
      </c>
      <c r="G9" s="306">
        <f t="shared" ca="1" si="11"/>
        <v>36.760576927937187</v>
      </c>
      <c r="H9" s="307">
        <f t="shared" ca="1" si="12"/>
        <v>168.4817703447942</v>
      </c>
      <c r="I9" s="304">
        <f t="shared" ca="1" si="13"/>
        <v>172.44548980646249</v>
      </c>
      <c r="J9" s="306">
        <f t="shared" ca="1" si="14"/>
        <v>100.80901185281614</v>
      </c>
      <c r="K9" s="307">
        <f t="shared" ca="1" si="15"/>
        <v>496.31295805146607</v>
      </c>
      <c r="L9" s="304">
        <f t="shared" ca="1" si="0"/>
        <v>506.4474397215742</v>
      </c>
      <c r="M9" s="306">
        <f t="shared" ca="1" si="16"/>
        <v>1.3559757256461247</v>
      </c>
      <c r="N9" s="304">
        <f t="shared" ca="1" si="17"/>
        <v>77.691686201712173</v>
      </c>
      <c r="P9" s="310">
        <f t="shared" ca="1" si="18"/>
        <v>1</v>
      </c>
      <c r="Q9" s="304">
        <f t="shared" ca="1" si="19"/>
        <v>4.5000000000000005E-3</v>
      </c>
      <c r="R9" s="306">
        <f t="shared" ca="1" si="20"/>
        <v>4.5000000000000004E-4</v>
      </c>
      <c r="S9" s="307">
        <f t="shared" ca="1" si="21"/>
        <v>4.5130875000000001</v>
      </c>
      <c r="T9" s="304">
        <f t="shared" ca="1" si="1"/>
        <v>44.273388375000003</v>
      </c>
      <c r="U9" s="311">
        <f t="shared" ca="1" si="2"/>
        <v>0</v>
      </c>
      <c r="V9" s="306">
        <f t="shared" ca="1" si="3"/>
        <v>1.1656738787744543</v>
      </c>
      <c r="W9" s="304">
        <f t="shared" ca="1" si="4"/>
        <v>105.81097614623408</v>
      </c>
      <c r="Y9" s="314" t="str">
        <f t="shared" ca="1" si="22"/>
        <v/>
      </c>
      <c r="Z9" s="315" t="str">
        <f t="shared" ca="1" si="23"/>
        <v/>
      </c>
      <c r="AA9" s="316" t="str">
        <f t="shared" ca="1" si="24"/>
        <v/>
      </c>
      <c r="AC9" s="310" t="e">
        <f t="shared" ca="1" si="25"/>
        <v>#N/A</v>
      </c>
      <c r="AD9" s="323" t="e">
        <f t="shared" ca="1" si="26"/>
        <v>#N/A</v>
      </c>
      <c r="AE9" s="324">
        <f t="shared" ca="1" si="5"/>
        <v>496.31295805146607</v>
      </c>
      <c r="AG9" s="306">
        <f t="shared" ca="1" si="27"/>
        <v>-33.123258964088045</v>
      </c>
      <c r="AH9" s="304">
        <f t="shared" ca="1" si="28"/>
        <v>-23.538491832933815</v>
      </c>
    </row>
    <row r="10" spans="1:248" x14ac:dyDescent="0.2">
      <c r="A10" s="347">
        <f t="shared" ca="1" si="6"/>
        <v>0.01</v>
      </c>
      <c r="B10" s="304">
        <f t="shared" ca="1" si="7"/>
        <v>6.0000000000000005E-2</v>
      </c>
      <c r="D10" s="306">
        <f t="shared" ca="1" si="8"/>
        <v>-4.9976449600838837</v>
      </c>
      <c r="E10" s="307">
        <f t="shared" ca="1" si="9"/>
        <v>-32.7153007541283</v>
      </c>
      <c r="F10" s="304">
        <f t="shared" ca="1" si="10"/>
        <v>33.094823742998237</v>
      </c>
      <c r="G10" s="306">
        <f t="shared" ca="1" si="11"/>
        <v>36.710600478336346</v>
      </c>
      <c r="H10" s="307">
        <f t="shared" ca="1" si="12"/>
        <v>168.15461733725292</v>
      </c>
      <c r="I10" s="304">
        <f t="shared" ca="1" si="13"/>
        <v>172.11520420729246</v>
      </c>
      <c r="J10" s="306">
        <f t="shared" ca="1" si="14"/>
        <v>101.17636773984751</v>
      </c>
      <c r="K10" s="307">
        <f t="shared" ca="1" si="15"/>
        <v>497.99613998987633</v>
      </c>
      <c r="L10" s="304">
        <f t="shared" ca="1" si="0"/>
        <v>508.17006290595805</v>
      </c>
      <c r="M10" s="306">
        <f t="shared" ca="1" si="16"/>
        <v>1.3558542245347434</v>
      </c>
      <c r="N10" s="304">
        <f t="shared" ca="1" si="17"/>
        <v>77.684724700823864</v>
      </c>
      <c r="P10" s="310">
        <f t="shared" ca="1" si="18"/>
        <v>1</v>
      </c>
      <c r="Q10" s="304">
        <f t="shared" ca="1" si="19"/>
        <v>5.5000000000000005E-3</v>
      </c>
      <c r="R10" s="306">
        <f t="shared" ca="1" si="20"/>
        <v>5.5000000000000003E-4</v>
      </c>
      <c r="S10" s="307">
        <f t="shared" ca="1" si="21"/>
        <v>4.5130819999999998</v>
      </c>
      <c r="T10" s="304">
        <f t="shared" ca="1" si="1"/>
        <v>44.273334419999998</v>
      </c>
      <c r="U10" s="311">
        <f t="shared" ca="1" si="2"/>
        <v>0</v>
      </c>
      <c r="V10" s="306">
        <f t="shared" ca="1" si="3"/>
        <v>1.1654775698735305</v>
      </c>
      <c r="W10" s="304">
        <f t="shared" ca="1" si="4"/>
        <v>105.38829262394793</v>
      </c>
      <c r="Y10" s="314" t="str">
        <f t="shared" ca="1" si="22"/>
        <v/>
      </c>
      <c r="Z10" s="315" t="str">
        <f t="shared" ca="1" si="23"/>
        <v/>
      </c>
      <c r="AA10" s="316" t="str">
        <f t="shared" ca="1" si="24"/>
        <v/>
      </c>
      <c r="AC10" s="310" t="e">
        <f t="shared" ca="1" si="25"/>
        <v>#N/A</v>
      </c>
      <c r="AD10" s="323" t="e">
        <f t="shared" ca="1" si="26"/>
        <v>#N/A</v>
      </c>
      <c r="AE10" s="324">
        <f t="shared" ca="1" si="5"/>
        <v>497.99613998987633</v>
      </c>
      <c r="AG10" s="306">
        <f t="shared" ca="1" si="27"/>
        <v>-33.028686959710498</v>
      </c>
      <c r="AH10" s="304">
        <f t="shared" ca="1" si="28"/>
        <v>-23.444173216049276</v>
      </c>
    </row>
    <row r="11" spans="1:248" x14ac:dyDescent="0.2">
      <c r="A11" s="347">
        <f t="shared" ca="1" si="6"/>
        <v>0.01</v>
      </c>
      <c r="B11" s="304">
        <f t="shared" ca="1" si="7"/>
        <v>7.0000000000000007E-2</v>
      </c>
      <c r="D11" s="306">
        <f t="shared" ca="1" si="8"/>
        <v>-4.9804115876711386</v>
      </c>
      <c r="E11" s="307">
        <f t="shared" ca="1" si="9"/>
        <v>-32.623007518116573</v>
      </c>
      <c r="F11" s="304">
        <f t="shared" ca="1" si="10"/>
        <v>33.000986638427939</v>
      </c>
      <c r="G11" s="306">
        <f t="shared" ca="1" si="11"/>
        <v>36.660796362459635</v>
      </c>
      <c r="H11" s="307">
        <f t="shared" ca="1" si="12"/>
        <v>167.82838726207174</v>
      </c>
      <c r="I11" s="304">
        <f t="shared" ca="1" si="13"/>
        <v>171.78585960700508</v>
      </c>
      <c r="J11" s="306">
        <f t="shared" ca="1" si="14"/>
        <v>101.54322472405148</v>
      </c>
      <c r="K11" s="307">
        <f t="shared" ca="1" si="15"/>
        <v>499.67605501287295</v>
      </c>
      <c r="L11" s="304">
        <f t="shared" ca="1" si="0"/>
        <v>509.8893864757207</v>
      </c>
      <c r="M11" s="306">
        <f t="shared" ca="1" si="16"/>
        <v>1.35573242269505</v>
      </c>
      <c r="N11" s="304">
        <f t="shared" ca="1" si="17"/>
        <v>77.677745969472511</v>
      </c>
      <c r="P11" s="310">
        <f t="shared" ca="1" si="18"/>
        <v>1</v>
      </c>
      <c r="Q11" s="304">
        <f t="shared" ca="1" si="19"/>
        <v>6.4999999999999997E-3</v>
      </c>
      <c r="R11" s="306">
        <f t="shared" ca="1" si="20"/>
        <v>6.4999999999999997E-4</v>
      </c>
      <c r="S11" s="307">
        <f t="shared" ca="1" si="21"/>
        <v>4.5130755000000002</v>
      </c>
      <c r="T11" s="304">
        <f t="shared" ca="1" si="1"/>
        <v>44.273270655000005</v>
      </c>
      <c r="U11" s="311">
        <f t="shared" ca="1" si="2"/>
        <v>0</v>
      </c>
      <c r="V11" s="306">
        <f t="shared" ca="1" si="3"/>
        <v>1.1652816741349343</v>
      </c>
      <c r="W11" s="304">
        <f t="shared" ca="1" si="4"/>
        <v>104.96770872612754</v>
      </c>
      <c r="Y11" s="314" t="str">
        <f t="shared" ca="1" si="22"/>
        <v/>
      </c>
      <c r="Z11" s="315" t="str">
        <f t="shared" ca="1" si="23"/>
        <v/>
      </c>
      <c r="AA11" s="316" t="str">
        <f t="shared" ca="1" si="24"/>
        <v/>
      </c>
      <c r="AC11" s="310" t="e">
        <f t="shared" ca="1" si="25"/>
        <v>#N/A</v>
      </c>
      <c r="AD11" s="323" t="e">
        <f t="shared" ca="1" si="26"/>
        <v>#N/A</v>
      </c>
      <c r="AE11" s="324">
        <f t="shared" ca="1" si="5"/>
        <v>499.67605501287295</v>
      </c>
      <c r="AG11" s="306">
        <f t="shared" ca="1" si="27"/>
        <v>-32.934587456810597</v>
      </c>
      <c r="AH11" s="304">
        <f t="shared" ca="1" si="28"/>
        <v>-23.350327869309503</v>
      </c>
    </row>
    <row r="12" spans="1:248" x14ac:dyDescent="0.2">
      <c r="A12" s="347">
        <f t="shared" ca="1" si="6"/>
        <v>0.01</v>
      </c>
      <c r="B12" s="304">
        <f t="shared" ca="1" si="7"/>
        <v>0.08</v>
      </c>
      <c r="D12" s="306">
        <f t="shared" ca="1" si="8"/>
        <v>-4.963263021809925</v>
      </c>
      <c r="E12" s="307">
        <f t="shared" ca="1" si="9"/>
        <v>-32.531176601629909</v>
      </c>
      <c r="F12" s="304">
        <f t="shared" ca="1" si="10"/>
        <v>32.907619648192409</v>
      </c>
      <c r="G12" s="306">
        <f t="shared" ca="1" si="11"/>
        <v>36.611163732241536</v>
      </c>
      <c r="H12" s="307">
        <f t="shared" ca="1" si="12"/>
        <v>167.50307549605543</v>
      </c>
      <c r="I12" s="304">
        <f t="shared" ca="1" si="13"/>
        <v>171.45745131217319</v>
      </c>
      <c r="J12" s="306">
        <f t="shared" ca="1" si="14"/>
        <v>101.90958452452499</v>
      </c>
      <c r="K12" s="307">
        <f t="shared" ca="1" si="15"/>
        <v>501.35271232666361</v>
      </c>
      <c r="L12" s="304">
        <f t="shared" ca="1" si="0"/>
        <v>511.60541980638129</v>
      </c>
      <c r="M12" s="306">
        <f t="shared" ca="1" si="16"/>
        <v>1.3556103194722227</v>
      </c>
      <c r="N12" s="304">
        <f t="shared" ca="1" si="17"/>
        <v>77.670749970139553</v>
      </c>
      <c r="P12" s="310">
        <f t="shared" ca="1" si="18"/>
        <v>1</v>
      </c>
      <c r="Q12" s="304">
        <f t="shared" ca="1" si="19"/>
        <v>7.4999999999999989E-3</v>
      </c>
      <c r="R12" s="306">
        <f t="shared" ca="1" si="20"/>
        <v>7.4999999999999991E-4</v>
      </c>
      <c r="S12" s="307">
        <f t="shared" ca="1" si="21"/>
        <v>4.5130680000000005</v>
      </c>
      <c r="T12" s="304">
        <f t="shared" ca="1" si="1"/>
        <v>44.27319708000001</v>
      </c>
      <c r="U12" s="311">
        <f t="shared" ca="1" si="2"/>
        <v>0</v>
      </c>
      <c r="V12" s="306">
        <f t="shared" ca="1" si="3"/>
        <v>1.1650861902901759</v>
      </c>
      <c r="W12" s="304">
        <f t="shared" ca="1" si="4"/>
        <v>104.54921060226236</v>
      </c>
      <c r="Y12" s="314" t="str">
        <f t="shared" ca="1" si="22"/>
        <v/>
      </c>
      <c r="Z12" s="315" t="str">
        <f t="shared" ca="1" si="23"/>
        <v/>
      </c>
      <c r="AA12" s="316" t="str">
        <f t="shared" ca="1" si="24"/>
        <v/>
      </c>
      <c r="AC12" s="310" t="e">
        <f t="shared" ca="1" si="25"/>
        <v>#N/A</v>
      </c>
      <c r="AD12" s="323" t="e">
        <f t="shared" ca="1" si="26"/>
        <v>#N/A</v>
      </c>
      <c r="AE12" s="324">
        <f t="shared" ca="1" si="5"/>
        <v>501.35271232666361</v>
      </c>
      <c r="AG12" s="306">
        <f t="shared" ca="1" si="27"/>
        <v>-32.840957297832432</v>
      </c>
      <c r="AH12" s="304">
        <f t="shared" ca="1" si="28"/>
        <v>-23.25695263756884</v>
      </c>
    </row>
    <row r="13" spans="1:248" x14ac:dyDescent="0.2">
      <c r="A13" s="347">
        <f t="shared" ca="1" si="6"/>
        <v>0.01</v>
      </c>
      <c r="B13" s="304">
        <f t="shared" ca="1" si="7"/>
        <v>0.09</v>
      </c>
      <c r="D13" s="306">
        <f t="shared" ca="1" si="8"/>
        <v>-4.9461986950722343</v>
      </c>
      <c r="E13" s="307">
        <f t="shared" ca="1" si="9"/>
        <v>-32.439804927767319</v>
      </c>
      <c r="F13" s="304">
        <f t="shared" ca="1" si="10"/>
        <v>32.814719643518686</v>
      </c>
      <c r="G13" s="306">
        <f t="shared" ca="1" si="11"/>
        <v>36.561701745290812</v>
      </c>
      <c r="H13" s="307">
        <f t="shared" ca="1" si="12"/>
        <v>167.17867744677775</v>
      </c>
      <c r="I13" s="304">
        <f t="shared" ca="1" si="13"/>
        <v>171.12997466068111</v>
      </c>
      <c r="J13" s="306">
        <f t="shared" ca="1" si="14"/>
        <v>102.27544885191264</v>
      </c>
      <c r="K13" s="307">
        <f t="shared" ca="1" si="15"/>
        <v>503.02612109137777</v>
      </c>
      <c r="L13" s="304">
        <f t="shared" ca="1" si="0"/>
        <v>513.31817222663926</v>
      </c>
      <c r="M13" s="306">
        <f t="shared" ca="1" si="16"/>
        <v>1.3554879142089291</v>
      </c>
      <c r="N13" s="304">
        <f t="shared" ca="1" si="17"/>
        <v>77.663736665162645</v>
      </c>
      <c r="P13" s="310">
        <f t="shared" ca="1" si="18"/>
        <v>1</v>
      </c>
      <c r="Q13" s="304">
        <f t="shared" ca="1" si="19"/>
        <v>8.4999999999999989E-3</v>
      </c>
      <c r="R13" s="306">
        <f t="shared" ca="1" si="20"/>
        <v>8.4999999999999984E-4</v>
      </c>
      <c r="S13" s="307">
        <f t="shared" ca="1" si="21"/>
        <v>4.5130595000000007</v>
      </c>
      <c r="T13" s="304">
        <f t="shared" ca="1" si="1"/>
        <v>44.273113695000006</v>
      </c>
      <c r="U13" s="311">
        <f t="shared" ca="1" si="2"/>
        <v>0</v>
      </c>
      <c r="V13" s="306">
        <f t="shared" ca="1" si="3"/>
        <v>1.1648911170772935</v>
      </c>
      <c r="W13" s="304">
        <f t="shared" ca="1" si="4"/>
        <v>104.13278451724069</v>
      </c>
      <c r="Y13" s="314" t="str">
        <f t="shared" ca="1" si="22"/>
        <v/>
      </c>
      <c r="Z13" s="315" t="str">
        <f t="shared" ca="1" si="23"/>
        <v/>
      </c>
      <c r="AA13" s="316" t="str">
        <f t="shared" ca="1" si="24"/>
        <v/>
      </c>
      <c r="AC13" s="310" t="e">
        <f t="shared" ca="1" si="25"/>
        <v>#N/A</v>
      </c>
      <c r="AD13" s="323" t="e">
        <f t="shared" ca="1" si="26"/>
        <v>#N/A</v>
      </c>
      <c r="AE13" s="324">
        <f t="shared" ca="1" si="5"/>
        <v>503.02612109137777</v>
      </c>
      <c r="AG13" s="306">
        <f t="shared" ca="1" si="27"/>
        <v>-32.747793351643992</v>
      </c>
      <c r="AH13" s="304">
        <f t="shared" ca="1" si="28"/>
        <v>-23.164044392116335</v>
      </c>
    </row>
    <row r="14" spans="1:248" x14ac:dyDescent="0.2">
      <c r="A14" s="347">
        <f t="shared" ca="1" si="6"/>
        <v>0.01</v>
      </c>
      <c r="B14" s="304">
        <f t="shared" ca="1" si="7"/>
        <v>9.9999999999999992E-2</v>
      </c>
      <c r="D14" s="306">
        <f t="shared" ca="1" si="8"/>
        <v>-4.929218044770125</v>
      </c>
      <c r="E14" s="307">
        <f t="shared" ca="1" si="9"/>
        <v>-32.34888944536344</v>
      </c>
      <c r="F14" s="304">
        <f t="shared" ca="1" si="10"/>
        <v>32.722283521802595</v>
      </c>
      <c r="G14" s="306">
        <f t="shared" ca="1" si="11"/>
        <v>36.512409564843111</v>
      </c>
      <c r="H14" s="307">
        <f t="shared" ca="1" si="12"/>
        <v>166.85518855232411</v>
      </c>
      <c r="I14" s="304">
        <f t="shared" ca="1" si="13"/>
        <v>170.80342502146283</v>
      </c>
      <c r="J14" s="306">
        <f t="shared" ca="1" si="14"/>
        <v>102.64081940846332</v>
      </c>
      <c r="K14" s="307">
        <f t="shared" ca="1" si="15"/>
        <v>504.69629042137331</v>
      </c>
      <c r="L14" s="304">
        <f t="shared" ca="1" si="0"/>
        <v>515.02765301868601</v>
      </c>
      <c r="M14" s="306">
        <f t="shared" ca="1" si="16"/>
        <v>1.3553652062453179</v>
      </c>
      <c r="N14" s="304">
        <f t="shared" ca="1" si="17"/>
        <v>77.656706016735086</v>
      </c>
      <c r="P14" s="310">
        <f t="shared" ca="1" si="18"/>
        <v>1</v>
      </c>
      <c r="Q14" s="304">
        <f t="shared" ca="1" si="19"/>
        <v>9.499999999999998E-3</v>
      </c>
      <c r="R14" s="306">
        <f t="shared" ca="1" si="20"/>
        <v>9.4999999999999978E-4</v>
      </c>
      <c r="S14" s="307">
        <f t="shared" ca="1" si="21"/>
        <v>4.5130500000000007</v>
      </c>
      <c r="T14" s="304">
        <f t="shared" ca="1" si="1"/>
        <v>44.273020500000008</v>
      </c>
      <c r="U14" s="311">
        <f t="shared" ca="1" si="2"/>
        <v>0</v>
      </c>
      <c r="V14" s="306">
        <f t="shared" ca="1" si="3"/>
        <v>1.1646964532408126</v>
      </c>
      <c r="W14" s="304">
        <f t="shared" ca="1" si="4"/>
        <v>103.71841685019336</v>
      </c>
      <c r="Y14" s="314" t="str">
        <f t="shared" ca="1" si="22"/>
        <v/>
      </c>
      <c r="Z14" s="315" t="str">
        <f t="shared" ca="1" si="23"/>
        <v/>
      </c>
      <c r="AA14" s="316" t="str">
        <f t="shared" ca="1" si="24"/>
        <v/>
      </c>
      <c r="AC14" s="310" t="e">
        <f t="shared" ca="1" si="25"/>
        <v>#N/A</v>
      </c>
      <c r="AD14" s="323" t="e">
        <f t="shared" ca="1" si="26"/>
        <v>#N/A</v>
      </c>
      <c r="AE14" s="324">
        <f t="shared" ca="1" si="5"/>
        <v>504.69629042137331</v>
      </c>
      <c r="AG14" s="306">
        <f t="shared" ca="1" si="27"/>
        <v>-32.655092513271086</v>
      </c>
      <c r="AH14" s="304">
        <f t="shared" ca="1" si="28"/>
        <v>-23.071600030409741</v>
      </c>
    </row>
    <row r="15" spans="1:248" x14ac:dyDescent="0.2">
      <c r="A15" s="347">
        <f t="shared" ca="1" si="6"/>
        <v>0.01</v>
      </c>
      <c r="B15" s="304">
        <f t="shared" ca="1" si="7"/>
        <v>0.10999999999999999</v>
      </c>
      <c r="D15" s="306">
        <f t="shared" ca="1" si="8"/>
        <v>-4.9123667913056561</v>
      </c>
      <c r="E15" s="307">
        <f t="shared" ca="1" si="9"/>
        <v>-32.258638612739077</v>
      </c>
      <c r="F15" s="304">
        <f t="shared" ca="1" si="10"/>
        <v>32.630524247085326</v>
      </c>
      <c r="G15" s="306">
        <f t="shared" ca="1" si="11"/>
        <v>36.463285896930053</v>
      </c>
      <c r="H15" s="307">
        <f t="shared" ca="1" si="12"/>
        <v>166.53260216619671</v>
      </c>
      <c r="I15" s="304">
        <f t="shared" ca="1" si="13"/>
        <v>170.47779562936049</v>
      </c>
      <c r="J15" s="306">
        <f t="shared" ca="1" si="14"/>
        <v>103.00569788577218</v>
      </c>
      <c r="K15" s="307">
        <f t="shared" ca="1" si="15"/>
        <v>506.3632293749659</v>
      </c>
      <c r="L15" s="304">
        <f t="shared" ca="1" si="0"/>
        <v>516.73387140769023</v>
      </c>
      <c r="M15" s="306">
        <f t="shared" ca="1" si="16"/>
        <v>1.3552421949174454</v>
      </c>
      <c r="N15" s="304">
        <f t="shared" ca="1" si="17"/>
        <v>77.649657986815683</v>
      </c>
      <c r="P15" s="310">
        <f t="shared" ca="1" si="18"/>
        <v>2</v>
      </c>
      <c r="Q15" s="304">
        <f t="shared" ca="1" si="19"/>
        <v>9.5000000000000032E-3</v>
      </c>
      <c r="R15" s="306">
        <f t="shared" ca="1" si="20"/>
        <v>9.5000000000000032E-4</v>
      </c>
      <c r="S15" s="307">
        <f t="shared" ca="1" si="21"/>
        <v>4.5130405000000007</v>
      </c>
      <c r="T15" s="304">
        <f t="shared" ca="1" si="1"/>
        <v>44.27292730500001</v>
      </c>
      <c r="U15" s="311">
        <f t="shared" ca="1" si="2"/>
        <v>0</v>
      </c>
      <c r="V15" s="306">
        <f t="shared" ca="1" si="3"/>
        <v>1.1645021975329326</v>
      </c>
      <c r="W15" s="304">
        <f t="shared" ca="1" si="4"/>
        <v>103.30609146970991</v>
      </c>
      <c r="Y15" s="314" t="str">
        <f t="shared" ca="1" si="22"/>
        <v/>
      </c>
      <c r="Z15" s="315" t="str">
        <f t="shared" ca="1" si="23"/>
        <v/>
      </c>
      <c r="AA15" s="316" t="str">
        <f t="shared" ca="1" si="24"/>
        <v/>
      </c>
      <c r="AC15" s="310" t="e">
        <f t="shared" ca="1" si="25"/>
        <v>#N/A</v>
      </c>
      <c r="AD15" s="323" t="e">
        <f t="shared" ca="1" si="26"/>
        <v>#N/A</v>
      </c>
      <c r="AE15" s="324">
        <f t="shared" ca="1" si="5"/>
        <v>506.3632293749659</v>
      </c>
      <c r="AG15" s="306">
        <f t="shared" ca="1" si="27"/>
        <v>-32.563068191916244</v>
      </c>
      <c r="AH15" s="304">
        <f t="shared" ca="1" si="28"/>
        <v>-22.979832964094459</v>
      </c>
    </row>
    <row r="16" spans="1:248" x14ac:dyDescent="0.2">
      <c r="A16" s="347">
        <f t="shared" ca="1" si="6"/>
        <v>0.01</v>
      </c>
      <c r="B16" s="304">
        <f t="shared" ca="1" si="7"/>
        <v>0.11999999999999998</v>
      </c>
      <c r="D16" s="306">
        <f t="shared" ca="1" si="8"/>
        <v>-4.8956432635897364</v>
      </c>
      <c r="E16" s="307">
        <f t="shared" ca="1" si="9"/>
        <v>-32.169043950881338</v>
      </c>
      <c r="F16" s="304">
        <f t="shared" ca="1" si="10"/>
        <v>32.539433180036596</v>
      </c>
      <c r="G16" s="306">
        <f t="shared" ca="1" si="11"/>
        <v>36.414329464294156</v>
      </c>
      <c r="H16" s="307">
        <f t="shared" ca="1" si="12"/>
        <v>166.2109117266879</v>
      </c>
      <c r="I16" s="304">
        <f t="shared" ca="1" si="13"/>
        <v>170.1530798056591</v>
      </c>
      <c r="J16" s="306">
        <f t="shared" ca="1" si="14"/>
        <v>103.3700859625783</v>
      </c>
      <c r="K16" s="307">
        <f t="shared" ca="1" si="15"/>
        <v>508.02694694443034</v>
      </c>
      <c r="L16" s="304">
        <f t="shared" ca="1" si="0"/>
        <v>518.43683655156087</v>
      </c>
      <c r="M16" s="306">
        <f t="shared" ca="1" si="16"/>
        <v>1.3551188795572788</v>
      </c>
      <c r="N16" s="304">
        <f t="shared" ca="1" si="17"/>
        <v>77.642592537129005</v>
      </c>
      <c r="P16" s="310">
        <f t="shared" ca="1" si="18"/>
        <v>2</v>
      </c>
      <c r="Q16" s="304">
        <f t="shared" ca="1" si="19"/>
        <v>8.5000000000000041E-3</v>
      </c>
      <c r="R16" s="306">
        <f t="shared" ca="1" si="20"/>
        <v>8.5000000000000039E-4</v>
      </c>
      <c r="S16" s="307">
        <f t="shared" ca="1" si="21"/>
        <v>4.5130320000000008</v>
      </c>
      <c r="T16" s="304">
        <f t="shared" ca="1" si="1"/>
        <v>44.272843920000007</v>
      </c>
      <c r="U16" s="311">
        <f t="shared" ca="1" si="2"/>
        <v>0</v>
      </c>
      <c r="V16" s="306">
        <f t="shared" ca="1" si="3"/>
        <v>1.1643083487146819</v>
      </c>
      <c r="W16" s="304">
        <f t="shared" ca="1" si="4"/>
        <v>102.89579244591536</v>
      </c>
      <c r="Y16" s="314" t="str">
        <f t="shared" ca="1" si="22"/>
        <v/>
      </c>
      <c r="Z16" s="315" t="str">
        <f t="shared" ca="1" si="23"/>
        <v/>
      </c>
      <c r="AA16" s="316" t="str">
        <f t="shared" ca="1" si="24"/>
        <v/>
      </c>
      <c r="AC16" s="310" t="e">
        <f t="shared" ca="1" si="25"/>
        <v>#N/A</v>
      </c>
      <c r="AD16" s="323" t="e">
        <f t="shared" ca="1" si="26"/>
        <v>#N/A</v>
      </c>
      <c r="AE16" s="324">
        <f t="shared" ca="1" si="5"/>
        <v>508.02694694443034</v>
      </c>
      <c r="AG16" s="306">
        <f t="shared" ca="1" si="27"/>
        <v>-32.471711743293362</v>
      </c>
      <c r="AH16" s="304">
        <f t="shared" ca="1" si="28"/>
        <v>-22.888734551341514</v>
      </c>
    </row>
    <row r="17" spans="1:34" x14ac:dyDescent="0.2">
      <c r="A17" s="347">
        <f t="shared" ca="1" si="6"/>
        <v>0.01</v>
      </c>
      <c r="B17" s="304">
        <f t="shared" ca="1" si="7"/>
        <v>0.12999999999999998</v>
      </c>
      <c r="D17" s="306">
        <f t="shared" ca="1" si="8"/>
        <v>-4.8789994748631225</v>
      </c>
      <c r="E17" s="307">
        <f t="shared" ca="1" si="9"/>
        <v>-32.07988559067649</v>
      </c>
      <c r="F17" s="304">
        <f t="shared" ca="1" si="10"/>
        <v>32.448785730541715</v>
      </c>
      <c r="G17" s="306">
        <f t="shared" ca="1" si="11"/>
        <v>36.365539469545524</v>
      </c>
      <c r="H17" s="307">
        <f t="shared" ca="1" si="12"/>
        <v>165.89011287078114</v>
      </c>
      <c r="I17" s="304">
        <f t="shared" ca="1" si="13"/>
        <v>169.82927312213161</v>
      </c>
      <c r="J17" s="306">
        <f t="shared" ca="1" si="14"/>
        <v>103.73398530724749</v>
      </c>
      <c r="K17" s="307">
        <f t="shared" ca="1" si="15"/>
        <v>509.68745206741767</v>
      </c>
      <c r="L17" s="304">
        <f t="shared" ca="1" si="0"/>
        <v>520.13655755263005</v>
      </c>
      <c r="M17" s="306">
        <f t="shared" ca="1" si="16"/>
        <v>1.3549952594942751</v>
      </c>
      <c r="N17" s="304">
        <f t="shared" ca="1" si="17"/>
        <v>77.63550962925575</v>
      </c>
      <c r="P17" s="310">
        <f t="shared" ca="1" si="18"/>
        <v>2</v>
      </c>
      <c r="Q17" s="304">
        <f t="shared" ca="1" si="19"/>
        <v>7.5000000000000032E-3</v>
      </c>
      <c r="R17" s="306">
        <f t="shared" ca="1" si="20"/>
        <v>7.5000000000000034E-4</v>
      </c>
      <c r="S17" s="307">
        <f t="shared" ca="1" si="21"/>
        <v>4.5130245000000011</v>
      </c>
      <c r="T17" s="304">
        <f t="shared" ca="1" si="1"/>
        <v>44.272770345000012</v>
      </c>
      <c r="U17" s="311">
        <f t="shared" ca="1" si="2"/>
        <v>0</v>
      </c>
      <c r="V17" s="306">
        <f t="shared" ca="1" si="3"/>
        <v>1.1641149055545799</v>
      </c>
      <c r="W17" s="304">
        <f t="shared" ca="1" si="4"/>
        <v>102.48750666056549</v>
      </c>
      <c r="Y17" s="314" t="str">
        <f t="shared" ca="1" si="22"/>
        <v/>
      </c>
      <c r="Z17" s="315" t="str">
        <f t="shared" ca="1" si="23"/>
        <v/>
      </c>
      <c r="AA17" s="316" t="str">
        <f t="shared" ca="1" si="24"/>
        <v/>
      </c>
      <c r="AC17" s="310" t="e">
        <f t="shared" ca="1" si="25"/>
        <v>#N/A</v>
      </c>
      <c r="AD17" s="323" t="e">
        <f t="shared" ca="1" si="26"/>
        <v>#N/A</v>
      </c>
      <c r="AE17" s="324">
        <f t="shared" ca="1" si="5"/>
        <v>509.68745206741767</v>
      </c>
      <c r="AG17" s="306">
        <f t="shared" ca="1" si="27"/>
        <v>-32.380798118616923</v>
      </c>
      <c r="AH17" s="304">
        <f t="shared" ca="1" si="28"/>
        <v>-22.798079745836819</v>
      </c>
    </row>
    <row r="18" spans="1:34" x14ac:dyDescent="0.2">
      <c r="A18" s="347">
        <f t="shared" ca="1" si="6"/>
        <v>0.01</v>
      </c>
      <c r="B18" s="304">
        <f t="shared" ca="1" si="7"/>
        <v>0.13999999999999999</v>
      </c>
      <c r="D18" s="306">
        <f t="shared" ca="1" si="8"/>
        <v>-4.8624349107857112</v>
      </c>
      <c r="E18" s="307">
        <f t="shared" ca="1" si="9"/>
        <v>-31.991160734672548</v>
      </c>
      <c r="F18" s="304">
        <f t="shared" ca="1" si="10"/>
        <v>32.358579054298445</v>
      </c>
      <c r="G18" s="306">
        <f t="shared" ca="1" si="11"/>
        <v>36.31691512043767</v>
      </c>
      <c r="H18" s="307">
        <f t="shared" ca="1" si="12"/>
        <v>165.5702012634344</v>
      </c>
      <c r="I18" s="304">
        <f t="shared" ca="1" si="13"/>
        <v>169.50637117901866</v>
      </c>
      <c r="J18" s="306">
        <f t="shared" ca="1" si="14"/>
        <v>104.09739758019741</v>
      </c>
      <c r="K18" s="307">
        <f t="shared" ca="1" si="15"/>
        <v>511.34475363808872</v>
      </c>
      <c r="L18" s="304">
        <f t="shared" ca="1" si="0"/>
        <v>521.83304346904606</v>
      </c>
      <c r="M18" s="306">
        <f t="shared" ca="1" si="16"/>
        <v>1.3548713340553702</v>
      </c>
      <c r="N18" s="304">
        <f t="shared" ca="1" si="17"/>
        <v>77.628409224632193</v>
      </c>
      <c r="P18" s="310">
        <f t="shared" ca="1" si="18"/>
        <v>2</v>
      </c>
      <c r="Q18" s="304">
        <f t="shared" ca="1" si="19"/>
        <v>6.5000000000000023E-3</v>
      </c>
      <c r="R18" s="306">
        <f t="shared" ca="1" si="20"/>
        <v>6.5000000000000019E-4</v>
      </c>
      <c r="S18" s="307">
        <f t="shared" ca="1" si="21"/>
        <v>4.5130180000000015</v>
      </c>
      <c r="T18" s="304">
        <f t="shared" ca="1" si="1"/>
        <v>44.272706580000019</v>
      </c>
      <c r="U18" s="311">
        <f t="shared" ca="1" si="2"/>
        <v>0</v>
      </c>
      <c r="V18" s="306">
        <f t="shared" ca="1" si="3"/>
        <v>1.163921866827327</v>
      </c>
      <c r="W18" s="304">
        <f t="shared" ca="1" si="4"/>
        <v>102.08122110196241</v>
      </c>
      <c r="Y18" s="314" t="str">
        <f t="shared" ca="1" si="22"/>
        <v/>
      </c>
      <c r="Z18" s="315" t="str">
        <f t="shared" ca="1" si="23"/>
        <v/>
      </c>
      <c r="AA18" s="316" t="str">
        <f t="shared" ca="1" si="24"/>
        <v/>
      </c>
      <c r="AC18" s="310" t="e">
        <f t="shared" ca="1" si="25"/>
        <v>#N/A</v>
      </c>
      <c r="AD18" s="323" t="e">
        <f t="shared" ca="1" si="26"/>
        <v>#N/A</v>
      </c>
      <c r="AE18" s="324">
        <f t="shared" ca="1" si="5"/>
        <v>511.34475363808872</v>
      </c>
      <c r="AG18" s="306">
        <f t="shared" ca="1" si="27"/>
        <v>-32.290324471121856</v>
      </c>
      <c r="AH18" s="304">
        <f t="shared" ca="1" si="28"/>
        <v>-22.70786570329776</v>
      </c>
    </row>
    <row r="19" spans="1:34" x14ac:dyDescent="0.2">
      <c r="A19" s="347">
        <f t="shared" ca="1" si="6"/>
        <v>0.01</v>
      </c>
      <c r="B19" s="304">
        <f t="shared" ca="1" si="7"/>
        <v>0.15</v>
      </c>
      <c r="D19" s="306">
        <f t="shared" ca="1" si="8"/>
        <v>-4.8459490611771656</v>
      </c>
      <c r="E19" s="307">
        <f t="shared" ca="1" si="9"/>
        <v>-31.902866608043141</v>
      </c>
      <c r="F19" s="304">
        <f t="shared" ca="1" si="10"/>
        <v>32.268810330009345</v>
      </c>
      <c r="G19" s="306">
        <f t="shared" ca="1" si="11"/>
        <v>36.268455629825901</v>
      </c>
      <c r="H19" s="307">
        <f t="shared" ca="1" si="12"/>
        <v>165.25117259735396</v>
      </c>
      <c r="I19" s="304">
        <f t="shared" ca="1" si="13"/>
        <v>169.18436960479866</v>
      </c>
      <c r="J19" s="306">
        <f t="shared" ca="1" si="14"/>
        <v>104.46032443394873</v>
      </c>
      <c r="K19" s="307">
        <f t="shared" ca="1" si="15"/>
        <v>512.99886050739269</v>
      </c>
      <c r="L19" s="304">
        <f t="shared" ca="1" si="0"/>
        <v>523.52630331505713</v>
      </c>
      <c r="M19" s="306">
        <f t="shared" ca="1" si="16"/>
        <v>1.3547471025649687</v>
      </c>
      <c r="N19" s="304">
        <f t="shared" ca="1" si="17"/>
        <v>77.621291284549571</v>
      </c>
      <c r="P19" s="310">
        <f t="shared" ca="1" si="18"/>
        <v>2</v>
      </c>
      <c r="Q19" s="304">
        <f t="shared" ca="1" si="19"/>
        <v>5.5000000000000023E-3</v>
      </c>
      <c r="R19" s="306">
        <f t="shared" ca="1" si="20"/>
        <v>5.5000000000000025E-4</v>
      </c>
      <c r="S19" s="307">
        <f t="shared" ca="1" si="21"/>
        <v>4.5130125000000012</v>
      </c>
      <c r="T19" s="304">
        <f t="shared" ca="1" si="1"/>
        <v>44.272652625000013</v>
      </c>
      <c r="U19" s="311">
        <f t="shared" ca="1" si="2"/>
        <v>0</v>
      </c>
      <c r="V19" s="306">
        <f t="shared" ca="1" si="3"/>
        <v>1.163729231313767</v>
      </c>
      <c r="W19" s="304">
        <f t="shared" ca="1" si="4"/>
        <v>101.67692286391699</v>
      </c>
      <c r="Y19" s="314" t="str">
        <f t="shared" ca="1" si="22"/>
        <v/>
      </c>
      <c r="Z19" s="315" t="str">
        <f t="shared" ca="1" si="23"/>
        <v/>
      </c>
      <c r="AA19" s="316" t="str">
        <f t="shared" ca="1" si="24"/>
        <v/>
      </c>
      <c r="AC19" s="310" t="e">
        <f t="shared" ca="1" si="25"/>
        <v>#N/A</v>
      </c>
      <c r="AD19" s="323" t="e">
        <f t="shared" ca="1" si="26"/>
        <v>#N/A</v>
      </c>
      <c r="AE19" s="324">
        <f t="shared" ca="1" si="5"/>
        <v>512.99886050739269</v>
      </c>
      <c r="AG19" s="306">
        <f t="shared" ca="1" si="27"/>
        <v>-32.200287977037078</v>
      </c>
      <c r="AH19" s="304">
        <f t="shared" ca="1" si="28"/>
        <v>-22.618089602446787</v>
      </c>
    </row>
    <row r="20" spans="1:34" x14ac:dyDescent="0.2">
      <c r="A20" s="347">
        <f t="shared" ca="1" si="6"/>
        <v>0.01</v>
      </c>
      <c r="B20" s="304">
        <f t="shared" ca="1" si="7"/>
        <v>0.16</v>
      </c>
      <c r="D20" s="306">
        <f t="shared" ca="1" si="8"/>
        <v>-4.8295414199765148</v>
      </c>
      <c r="E20" s="307">
        <f t="shared" ca="1" si="9"/>
        <v>-31.815000458367734</v>
      </c>
      <c r="F20" s="304">
        <f t="shared" ca="1" si="10"/>
        <v>32.179476759158277</v>
      </c>
      <c r="G20" s="306">
        <f t="shared" ca="1" si="11"/>
        <v>36.220160215626137</v>
      </c>
      <c r="H20" s="307">
        <f t="shared" ca="1" si="12"/>
        <v>164.93302259277027</v>
      </c>
      <c r="I20" s="304">
        <f t="shared" ca="1" si="13"/>
        <v>168.86326405596006</v>
      </c>
      <c r="J20" s="306">
        <f t="shared" ca="1" si="14"/>
        <v>104.82276751317599</v>
      </c>
      <c r="K20" s="307">
        <f t="shared" ca="1" si="15"/>
        <v>514.6497814833433</v>
      </c>
      <c r="L20" s="304">
        <f t="shared" ca="1" si="0"/>
        <v>525.21634606129157</v>
      </c>
      <c r="M20" s="306">
        <f t="shared" ca="1" si="16"/>
        <v>1.3546225643449354</v>
      </c>
      <c r="N20" s="304">
        <f t="shared" ca="1" si="17"/>
        <v>77.614155770153587</v>
      </c>
      <c r="P20" s="310">
        <f t="shared" ca="1" si="18"/>
        <v>2</v>
      </c>
      <c r="Q20" s="304">
        <f t="shared" ca="1" si="19"/>
        <v>4.5000000000000014E-3</v>
      </c>
      <c r="R20" s="306">
        <f t="shared" ca="1" si="20"/>
        <v>4.5000000000000015E-4</v>
      </c>
      <c r="S20" s="307">
        <f t="shared" ca="1" si="21"/>
        <v>4.513008000000001</v>
      </c>
      <c r="T20" s="304">
        <f t="shared" ca="1" si="1"/>
        <v>44.272608480000009</v>
      </c>
      <c r="U20" s="311">
        <f t="shared" ca="1" si="2"/>
        <v>0</v>
      </c>
      <c r="V20" s="306">
        <f t="shared" ca="1" si="3"/>
        <v>1.1635369978008461</v>
      </c>
      <c r="W20" s="304">
        <f t="shared" ca="1" si="4"/>
        <v>101.27459914472237</v>
      </c>
      <c r="Y20" s="314" t="str">
        <f t="shared" ca="1" si="22"/>
        <v/>
      </c>
      <c r="Z20" s="315" t="str">
        <f t="shared" ca="1" si="23"/>
        <v/>
      </c>
      <c r="AA20" s="316" t="str">
        <f t="shared" ca="1" si="24"/>
        <v/>
      </c>
      <c r="AC20" s="310" t="e">
        <f t="shared" ca="1" si="25"/>
        <v>#N/A</v>
      </c>
      <c r="AD20" s="323" t="e">
        <f t="shared" ca="1" si="26"/>
        <v>#N/A</v>
      </c>
      <c r="AE20" s="324">
        <f t="shared" ca="1" si="5"/>
        <v>514.6497814833433</v>
      </c>
      <c r="AG20" s="306">
        <f t="shared" ca="1" si="27"/>
        <v>-32.110685835361934</v>
      </c>
      <c r="AH20" s="304">
        <f t="shared" ca="1" si="28"/>
        <v>-22.528748644787903</v>
      </c>
    </row>
    <row r="21" spans="1:34" x14ac:dyDescent="0.2">
      <c r="A21" s="347">
        <f t="shared" ca="1" si="6"/>
        <v>0.01</v>
      </c>
      <c r="B21" s="304">
        <f t="shared" ca="1" si="7"/>
        <v>0.17</v>
      </c>
      <c r="D21" s="306">
        <f t="shared" ca="1" si="8"/>
        <v>-4.8132114852021495</v>
      </c>
      <c r="E21" s="307">
        <f t="shared" ca="1" si="9"/>
        <v>-31.727559555414132</v>
      </c>
      <c r="F21" s="304">
        <f t="shared" ca="1" si="10"/>
        <v>32.090575565789287</v>
      </c>
      <c r="G21" s="306">
        <f t="shared" ca="1" si="11"/>
        <v>36.172028100774114</v>
      </c>
      <c r="H21" s="307">
        <f t="shared" ca="1" si="12"/>
        <v>164.61574699721612</v>
      </c>
      <c r="I21" s="304">
        <f t="shared" ca="1" si="13"/>
        <v>168.54305021677595</v>
      </c>
      <c r="J21" s="306">
        <f t="shared" ca="1" si="14"/>
        <v>105.18472845475799</v>
      </c>
      <c r="K21" s="307">
        <f t="shared" ca="1" si="15"/>
        <v>516.29752533129329</v>
      </c>
      <c r="L21" s="304">
        <f t="shared" ca="1" si="0"/>
        <v>526.90318063503719</v>
      </c>
      <c r="M21" s="306">
        <f t="shared" ca="1" si="16"/>
        <v>1.3544977187145835</v>
      </c>
      <c r="N21" s="304">
        <f t="shared" ca="1" si="17"/>
        <v>77.607002642443774</v>
      </c>
      <c r="P21" s="310">
        <f t="shared" ca="1" si="18"/>
        <v>2</v>
      </c>
      <c r="Q21" s="304">
        <f t="shared" ca="1" si="19"/>
        <v>3.5000000000000005E-3</v>
      </c>
      <c r="R21" s="306">
        <f t="shared" ca="1" si="20"/>
        <v>3.5000000000000005E-4</v>
      </c>
      <c r="S21" s="307">
        <f t="shared" ca="1" si="21"/>
        <v>4.513004500000001</v>
      </c>
      <c r="T21" s="304">
        <f t="shared" ca="1" si="1"/>
        <v>44.272574145000014</v>
      </c>
      <c r="U21" s="311">
        <f t="shared" ca="1" si="2"/>
        <v>0</v>
      </c>
      <c r="V21" s="306">
        <f t="shared" ca="1" si="3"/>
        <v>1.1633451650815712</v>
      </c>
      <c r="W21" s="304">
        <f t="shared" ca="1" si="4"/>
        <v>100.87423724613971</v>
      </c>
      <c r="Y21" s="314" t="str">
        <f t="shared" ca="1" si="22"/>
        <v/>
      </c>
      <c r="Z21" s="315" t="str">
        <f t="shared" ca="1" si="23"/>
        <v/>
      </c>
      <c r="AA21" s="316" t="str">
        <f t="shared" ca="1" si="24"/>
        <v/>
      </c>
      <c r="AC21" s="310" t="e">
        <f t="shared" ca="1" si="25"/>
        <v>#N/A</v>
      </c>
      <c r="AD21" s="323" t="e">
        <f t="shared" ca="1" si="26"/>
        <v>#N/A</v>
      </c>
      <c r="AE21" s="324">
        <f t="shared" ca="1" si="5"/>
        <v>516.29752533129329</v>
      </c>
      <c r="AG21" s="306">
        <f t="shared" ca="1" si="27"/>
        <v>-32.021515267645015</v>
      </c>
      <c r="AH21" s="304">
        <f t="shared" ca="1" si="28"/>
        <v>-22.439840054385577</v>
      </c>
    </row>
    <row r="22" spans="1:34" x14ac:dyDescent="0.2">
      <c r="A22" s="347">
        <f t="shared" ca="1" si="6"/>
        <v>0.01</v>
      </c>
      <c r="B22" s="304">
        <f t="shared" ca="1" si="7"/>
        <v>0.18000000000000002</v>
      </c>
      <c r="D22" s="306">
        <f t="shared" ca="1" si="8"/>
        <v>-4.7969587589123597</v>
      </c>
      <c r="E22" s="307">
        <f t="shared" ca="1" si="9"/>
        <v>-31.640541190923642</v>
      </c>
      <c r="F22" s="304">
        <f t="shared" ca="1" si="10"/>
        <v>32.002103996288149</v>
      </c>
      <c r="G22" s="306">
        <f t="shared" ca="1" si="11"/>
        <v>36.124058513184991</v>
      </c>
      <c r="H22" s="307">
        <f t="shared" ca="1" si="12"/>
        <v>164.29934158530688</v>
      </c>
      <c r="I22" s="304">
        <f t="shared" ca="1" si="13"/>
        <v>168.22372379908063</v>
      </c>
      <c r="J22" s="306">
        <f t="shared" ca="1" si="14"/>
        <v>105.54620888782779</v>
      </c>
      <c r="K22" s="307">
        <f t="shared" ca="1" si="15"/>
        <v>517.94210077420587</v>
      </c>
      <c r="L22" s="304">
        <f t="shared" ca="1" si="0"/>
        <v>528.5868159205171</v>
      </c>
      <c r="M22" s="306">
        <f t="shared" ca="1" si="16"/>
        <v>1.3543725649906653</v>
      </c>
      <c r="N22" s="304">
        <f t="shared" ca="1" si="17"/>
        <v>77.599831862272922</v>
      </c>
      <c r="P22" s="310">
        <f t="shared" ca="1" si="18"/>
        <v>2</v>
      </c>
      <c r="Q22" s="304">
        <f t="shared" ca="1" si="19"/>
        <v>2.4999999999999996E-3</v>
      </c>
      <c r="R22" s="306">
        <f t="shared" ca="1" si="20"/>
        <v>2.4999999999999995E-4</v>
      </c>
      <c r="S22" s="307">
        <f t="shared" ca="1" si="21"/>
        <v>4.5130020000000011</v>
      </c>
      <c r="T22" s="304">
        <f t="shared" ca="1" si="1"/>
        <v>44.272549620000014</v>
      </c>
      <c r="U22" s="311">
        <f t="shared" ca="1" si="2"/>
        <v>0</v>
      </c>
      <c r="V22" s="306">
        <f t="shared" ca="1" si="3"/>
        <v>1.1631537319549741</v>
      </c>
      <c r="W22" s="304">
        <f t="shared" ca="1" si="4"/>
        <v>100.47582457239511</v>
      </c>
      <c r="Y22" s="314" t="str">
        <f t="shared" ca="1" si="22"/>
        <v/>
      </c>
      <c r="Z22" s="315" t="str">
        <f t="shared" ca="1" si="23"/>
        <v/>
      </c>
      <c r="AA22" s="316" t="str">
        <f t="shared" ca="1" si="24"/>
        <v/>
      </c>
      <c r="AC22" s="310" t="e">
        <f t="shared" ca="1" si="25"/>
        <v>#N/A</v>
      </c>
      <c r="AD22" s="323" t="e">
        <f t="shared" ca="1" si="26"/>
        <v>#N/A</v>
      </c>
      <c r="AE22" s="324">
        <f t="shared" ca="1" si="5"/>
        <v>517.94210077420587</v>
      </c>
      <c r="AG22" s="306">
        <f t="shared" ca="1" si="27"/>
        <v>-31.932773517765678</v>
      </c>
      <c r="AH22" s="304">
        <f t="shared" ca="1" si="28"/>
        <v>-22.351361077646253</v>
      </c>
    </row>
    <row r="23" spans="1:34" x14ac:dyDescent="0.2">
      <c r="A23" s="347">
        <f t="shared" ca="1" si="6"/>
        <v>0.01</v>
      </c>
      <c r="B23" s="304">
        <f t="shared" ca="1" si="7"/>
        <v>0.19000000000000003</v>
      </c>
      <c r="D23" s="306">
        <f t="shared" ca="1" si="8"/>
        <v>-4.7807827471662403</v>
      </c>
      <c r="E23" s="307">
        <f t="shared" ca="1" si="9"/>
        <v>-31.553942678398514</v>
      </c>
      <c r="F23" s="304">
        <f t="shared" ca="1" si="10"/>
        <v>31.914059319166238</v>
      </c>
      <c r="G23" s="306">
        <f t="shared" ca="1" si="11"/>
        <v>36.076250685713326</v>
      </c>
      <c r="H23" s="307">
        <f t="shared" ca="1" si="12"/>
        <v>163.98380215852291</v>
      </c>
      <c r="I23" s="304">
        <f t="shared" ca="1" si="13"/>
        <v>167.9052805420485</v>
      </c>
      <c r="J23" s="306">
        <f t="shared" ca="1" si="14"/>
        <v>105.90721043382229</v>
      </c>
      <c r="K23" s="307">
        <f t="shared" ca="1" si="15"/>
        <v>519.58351649292501</v>
      </c>
      <c r="L23" s="304">
        <f t="shared" ca="1" si="0"/>
        <v>530.2672607591644</v>
      </c>
      <c r="M23" s="306">
        <f t="shared" ca="1" si="16"/>
        <v>1.3542471024873615</v>
      </c>
      <c r="N23" s="304">
        <f t="shared" ca="1" si="17"/>
        <v>77.592643390346467</v>
      </c>
      <c r="P23" s="310">
        <f t="shared" ca="1" si="18"/>
        <v>2</v>
      </c>
      <c r="Q23" s="304">
        <f t="shared" ca="1" si="19"/>
        <v>1.4999999999999996E-3</v>
      </c>
      <c r="R23" s="306">
        <f t="shared" ca="1" si="20"/>
        <v>1.4999999999999996E-4</v>
      </c>
      <c r="S23" s="307">
        <f t="shared" ca="1" si="21"/>
        <v>4.5130005000000013</v>
      </c>
      <c r="T23" s="304">
        <f t="shared" ca="1" si="1"/>
        <v>44.272534905000015</v>
      </c>
      <c r="U23" s="311">
        <f t="shared" ca="1" si="2"/>
        <v>0</v>
      </c>
      <c r="V23" s="306">
        <f t="shared" ca="1" si="3"/>
        <v>1.1629626972260674</v>
      </c>
      <c r="W23" s="304">
        <f t="shared" ca="1" si="4"/>
        <v>100.07934862918759</v>
      </c>
      <c r="Y23" s="314" t="str">
        <f t="shared" ca="1" si="22"/>
        <v/>
      </c>
      <c r="Z23" s="315" t="str">
        <f t="shared" ca="1" si="23"/>
        <v/>
      </c>
      <c r="AA23" s="316" t="str">
        <f t="shared" ca="1" si="24"/>
        <v/>
      </c>
      <c r="AC23" s="310" t="e">
        <f t="shared" ca="1" si="25"/>
        <v>#N/A</v>
      </c>
      <c r="AD23" s="323" t="e">
        <f t="shared" ca="1" si="26"/>
        <v>#N/A</v>
      </c>
      <c r="AE23" s="324">
        <f t="shared" ca="1" si="5"/>
        <v>519.58351649292501</v>
      </c>
      <c r="AG23" s="306">
        <f t="shared" ca="1" si="27"/>
        <v>-31.844457851717856</v>
      </c>
      <c r="AH23" s="304">
        <f t="shared" ca="1" si="28"/>
        <v>-22.263308983102281</v>
      </c>
    </row>
    <row r="24" spans="1:34" x14ac:dyDescent="0.2">
      <c r="A24" s="347">
        <f t="shared" ca="1" si="6"/>
        <v>0.01</v>
      </c>
      <c r="B24" s="304">
        <f t="shared" ca="1" si="7"/>
        <v>0.20000000000000004</v>
      </c>
      <c r="D24" s="306">
        <f t="shared" ca="1" si="8"/>
        <v>-4.7646829599850768</v>
      </c>
      <c r="E24" s="307">
        <f t="shared" ca="1" si="9"/>
        <v>-31.467761352891785</v>
      </c>
      <c r="F24" s="304">
        <f t="shared" ca="1" si="10"/>
        <v>31.826438824846896</v>
      </c>
      <c r="G24" s="306">
        <f t="shared" ca="1" si="11"/>
        <v>36.028603856113477</v>
      </c>
      <c r="H24" s="307">
        <f t="shared" ca="1" si="12"/>
        <v>163.66912454499399</v>
      </c>
      <c r="I24" s="304">
        <f t="shared" ca="1" si="13"/>
        <v>167.58771621197513</v>
      </c>
      <c r="J24" s="306">
        <f t="shared" ca="1" si="14"/>
        <v>106.26773470653141</v>
      </c>
      <c r="K24" s="307">
        <f t="shared" ca="1" si="15"/>
        <v>521.22178112644258</v>
      </c>
      <c r="L24" s="304">
        <f t="shared" ca="1" si="0"/>
        <v>531.94452394989355</v>
      </c>
      <c r="M24" s="306">
        <f t="shared" ca="1" si="16"/>
        <v>1.3541213305162718</v>
      </c>
      <c r="N24" s="304">
        <f t="shared" ca="1" si="17"/>
        <v>77.585437187221984</v>
      </c>
      <c r="P24" s="310">
        <f t="shared" ca="1" si="18"/>
        <v>2</v>
      </c>
      <c r="Q24" s="304">
        <f t="shared" ca="1" si="19"/>
        <v>4.9999999999999871E-4</v>
      </c>
      <c r="R24" s="306">
        <f t="shared" ca="1" si="20"/>
        <v>4.9999999999999874E-5</v>
      </c>
      <c r="S24" s="307">
        <f t="shared" ca="1" si="21"/>
        <v>4.5130000000000017</v>
      </c>
      <c r="T24" s="304">
        <f t="shared" ca="1" si="1"/>
        <v>44.272530000000017</v>
      </c>
      <c r="U24" s="311">
        <f t="shared" ca="1" si="2"/>
        <v>0</v>
      </c>
      <c r="V24" s="306">
        <f t="shared" ca="1" si="3"/>
        <v>1.1627720597058093</v>
      </c>
      <c r="W24" s="304">
        <f t="shared" ca="1" si="4"/>
        <v>99.684797022709148</v>
      </c>
      <c r="Y24" s="314" t="str">
        <f t="shared" ca="1" si="22"/>
        <v/>
      </c>
      <c r="Z24" s="315" t="str">
        <f t="shared" ca="1" si="23"/>
        <v/>
      </c>
      <c r="AA24" s="316" t="str">
        <f t="shared" ca="1" si="24"/>
        <v/>
      </c>
      <c r="AC24" s="310" t="e">
        <f t="shared" ca="1" si="25"/>
        <v>#N/A</v>
      </c>
      <c r="AD24" s="323" t="e">
        <f t="shared" ca="1" si="26"/>
        <v>#N/A</v>
      </c>
      <c r="AE24" s="324">
        <f t="shared" ca="1" si="5"/>
        <v>521.22178112644258</v>
      </c>
      <c r="AG24" s="306">
        <f t="shared" ca="1" si="27"/>
        <v>-31.756565557396343</v>
      </c>
      <c r="AH24" s="304">
        <f t="shared" ca="1" si="28"/>
        <v>-22.175681061198215</v>
      </c>
    </row>
    <row r="25" spans="1:34" x14ac:dyDescent="0.2">
      <c r="A25" s="347">
        <f t="shared" ca="1" si="6"/>
        <v>0.01</v>
      </c>
      <c r="B25" s="304">
        <f t="shared" ca="1" si="7"/>
        <v>0.21000000000000005</v>
      </c>
      <c r="D25" s="306">
        <f t="shared" ca="1" si="8"/>
        <v>-4.7486356191691117</v>
      </c>
      <c r="E25" s="307">
        <f t="shared" ca="1" si="9"/>
        <v>-31.381888760288582</v>
      </c>
      <c r="F25" s="304">
        <f t="shared" ca="1" si="10"/>
        <v>31.739131721059547</v>
      </c>
      <c r="G25" s="306">
        <f t="shared" ca="1" si="11"/>
        <v>35.981117499921787</v>
      </c>
      <c r="H25" s="307">
        <f t="shared" ca="1" si="12"/>
        <v>163.35530565739111</v>
      </c>
      <c r="I25" s="304">
        <f t="shared" ca="1" si="13"/>
        <v>167.27102768549864</v>
      </c>
      <c r="J25" s="306">
        <f t="shared" ca="1" si="14"/>
        <v>106.6277833133116</v>
      </c>
      <c r="K25" s="307">
        <f t="shared" ca="1" si="15"/>
        <v>522.85690327745453</v>
      </c>
      <c r="L25" s="304">
        <f t="shared" ca="1" si="0"/>
        <v>533.61861425478776</v>
      </c>
      <c r="M25" s="306">
        <f t="shared" ca="1" si="16"/>
        <v>1.3539952483872202</v>
      </c>
      <c r="N25" s="304">
        <f t="shared" ca="1" si="17"/>
        <v>77.578213213355298</v>
      </c>
      <c r="P25" s="310">
        <f t="shared" ca="1" si="18"/>
        <v>3</v>
      </c>
      <c r="Q25" s="304">
        <f t="shared" ca="1" si="19"/>
        <v>0</v>
      </c>
      <c r="R25" s="306">
        <f t="shared" ca="1" si="20"/>
        <v>0</v>
      </c>
      <c r="S25" s="307">
        <f t="shared" ca="1" si="21"/>
        <v>4.5130000000000017</v>
      </c>
      <c r="T25" s="304">
        <f t="shared" ca="1" si="1"/>
        <v>44.272530000000017</v>
      </c>
      <c r="U25" s="311">
        <f t="shared" ca="1" si="2"/>
        <v>0</v>
      </c>
      <c r="V25" s="306">
        <f t="shared" ca="1" si="3"/>
        <v>1.1625818182104468</v>
      </c>
      <c r="W25" s="304">
        <f t="shared" ca="1" si="4"/>
        <v>99.292158744881405</v>
      </c>
      <c r="Y25" s="314" t="str">
        <f t="shared" ca="1" si="22"/>
        <v>Fin de propulsion</v>
      </c>
      <c r="Z25" s="315" t="str">
        <f t="shared" ca="1" si="23"/>
        <v/>
      </c>
      <c r="AA25" s="316" t="str">
        <f t="shared" ca="1" si="24"/>
        <v/>
      </c>
      <c r="AC25" s="310" t="e">
        <f t="shared" ca="1" si="25"/>
        <v>#N/A</v>
      </c>
      <c r="AD25" s="323" t="e">
        <f t="shared" ca="1" si="26"/>
        <v>#N/A</v>
      </c>
      <c r="AE25" s="324">
        <f t="shared" ca="1" si="5"/>
        <v>522.85690327745453</v>
      </c>
      <c r="AG25" s="306">
        <f t="shared" ca="1" si="27"/>
        <v>-31.668985600542797</v>
      </c>
      <c r="AH25" s="304">
        <f t="shared" ca="1" si="28"/>
        <v>-22.088366280236897</v>
      </c>
    </row>
    <row r="26" spans="1:34" x14ac:dyDescent="0.2">
      <c r="A26" s="347">
        <f t="shared" ca="1" si="6"/>
        <v>0.01</v>
      </c>
      <c r="B26" s="304">
        <f t="shared" ca="1" si="7"/>
        <v>0.22000000000000006</v>
      </c>
      <c r="D26" s="306">
        <f t="shared" ca="1" si="8"/>
        <v>-4.7326407819528997</v>
      </c>
      <c r="E26" s="307">
        <f t="shared" ca="1" si="9"/>
        <v>-31.296324917624673</v>
      </c>
      <c r="F26" s="304">
        <f t="shared" ca="1" si="10"/>
        <v>31.652138033954969</v>
      </c>
      <c r="G26" s="306">
        <f t="shared" ca="1" si="11"/>
        <v>35.933791092102261</v>
      </c>
      <c r="H26" s="307">
        <f t="shared" ca="1" si="12"/>
        <v>163.04234240821486</v>
      </c>
      <c r="I26" s="304">
        <f t="shared" ca="1" si="13"/>
        <v>166.95521183900917</v>
      </c>
      <c r="J26" s="306">
        <f t="shared" ca="1" si="14"/>
        <v>106.98735785627171</v>
      </c>
      <c r="K26" s="307">
        <f t="shared" ca="1" si="15"/>
        <v>524.48889151778258</v>
      </c>
      <c r="L26" s="304">
        <f t="shared" ca="1" si="0"/>
        <v>535.28954040464703</v>
      </c>
      <c r="M26" s="306">
        <f t="shared" ca="1" si="16"/>
        <v>1.3538688554082392</v>
      </c>
      <c r="N26" s="304">
        <f t="shared" ca="1" si="17"/>
        <v>77.5709714290996</v>
      </c>
      <c r="P26" s="310">
        <f t="shared" ca="1" si="18"/>
        <v>3</v>
      </c>
      <c r="Q26" s="304">
        <f t="shared" ca="1" si="19"/>
        <v>0</v>
      </c>
      <c r="R26" s="306">
        <f t="shared" ca="1" si="20"/>
        <v>0</v>
      </c>
      <c r="S26" s="307">
        <f t="shared" ca="1" si="21"/>
        <v>4.5130000000000017</v>
      </c>
      <c r="T26" s="304">
        <f t="shared" ca="1" si="1"/>
        <v>44.272530000000017</v>
      </c>
      <c r="U26" s="311">
        <f t="shared" ca="1" si="2"/>
        <v>0</v>
      </c>
      <c r="V26" s="306">
        <f t="shared" ca="1" si="3"/>
        <v>1.162391971560879</v>
      </c>
      <c r="W26" s="304">
        <f t="shared" ca="1" si="4"/>
        <v>98.901422843620949</v>
      </c>
      <c r="Y26" s="314" t="str">
        <f t="shared" ca="1" si="22"/>
        <v/>
      </c>
      <c r="Z26" s="315" t="str">
        <f t="shared" ca="1" si="23"/>
        <v/>
      </c>
      <c r="AA26" s="316" t="str">
        <f t="shared" ca="1" si="24"/>
        <v/>
      </c>
      <c r="AC26" s="310" t="e">
        <f t="shared" ca="1" si="25"/>
        <v>#N/A</v>
      </c>
      <c r="AD26" s="323" t="e">
        <f t="shared" ca="1" si="26"/>
        <v>#N/A</v>
      </c>
      <c r="AE26" s="324">
        <f t="shared" ca="1" si="5"/>
        <v>524.48889151778258</v>
      </c>
      <c r="AG26" s="306">
        <f t="shared" ca="1" si="27"/>
        <v>-31.581718005968533</v>
      </c>
      <c r="AH26" s="304">
        <f t="shared" ca="1" si="28"/>
        <v>-22.001364667600569</v>
      </c>
    </row>
    <row r="27" spans="1:34" x14ac:dyDescent="0.2">
      <c r="A27" s="347">
        <f t="shared" ca="1" si="6"/>
        <v>0.01</v>
      </c>
      <c r="B27" s="304">
        <f t="shared" ca="1" si="7"/>
        <v>0.23000000000000007</v>
      </c>
      <c r="D27" s="306">
        <f t="shared" ca="1" si="8"/>
        <v>-4.7167218233166324</v>
      </c>
      <c r="E27" s="307">
        <f t="shared" ca="1" si="9"/>
        <v>-31.211175639675567</v>
      </c>
      <c r="F27" s="304">
        <f t="shared" ca="1" si="10"/>
        <v>31.565565883874612</v>
      </c>
      <c r="G27" s="306">
        <f t="shared" ca="1" si="11"/>
        <v>35.886623873869098</v>
      </c>
      <c r="H27" s="307">
        <f t="shared" ca="1" si="12"/>
        <v>162.73023065181812</v>
      </c>
      <c r="I27" s="304">
        <f t="shared" ca="1" si="13"/>
        <v>166.64026446528004</v>
      </c>
      <c r="J27" s="306">
        <f t="shared" ca="1" si="14"/>
        <v>107.34645993110158</v>
      </c>
      <c r="K27" s="307">
        <f t="shared" ca="1" si="15"/>
        <v>526.1177543830828</v>
      </c>
      <c r="L27" s="304">
        <f t="shared" ca="1" si="0"/>
        <v>536.95731109357041</v>
      </c>
      <c r="M27" s="306">
        <f t="shared" ca="1" si="16"/>
        <v>1.3537421508847307</v>
      </c>
      <c r="N27" s="304">
        <f t="shared" ca="1" si="17"/>
        <v>77.563711794657351</v>
      </c>
      <c r="P27" s="310">
        <f t="shared" ca="1" si="18"/>
        <v>3</v>
      </c>
      <c r="Q27" s="304">
        <f t="shared" ca="1" si="19"/>
        <v>0</v>
      </c>
      <c r="R27" s="306">
        <f t="shared" ca="1" si="20"/>
        <v>0</v>
      </c>
      <c r="S27" s="307">
        <f t="shared" ca="1" si="21"/>
        <v>4.5130000000000017</v>
      </c>
      <c r="T27" s="304">
        <f t="shared" ca="1" si="1"/>
        <v>44.272530000000017</v>
      </c>
      <c r="U27" s="311">
        <f t="shared" ca="1" si="2"/>
        <v>0</v>
      </c>
      <c r="V27" s="306">
        <f t="shared" ca="1" si="3"/>
        <v>1.1622025185832667</v>
      </c>
      <c r="W27" s="304">
        <f t="shared" ca="1" si="4"/>
        <v>98.512577141697577</v>
      </c>
      <c r="Y27" s="314" t="str">
        <f t="shared" ca="1" si="22"/>
        <v/>
      </c>
      <c r="Z27" s="315" t="str">
        <f t="shared" ca="1" si="23"/>
        <v/>
      </c>
      <c r="AA27" s="316" t="str">
        <f t="shared" ca="1" si="24"/>
        <v/>
      </c>
      <c r="AC27" s="310" t="e">
        <f t="shared" ca="1" si="25"/>
        <v>#N/A</v>
      </c>
      <c r="AD27" s="323" t="e">
        <f t="shared" ca="1" si="26"/>
        <v>#N/A</v>
      </c>
      <c r="AE27" s="324">
        <f t="shared" ca="1" si="5"/>
        <v>526.1177543830828</v>
      </c>
      <c r="AG27" s="306">
        <f t="shared" ca="1" si="27"/>
        <v>-31.494871135355293</v>
      </c>
      <c r="AH27" s="304">
        <f t="shared" ca="1" si="28"/>
        <v>-21.914784587551718</v>
      </c>
    </row>
    <row r="28" spans="1:34" x14ac:dyDescent="0.2">
      <c r="A28" s="347">
        <f t="shared" ca="1" si="6"/>
        <v>0.01</v>
      </c>
      <c r="B28" s="304">
        <f t="shared" ca="1" si="7"/>
        <v>0.24000000000000007</v>
      </c>
      <c r="D28" s="306">
        <f t="shared" ca="1" si="8"/>
        <v>-4.7008782545227898</v>
      </c>
      <c r="E28" s="307">
        <f t="shared" ca="1" si="9"/>
        <v>-31.126438272746732</v>
      </c>
      <c r="F28" s="304">
        <f t="shared" ca="1" si="10"/>
        <v>31.479412572520438</v>
      </c>
      <c r="G28" s="306">
        <f t="shared" ca="1" si="11"/>
        <v>35.839615091323871</v>
      </c>
      <c r="H28" s="307">
        <f t="shared" ca="1" si="12"/>
        <v>162.41896626909065</v>
      </c>
      <c r="I28" s="304">
        <f t="shared" ca="1" si="13"/>
        <v>166.32618138409316</v>
      </c>
      <c r="J28" s="306">
        <f t="shared" ca="1" si="14"/>
        <v>107.70509112592754</v>
      </c>
      <c r="K28" s="307">
        <f t="shared" ca="1" si="15"/>
        <v>527.74350036768737</v>
      </c>
      <c r="L28" s="304">
        <f t="shared" ca="1" si="0"/>
        <v>538.62193497367298</v>
      </c>
      <c r="M28" s="306">
        <f t="shared" ca="1" si="16"/>
        <v>1.353615134119454</v>
      </c>
      <c r="N28" s="304">
        <f t="shared" ca="1" si="17"/>
        <v>77.556434270079592</v>
      </c>
      <c r="P28" s="310">
        <f t="shared" ca="1" si="18"/>
        <v>3</v>
      </c>
      <c r="Q28" s="304">
        <f t="shared" ca="1" si="19"/>
        <v>0</v>
      </c>
      <c r="R28" s="306">
        <f t="shared" ca="1" si="20"/>
        <v>0</v>
      </c>
      <c r="S28" s="307">
        <f t="shared" ca="1" si="21"/>
        <v>4.5130000000000017</v>
      </c>
      <c r="T28" s="304">
        <f t="shared" ca="1" si="1"/>
        <v>44.272530000000017</v>
      </c>
      <c r="U28" s="311">
        <f t="shared" ca="1" si="2"/>
        <v>0</v>
      </c>
      <c r="V28" s="306">
        <f t="shared" ca="1" si="3"/>
        <v>1.1620134581096224</v>
      </c>
      <c r="W28" s="304">
        <f t="shared" ca="1" si="4"/>
        <v>98.125609560057342</v>
      </c>
      <c r="Y28" s="314" t="str">
        <f t="shared" ca="1" si="22"/>
        <v/>
      </c>
      <c r="Z28" s="315" t="str">
        <f t="shared" ca="1" si="23"/>
        <v/>
      </c>
      <c r="AA28" s="316" t="str">
        <f t="shared" ca="1" si="24"/>
        <v/>
      </c>
      <c r="AC28" s="310" t="e">
        <f t="shared" ca="1" si="25"/>
        <v>#N/A</v>
      </c>
      <c r="AD28" s="323" t="e">
        <f t="shared" ca="1" si="26"/>
        <v>#N/A</v>
      </c>
      <c r="AE28" s="324">
        <f t="shared" ca="1" si="5"/>
        <v>527.74350036768737</v>
      </c>
      <c r="AG28" s="306">
        <f t="shared" ca="1" si="27"/>
        <v>-31.408442287854534</v>
      </c>
      <c r="AH28" s="304">
        <f t="shared" ca="1" si="28"/>
        <v>-21.828623341834156</v>
      </c>
    </row>
    <row r="29" spans="1:34" x14ac:dyDescent="0.2">
      <c r="A29" s="347">
        <f t="shared" ca="1" si="6"/>
        <v>0.01</v>
      </c>
      <c r="B29" s="304">
        <f t="shared" ca="1" si="7"/>
        <v>0.25000000000000006</v>
      </c>
      <c r="D29" s="306">
        <f t="shared" ca="1" si="8"/>
        <v>-4.6851095907710061</v>
      </c>
      <c r="E29" s="307">
        <f t="shared" ca="1" si="9"/>
        <v>-31.042110184538274</v>
      </c>
      <c r="F29" s="304">
        <f t="shared" ca="1" si="10"/>
        <v>31.393675423348398</v>
      </c>
      <c r="G29" s="306">
        <f t="shared" ca="1" si="11"/>
        <v>35.792763995416159</v>
      </c>
      <c r="H29" s="307">
        <f t="shared" ca="1" si="12"/>
        <v>162.10854516724527</v>
      </c>
      <c r="I29" s="304">
        <f t="shared" ca="1" si="13"/>
        <v>166.0129584420215</v>
      </c>
      <c r="J29" s="306">
        <f t="shared" ca="1" si="14"/>
        <v>108.06325302136123</v>
      </c>
      <c r="K29" s="307">
        <f t="shared" ca="1" si="15"/>
        <v>529.36613792486901</v>
      </c>
      <c r="L29" s="304">
        <f t="shared" ca="1" si="0"/>
        <v>540.28342065535401</v>
      </c>
      <c r="M29" s="306">
        <f t="shared" ca="1" si="16"/>
        <v>1.3534878044125167</v>
      </c>
      <c r="N29" s="304">
        <f t="shared" ca="1" si="17"/>
        <v>77.549138815265451</v>
      </c>
      <c r="P29" s="310">
        <f t="shared" ca="1" si="18"/>
        <v>3</v>
      </c>
      <c r="Q29" s="304">
        <f t="shared" ca="1" si="19"/>
        <v>0</v>
      </c>
      <c r="R29" s="306">
        <f t="shared" ca="1" si="20"/>
        <v>0</v>
      </c>
      <c r="S29" s="307">
        <f t="shared" ca="1" si="21"/>
        <v>4.5130000000000017</v>
      </c>
      <c r="T29" s="304">
        <f t="shared" ca="1" si="1"/>
        <v>44.272530000000017</v>
      </c>
      <c r="U29" s="311">
        <f t="shared" ca="1" si="2"/>
        <v>0</v>
      </c>
      <c r="V29" s="306">
        <f t="shared" ca="1" si="3"/>
        <v>1.1618247889777749</v>
      </c>
      <c r="W29" s="304">
        <f t="shared" ca="1" si="4"/>
        <v>97.74050811687178</v>
      </c>
      <c r="Y29" s="314" t="str">
        <f t="shared" ca="1" si="22"/>
        <v/>
      </c>
      <c r="Z29" s="315" t="str">
        <f t="shared" ca="1" si="23"/>
        <v/>
      </c>
      <c r="AA29" s="316" t="str">
        <f t="shared" ca="1" si="24"/>
        <v/>
      </c>
      <c r="AC29" s="310" t="e">
        <f t="shared" ca="1" si="25"/>
        <v>#N/A</v>
      </c>
      <c r="AD29" s="323" t="e">
        <f t="shared" ca="1" si="26"/>
        <v>#N/A</v>
      </c>
      <c r="AE29" s="324">
        <f t="shared" ca="1" si="5"/>
        <v>529.36613792486901</v>
      </c>
      <c r="AG29" s="306">
        <f t="shared" ca="1" si="27"/>
        <v>-31.322428784360106</v>
      </c>
      <c r="AH29" s="304">
        <f t="shared" ca="1" si="28"/>
        <v>-21.742878253945779</v>
      </c>
    </row>
    <row r="30" spans="1:34" x14ac:dyDescent="0.2">
      <c r="A30" s="347">
        <f t="shared" ca="1" si="6"/>
        <v>0.01</v>
      </c>
      <c r="B30" s="304">
        <f t="shared" ca="1" si="7"/>
        <v>0.26000000000000006</v>
      </c>
      <c r="D30" s="306">
        <f t="shared" ca="1" si="8"/>
        <v>-4.669415351159917</v>
      </c>
      <c r="E30" s="307">
        <f t="shared" ca="1" si="9"/>
        <v>-30.958188763937763</v>
      </c>
      <c r="F30" s="304">
        <f t="shared" ca="1" si="10"/>
        <v>31.308351781357803</v>
      </c>
      <c r="G30" s="306">
        <f t="shared" ca="1" si="11"/>
        <v>35.746069841904557</v>
      </c>
      <c r="H30" s="307">
        <f t="shared" ca="1" si="12"/>
        <v>161.79896327960589</v>
      </c>
      <c r="I30" s="304">
        <f t="shared" ca="1" si="13"/>
        <v>165.70059151221389</v>
      </c>
      <c r="J30" s="306">
        <f t="shared" ca="1" si="14"/>
        <v>108.42094719054784</v>
      </c>
      <c r="K30" s="307">
        <f t="shared" ca="1" si="15"/>
        <v>530.98567546710331</v>
      </c>
      <c r="L30" s="304">
        <f t="shared" ca="1" si="0"/>
        <v>541.94177670756437</v>
      </c>
      <c r="M30" s="306">
        <f t="shared" ca="1" si="16"/>
        <v>1.353360161061363</v>
      </c>
      <c r="N30" s="304">
        <f t="shared" ca="1" si="17"/>
        <v>77.541825389961431</v>
      </c>
      <c r="P30" s="310">
        <f t="shared" ca="1" si="18"/>
        <v>3</v>
      </c>
      <c r="Q30" s="304">
        <f t="shared" ca="1" si="19"/>
        <v>0</v>
      </c>
      <c r="R30" s="306">
        <f t="shared" ca="1" si="20"/>
        <v>0</v>
      </c>
      <c r="S30" s="307">
        <f t="shared" ca="1" si="21"/>
        <v>4.5130000000000017</v>
      </c>
      <c r="T30" s="304">
        <f t="shared" ca="1" si="1"/>
        <v>44.272530000000017</v>
      </c>
      <c r="U30" s="311">
        <f t="shared" ca="1" si="2"/>
        <v>0</v>
      </c>
      <c r="V30" s="306">
        <f t="shared" ca="1" si="3"/>
        <v>1.1616365100313286</v>
      </c>
      <c r="W30" s="304">
        <f t="shared" ca="1" si="4"/>
        <v>97.357260926598101</v>
      </c>
      <c r="Y30" s="314" t="str">
        <f t="shared" ca="1" si="22"/>
        <v/>
      </c>
      <c r="Z30" s="315" t="str">
        <f t="shared" ca="1" si="23"/>
        <v/>
      </c>
      <c r="AA30" s="316" t="str">
        <f t="shared" ca="1" si="24"/>
        <v/>
      </c>
      <c r="AC30" s="310" t="e">
        <f t="shared" ca="1" si="25"/>
        <v>#N/A</v>
      </c>
      <c r="AD30" s="323" t="e">
        <f t="shared" ca="1" si="26"/>
        <v>#N/A</v>
      </c>
      <c r="AE30" s="324">
        <f t="shared" ca="1" si="5"/>
        <v>530.98567546710331</v>
      </c>
      <c r="AG30" s="306">
        <f t="shared" ca="1" si="27"/>
        <v>-31.236827967297586</v>
      </c>
      <c r="AH30" s="304">
        <f t="shared" ca="1" si="28"/>
        <v>-21.657546668927928</v>
      </c>
    </row>
    <row r="31" spans="1:34" x14ac:dyDescent="0.2">
      <c r="A31" s="347">
        <f t="shared" ca="1" si="6"/>
        <v>0.01</v>
      </c>
      <c r="B31" s="304">
        <f t="shared" ca="1" si="7"/>
        <v>0.27000000000000007</v>
      </c>
      <c r="D31" s="306">
        <f t="shared" ca="1" si="8"/>
        <v>-4.6537950586494787</v>
      </c>
      <c r="E31" s="307">
        <f t="shared" ca="1" si="9"/>
        <v>-30.87467142081541</v>
      </c>
      <c r="F31" s="304">
        <f t="shared" ca="1" si="10"/>
        <v>31.223439012883034</v>
      </c>
      <c r="G31" s="306">
        <f t="shared" ca="1" si="11"/>
        <v>35.69953189131806</v>
      </c>
      <c r="H31" s="307">
        <f t="shared" ca="1" si="12"/>
        <v>161.49021656539773</v>
      </c>
      <c r="I31" s="304">
        <f t="shared" ca="1" si="13"/>
        <v>165.38907649418172</v>
      </c>
      <c r="J31" s="306">
        <f t="shared" ca="1" si="14"/>
        <v>108.77817519921395</v>
      </c>
      <c r="K31" s="307">
        <f t="shared" ca="1" si="15"/>
        <v>532.60212136632833</v>
      </c>
      <c r="L31" s="304">
        <f t="shared" ca="1" si="0"/>
        <v>543.59701165807019</v>
      </c>
      <c r="M31" s="306">
        <f t="shared" ca="1" si="16"/>
        <v>1.3532322033607638</v>
      </c>
      <c r="N31" s="304">
        <f t="shared" ca="1" si="17"/>
        <v>77.534493953760901</v>
      </c>
      <c r="P31" s="310">
        <f t="shared" ca="1" si="18"/>
        <v>3</v>
      </c>
      <c r="Q31" s="304">
        <f t="shared" ca="1" si="19"/>
        <v>0</v>
      </c>
      <c r="R31" s="306">
        <f t="shared" ca="1" si="20"/>
        <v>0</v>
      </c>
      <c r="S31" s="307">
        <f t="shared" ca="1" si="21"/>
        <v>4.5130000000000017</v>
      </c>
      <c r="T31" s="304">
        <f t="shared" ca="1" si="1"/>
        <v>44.272530000000017</v>
      </c>
      <c r="U31" s="311">
        <f t="shared" ca="1" si="2"/>
        <v>0</v>
      </c>
      <c r="V31" s="306">
        <f t="shared" ca="1" si="3"/>
        <v>1.161448620119627</v>
      </c>
      <c r="W31" s="304">
        <f t="shared" ca="1" si="4"/>
        <v>96.975856199049701</v>
      </c>
      <c r="Y31" s="314" t="str">
        <f t="shared" ca="1" si="22"/>
        <v/>
      </c>
      <c r="Z31" s="315" t="str">
        <f t="shared" ca="1" si="23"/>
        <v/>
      </c>
      <c r="AA31" s="316" t="str">
        <f t="shared" ca="1" si="24"/>
        <v/>
      </c>
      <c r="AC31" s="310" t="e">
        <f t="shared" ca="1" si="25"/>
        <v>#N/A</v>
      </c>
      <c r="AD31" s="323" t="e">
        <f t="shared" ca="1" si="26"/>
        <v>#N/A</v>
      </c>
      <c r="AE31" s="324">
        <f t="shared" ca="1" si="5"/>
        <v>532.60212136632833</v>
      </c>
      <c r="AG31" s="306">
        <f t="shared" ca="1" si="27"/>
        <v>-31.151637200415919</v>
      </c>
      <c r="AH31" s="304">
        <f t="shared" ca="1" si="28"/>
        <v>-21.572625953157115</v>
      </c>
    </row>
    <row r="32" spans="1:34" x14ac:dyDescent="0.2">
      <c r="A32" s="347">
        <f t="shared" ca="1" si="6"/>
        <v>0.01</v>
      </c>
      <c r="B32" s="304">
        <f t="shared" ca="1" si="7"/>
        <v>0.28000000000000008</v>
      </c>
      <c r="D32" s="306">
        <f t="shared" ca="1" si="8"/>
        <v>-4.6382482400236791</v>
      </c>
      <c r="E32" s="307">
        <f t="shared" ca="1" si="9"/>
        <v>-30.791555585821541</v>
      </c>
      <c r="F32" s="304">
        <f t="shared" ca="1" si="10"/>
        <v>31.138934505387635</v>
      </c>
      <c r="G32" s="306">
        <f t="shared" ca="1" si="11"/>
        <v>35.65314940891782</v>
      </c>
      <c r="H32" s="307">
        <f t="shared" ca="1" si="12"/>
        <v>161.18230100953951</v>
      </c>
      <c r="I32" s="304">
        <f t="shared" ca="1" si="13"/>
        <v>165.07840931358777</v>
      </c>
      <c r="J32" s="306">
        <f t="shared" ca="1" si="14"/>
        <v>109.13493860571512</v>
      </c>
      <c r="K32" s="307">
        <f t="shared" ca="1" si="15"/>
        <v>534.21548395420302</v>
      </c>
      <c r="L32" s="304">
        <f t="shared" ca="1" si="0"/>
        <v>545.24913399371542</v>
      </c>
      <c r="M32" s="306">
        <f t="shared" ca="1" si="16"/>
        <v>1.3531039306028056</v>
      </c>
      <c r="N32" s="304">
        <f t="shared" ca="1" si="17"/>
        <v>77.527144466103394</v>
      </c>
      <c r="P32" s="310">
        <f t="shared" ca="1" si="18"/>
        <v>3</v>
      </c>
      <c r="Q32" s="304">
        <f t="shared" ca="1" si="19"/>
        <v>0</v>
      </c>
      <c r="R32" s="306">
        <f t="shared" ca="1" si="20"/>
        <v>0</v>
      </c>
      <c r="S32" s="307">
        <f t="shared" ca="1" si="21"/>
        <v>4.5130000000000017</v>
      </c>
      <c r="T32" s="304">
        <f t="shared" ca="1" si="1"/>
        <v>44.272530000000017</v>
      </c>
      <c r="U32" s="311">
        <f t="shared" ca="1" si="2"/>
        <v>0</v>
      </c>
      <c r="V32" s="306">
        <f t="shared" ca="1" si="3"/>
        <v>1.1612611180977168</v>
      </c>
      <c r="W32" s="304">
        <f t="shared" ca="1" si="4"/>
        <v>96.596282238477514</v>
      </c>
      <c r="Y32" s="314" t="str">
        <f t="shared" ca="1" si="22"/>
        <v/>
      </c>
      <c r="Z32" s="315" t="str">
        <f t="shared" ca="1" si="23"/>
        <v/>
      </c>
      <c r="AA32" s="316" t="str">
        <f t="shared" ca="1" si="24"/>
        <v/>
      </c>
      <c r="AC32" s="310" t="e">
        <f t="shared" ca="1" si="25"/>
        <v>#N/A</v>
      </c>
      <c r="AD32" s="323" t="e">
        <f t="shared" ca="1" si="26"/>
        <v>#N/A</v>
      </c>
      <c r="AE32" s="324">
        <f t="shared" ca="1" si="5"/>
        <v>534.21548395420302</v>
      </c>
      <c r="AG32" s="306">
        <f t="shared" ca="1" si="27"/>
        <v>-31.066853868581426</v>
      </c>
      <c r="AH32" s="304">
        <f t="shared" ca="1" si="28"/>
        <v>-21.488113494139078</v>
      </c>
    </row>
    <row r="33" spans="1:34" x14ac:dyDescent="0.2">
      <c r="A33" s="347">
        <f t="shared" ca="1" si="6"/>
        <v>0.01</v>
      </c>
      <c r="B33" s="304">
        <f t="shared" ca="1" si="7"/>
        <v>0.29000000000000009</v>
      </c>
      <c r="D33" s="306">
        <f t="shared" ca="1" si="8"/>
        <v>-4.6227744258536871</v>
      </c>
      <c r="E33" s="307">
        <f t="shared" ca="1" si="9"/>
        <v>-30.708838710186363</v>
      </c>
      <c r="F33" s="304">
        <f t="shared" ca="1" si="10"/>
        <v>31.054835667260701</v>
      </c>
      <c r="G33" s="306">
        <f t="shared" ca="1" si="11"/>
        <v>35.606921664659282</v>
      </c>
      <c r="H33" s="307">
        <f t="shared" ca="1" si="12"/>
        <v>160.87521262243766</v>
      </c>
      <c r="I33" s="304">
        <f t="shared" ca="1" si="13"/>
        <v>164.76858592203706</v>
      </c>
      <c r="J33" s="306">
        <f t="shared" ca="1" si="14"/>
        <v>109.49123896108301</v>
      </c>
      <c r="K33" s="307">
        <f t="shared" ca="1" si="15"/>
        <v>535.82577152236286</v>
      </c>
      <c r="L33" s="304">
        <f t="shared" ca="1" si="0"/>
        <v>546.89815216068189</v>
      </c>
      <c r="M33" s="306">
        <f t="shared" ca="1" si="16"/>
        <v>1.3529753420768804</v>
      </c>
      <c r="N33" s="304">
        <f t="shared" ca="1" si="17"/>
        <v>77.519776886274073</v>
      </c>
      <c r="P33" s="310">
        <f t="shared" ca="1" si="18"/>
        <v>3</v>
      </c>
      <c r="Q33" s="304">
        <f t="shared" ca="1" si="19"/>
        <v>0</v>
      </c>
      <c r="R33" s="306">
        <f t="shared" ca="1" si="20"/>
        <v>0</v>
      </c>
      <c r="S33" s="307">
        <f t="shared" ca="1" si="21"/>
        <v>4.5130000000000017</v>
      </c>
      <c r="T33" s="304">
        <f t="shared" ca="1" si="1"/>
        <v>44.272530000000017</v>
      </c>
      <c r="U33" s="311">
        <f t="shared" ca="1" si="2"/>
        <v>0</v>
      </c>
      <c r="V33" s="306">
        <f t="shared" ca="1" si="3"/>
        <v>1.1610740028263071</v>
      </c>
      <c r="W33" s="304">
        <f t="shared" ca="1" si="4"/>
        <v>96.218527442661212</v>
      </c>
      <c r="Y33" s="314" t="str">
        <f t="shared" ca="1" si="22"/>
        <v/>
      </c>
      <c r="Z33" s="315" t="str">
        <f t="shared" ca="1" si="23"/>
        <v/>
      </c>
      <c r="AA33" s="316" t="str">
        <f t="shared" ca="1" si="24"/>
        <v/>
      </c>
      <c r="AC33" s="310" t="e">
        <f t="shared" ca="1" si="25"/>
        <v>#N/A</v>
      </c>
      <c r="AD33" s="323" t="e">
        <f t="shared" ca="1" si="26"/>
        <v>#N/A</v>
      </c>
      <c r="AE33" s="324">
        <f t="shared" ca="1" si="5"/>
        <v>535.82577152236286</v>
      </c>
      <c r="AG33" s="306">
        <f t="shared" ca="1" si="27"/>
        <v>-30.982475377574168</v>
      </c>
      <c r="AH33" s="304">
        <f t="shared" ca="1" si="28"/>
        <v>-21.404006700305224</v>
      </c>
    </row>
    <row r="34" spans="1:34" x14ac:dyDescent="0.2">
      <c r="A34" s="347">
        <f t="shared" ca="1" si="6"/>
        <v>0.01</v>
      </c>
      <c r="B34" s="304">
        <f t="shared" ca="1" si="7"/>
        <v>0.3000000000000001</v>
      </c>
      <c r="D34" s="306">
        <f t="shared" ca="1" si="8"/>
        <v>-4.6073731504614033</v>
      </c>
      <c r="E34" s="307">
        <f t="shared" ca="1" si="9"/>
        <v>-30.626518265521938</v>
      </c>
      <c r="F34" s="304">
        <f t="shared" ca="1" si="10"/>
        <v>30.971139927615539</v>
      </c>
      <c r="G34" s="306">
        <f t="shared" ca="1" si="11"/>
        <v>35.560847933154669</v>
      </c>
      <c r="H34" s="307">
        <f t="shared" ca="1" si="12"/>
        <v>160.56894743978245</v>
      </c>
      <c r="I34" s="304">
        <f t="shared" ca="1" si="13"/>
        <v>164.45960229686978</v>
      </c>
      <c r="J34" s="306">
        <f t="shared" ca="1" si="14"/>
        <v>109.84707780907209</v>
      </c>
      <c r="K34" s="307">
        <f t="shared" ca="1" si="15"/>
        <v>537.43299232267395</v>
      </c>
      <c r="L34" s="304">
        <f t="shared" ca="1" si="0"/>
        <v>548.5440745647478</v>
      </c>
      <c r="M34" s="306">
        <f t="shared" ca="1" si="16"/>
        <v>1.3528464370696736</v>
      </c>
      <c r="N34" s="304">
        <f t="shared" ca="1" si="17"/>
        <v>77.512391173403017</v>
      </c>
      <c r="P34" s="310">
        <f t="shared" ca="1" si="18"/>
        <v>3</v>
      </c>
      <c r="Q34" s="304">
        <f t="shared" ca="1" si="19"/>
        <v>0</v>
      </c>
      <c r="R34" s="306">
        <f t="shared" ca="1" si="20"/>
        <v>0</v>
      </c>
      <c r="S34" s="307">
        <f t="shared" ca="1" si="21"/>
        <v>4.5130000000000017</v>
      </c>
      <c r="T34" s="304">
        <f t="shared" ca="1" si="1"/>
        <v>44.272530000000017</v>
      </c>
      <c r="U34" s="311">
        <f t="shared" ca="1" si="2"/>
        <v>0</v>
      </c>
      <c r="V34" s="306">
        <f t="shared" ca="1" si="3"/>
        <v>1.1608872731717366</v>
      </c>
      <c r="W34" s="304">
        <f t="shared" ca="1" si="4"/>
        <v>95.842580302011243</v>
      </c>
      <c r="Y34" s="314" t="str">
        <f t="shared" ca="1" si="22"/>
        <v/>
      </c>
      <c r="Z34" s="315" t="str">
        <f t="shared" ca="1" si="23"/>
        <v/>
      </c>
      <c r="AA34" s="316" t="str">
        <f t="shared" ca="1" si="24"/>
        <v/>
      </c>
      <c r="AC34" s="310" t="e">
        <f t="shared" ca="1" si="25"/>
        <v>#N/A</v>
      </c>
      <c r="AD34" s="323" t="e">
        <f t="shared" ca="1" si="26"/>
        <v>#N/A</v>
      </c>
      <c r="AE34" s="324">
        <f t="shared" ca="1" si="5"/>
        <v>537.43299232267395</v>
      </c>
      <c r="AG34" s="306">
        <f t="shared" ca="1" si="27"/>
        <v>-30.898499153886558</v>
      </c>
      <c r="AH34" s="304">
        <f t="shared" ca="1" si="28"/>
        <v>-21.320303000811251</v>
      </c>
    </row>
    <row r="35" spans="1:34" x14ac:dyDescent="0.2">
      <c r="A35" s="347">
        <f t="shared" ca="1" si="6"/>
        <v>0.01</v>
      </c>
      <c r="B35" s="304">
        <f t="shared" ca="1" si="7"/>
        <v>0.31000000000000011</v>
      </c>
      <c r="D35" s="306">
        <f t="shared" ca="1" si="8"/>
        <v>-4.5920439518834595</v>
      </c>
      <c r="E35" s="307">
        <f t="shared" ca="1" si="9"/>
        <v>-30.544591743626505</v>
      </c>
      <c r="F35" s="304">
        <f t="shared" ca="1" si="10"/>
        <v>30.887844736090699</v>
      </c>
      <c r="G35" s="306">
        <f t="shared" ca="1" si="11"/>
        <v>35.514927493635831</v>
      </c>
      <c r="H35" s="307">
        <f t="shared" ca="1" si="12"/>
        <v>160.26350152234619</v>
      </c>
      <c r="I35" s="304">
        <f t="shared" ca="1" si="13"/>
        <v>164.15145444095603</v>
      </c>
      <c r="J35" s="306">
        <f t="shared" ca="1" si="14"/>
        <v>110.20245668620605</v>
      </c>
      <c r="K35" s="307">
        <f t="shared" ca="1" si="15"/>
        <v>539.03715456748455</v>
      </c>
      <c r="L35" s="304">
        <f t="shared" ca="1" si="0"/>
        <v>550.18690957154308</v>
      </c>
      <c r="M35" s="306">
        <f t="shared" ca="1" si="16"/>
        <v>1.3527172148651541</v>
      </c>
      <c r="N35" s="304">
        <f t="shared" ca="1" si="17"/>
        <v>77.504987286464669</v>
      </c>
      <c r="P35" s="310">
        <f t="shared" ca="1" si="18"/>
        <v>3</v>
      </c>
      <c r="Q35" s="304">
        <f t="shared" ca="1" si="19"/>
        <v>0</v>
      </c>
      <c r="R35" s="306">
        <f t="shared" ca="1" si="20"/>
        <v>0</v>
      </c>
      <c r="S35" s="307">
        <f t="shared" ca="1" si="21"/>
        <v>4.5130000000000017</v>
      </c>
      <c r="T35" s="304">
        <f t="shared" ca="1" si="1"/>
        <v>44.272530000000017</v>
      </c>
      <c r="U35" s="311">
        <f t="shared" ca="1" si="2"/>
        <v>0</v>
      </c>
      <c r="V35" s="306">
        <f t="shared" ca="1" si="3"/>
        <v>1.1607009280059335</v>
      </c>
      <c r="W35" s="304">
        <f t="shared" ca="1" si="4"/>
        <v>95.468429398680087</v>
      </c>
      <c r="Y35" s="314" t="str">
        <f t="shared" ca="1" si="22"/>
        <v/>
      </c>
      <c r="Z35" s="315" t="str">
        <f t="shared" ca="1" si="23"/>
        <v/>
      </c>
      <c r="AA35" s="316" t="str">
        <f t="shared" ca="1" si="24"/>
        <v/>
      </c>
      <c r="AC35" s="310" t="e">
        <f t="shared" ca="1" si="25"/>
        <v>#N/A</v>
      </c>
      <c r="AD35" s="323" t="e">
        <f t="shared" ca="1" si="26"/>
        <v>#N/A</v>
      </c>
      <c r="AE35" s="324">
        <f t="shared" ca="1" si="5"/>
        <v>539.03715456748455</v>
      </c>
      <c r="AG35" s="306">
        <f t="shared" ca="1" si="27"/>
        <v>-30.814922644524266</v>
      </c>
      <c r="AH35" s="304">
        <f t="shared" ca="1" si="28"/>
        <v>-21.236999845338179</v>
      </c>
    </row>
    <row r="36" spans="1:34" x14ac:dyDescent="0.2">
      <c r="A36" s="347">
        <f t="shared" ca="1" si="6"/>
        <v>0.01</v>
      </c>
      <c r="B36" s="304">
        <f t="shared" ca="1" si="7"/>
        <v>0.32000000000000012</v>
      </c>
      <c r="D36" s="306">
        <f t="shared" ca="1" si="8"/>
        <v>-4.5767863718355519</v>
      </c>
      <c r="E36" s="307">
        <f t="shared" ca="1" si="9"/>
        <v>-30.463056656290782</v>
      </c>
      <c r="F36" s="304">
        <f t="shared" ca="1" si="10"/>
        <v>30.804947562653012</v>
      </c>
      <c r="G36" s="306">
        <f t="shared" ca="1" si="11"/>
        <v>35.469159629917478</v>
      </c>
      <c r="H36" s="307">
        <f t="shared" ca="1" si="12"/>
        <v>159.95887095578328</v>
      </c>
      <c r="I36" s="304">
        <f t="shared" ca="1" si="13"/>
        <v>163.84413838249293</v>
      </c>
      <c r="J36" s="306">
        <f t="shared" ca="1" si="14"/>
        <v>110.55737712182382</v>
      </c>
      <c r="K36" s="307">
        <f t="shared" ca="1" si="15"/>
        <v>540.63826642987522</v>
      </c>
      <c r="L36" s="304">
        <f t="shared" ca="1" si="0"/>
        <v>551.82666550680381</v>
      </c>
      <c r="M36" s="306">
        <f t="shared" ca="1" si="16"/>
        <v>1.3525876747445638</v>
      </c>
      <c r="N36" s="304">
        <f t="shared" ca="1" si="17"/>
        <v>77.497565184277235</v>
      </c>
      <c r="P36" s="310">
        <f t="shared" ca="1" si="18"/>
        <v>3</v>
      </c>
      <c r="Q36" s="304">
        <f t="shared" ca="1" si="19"/>
        <v>0</v>
      </c>
      <c r="R36" s="306">
        <f t="shared" ca="1" si="20"/>
        <v>0</v>
      </c>
      <c r="S36" s="307">
        <f t="shared" ca="1" si="21"/>
        <v>4.5130000000000017</v>
      </c>
      <c r="T36" s="304">
        <f t="shared" ca="1" si="1"/>
        <v>44.272530000000017</v>
      </c>
      <c r="U36" s="311">
        <f t="shared" ca="1" si="2"/>
        <v>0</v>
      </c>
      <c r="V36" s="306">
        <f t="shared" ca="1" si="3"/>
        <v>1.1605149662063829</v>
      </c>
      <c r="W36" s="304">
        <f t="shared" ca="1" si="4"/>
        <v>95.096063405684689</v>
      </c>
      <c r="Y36" s="314" t="str">
        <f t="shared" ca="1" si="22"/>
        <v/>
      </c>
      <c r="Z36" s="315" t="str">
        <f t="shared" ca="1" si="23"/>
        <v/>
      </c>
      <c r="AA36" s="316" t="str">
        <f t="shared" ca="1" si="24"/>
        <v/>
      </c>
      <c r="AC36" s="310" t="e">
        <f t="shared" ca="1" si="25"/>
        <v>#N/A</v>
      </c>
      <c r="AD36" s="323" t="e">
        <f t="shared" ca="1" si="26"/>
        <v>#N/A</v>
      </c>
      <c r="AE36" s="324">
        <f t="shared" ca="1" si="5"/>
        <v>540.63826642987522</v>
      </c>
      <c r="AG36" s="306">
        <f t="shared" ca="1" si="27"/>
        <v>-30.73174331680929</v>
      </c>
      <c r="AH36" s="304">
        <f t="shared" ca="1" si="28"/>
        <v>-21.154094703895424</v>
      </c>
    </row>
    <row r="37" spans="1:34" x14ac:dyDescent="0.2">
      <c r="A37" s="347">
        <f t="shared" ca="1" si="6"/>
        <v>0.01</v>
      </c>
      <c r="B37" s="304">
        <f t="shared" ca="1" si="7"/>
        <v>0.33000000000000013</v>
      </c>
      <c r="D37" s="306">
        <f t="shared" ca="1" si="8"/>
        <v>-4.5615999556772371</v>
      </c>
      <c r="E37" s="307">
        <f t="shared" ca="1" si="9"/>
        <v>-30.381910535106734</v>
      </c>
      <c r="F37" s="304">
        <f t="shared" ca="1" si="10"/>
        <v>30.722445897403158</v>
      </c>
      <c r="G37" s="306">
        <f t="shared" ca="1" si="11"/>
        <v>35.423543630360705</v>
      </c>
      <c r="H37" s="307">
        <f t="shared" ca="1" si="12"/>
        <v>159.65505185043222</v>
      </c>
      <c r="I37" s="304">
        <f t="shared" ca="1" si="13"/>
        <v>163.53765017480308</v>
      </c>
      <c r="J37" s="306">
        <f t="shared" ca="1" si="14"/>
        <v>110.91184063812521</v>
      </c>
      <c r="K37" s="307">
        <f t="shared" ca="1" si="15"/>
        <v>542.23633604390625</v>
      </c>
      <c r="L37" s="304">
        <f t="shared" ca="1" si="0"/>
        <v>553.46335065662379</v>
      </c>
      <c r="M37" s="306">
        <f t="shared" ca="1" si="16"/>
        <v>1.3524578159864051</v>
      </c>
      <c r="N37" s="304">
        <f t="shared" ca="1" si="17"/>
        <v>77.490124825501937</v>
      </c>
      <c r="P37" s="310">
        <f t="shared" ca="1" si="18"/>
        <v>3</v>
      </c>
      <c r="Q37" s="304">
        <f t="shared" ca="1" si="19"/>
        <v>0</v>
      </c>
      <c r="R37" s="306">
        <f t="shared" ca="1" si="20"/>
        <v>0</v>
      </c>
      <c r="S37" s="307">
        <f t="shared" ca="1" si="21"/>
        <v>4.5130000000000017</v>
      </c>
      <c r="T37" s="304">
        <f t="shared" ca="1" si="1"/>
        <v>44.272530000000017</v>
      </c>
      <c r="U37" s="311">
        <f t="shared" ca="1" si="2"/>
        <v>0</v>
      </c>
      <c r="V37" s="306">
        <f t="shared" ca="1" si="3"/>
        <v>1.1603293866560875</v>
      </c>
      <c r="W37" s="304">
        <f t="shared" ca="1" si="4"/>
        <v>94.72547108603726</v>
      </c>
      <c r="Y37" s="314" t="str">
        <f t="shared" ca="1" si="22"/>
        <v/>
      </c>
      <c r="Z37" s="315" t="str">
        <f t="shared" ca="1" si="23"/>
        <v/>
      </c>
      <c r="AA37" s="316" t="str">
        <f t="shared" ca="1" si="24"/>
        <v/>
      </c>
      <c r="AC37" s="310" t="e">
        <f t="shared" ca="1" si="25"/>
        <v>#N/A</v>
      </c>
      <c r="AD37" s="323" t="e">
        <f t="shared" ca="1" si="26"/>
        <v>#N/A</v>
      </c>
      <c r="AE37" s="324">
        <f t="shared" ca="1" si="5"/>
        <v>542.23633604390625</v>
      </c>
      <c r="AG37" s="306">
        <f t="shared" ca="1" si="27"/>
        <v>-30.648958658185386</v>
      </c>
      <c r="AH37" s="304">
        <f t="shared" ca="1" si="28"/>
        <v>-21.071585066626337</v>
      </c>
    </row>
    <row r="38" spans="1:34" x14ac:dyDescent="0.2">
      <c r="A38" s="347">
        <f t="shared" ca="1" si="6"/>
        <v>0.01</v>
      </c>
      <c r="B38" s="304">
        <f t="shared" ca="1" si="7"/>
        <v>0.34000000000000014</v>
      </c>
      <c r="D38" s="306">
        <f t="shared" ca="1" si="8"/>
        <v>-4.5464842523770965</v>
      </c>
      <c r="E38" s="307">
        <f t="shared" ca="1" si="9"/>
        <v>-30.301150931278173</v>
      </c>
      <c r="F38" s="304">
        <f t="shared" ca="1" si="10"/>
        <v>30.64033725038308</v>
      </c>
      <c r="G38" s="306">
        <f t="shared" ca="1" si="11"/>
        <v>35.378078787836934</v>
      </c>
      <c r="H38" s="307">
        <f t="shared" ca="1" si="12"/>
        <v>159.35204034111945</v>
      </c>
      <c r="I38" s="304">
        <f t="shared" ca="1" si="13"/>
        <v>163.23198589613543</v>
      </c>
      <c r="J38" s="306">
        <f t="shared" ca="1" si="14"/>
        <v>111.26584875021621</v>
      </c>
      <c r="K38" s="307">
        <f t="shared" ca="1" si="15"/>
        <v>543.83137150486402</v>
      </c>
      <c r="L38" s="304">
        <f t="shared" ca="1" si="0"/>
        <v>555.09697326770515</v>
      </c>
      <c r="M38" s="306">
        <f t="shared" ca="1" si="16"/>
        <v>1.3523276378664317</v>
      </c>
      <c r="N38" s="304">
        <f t="shared" ca="1" si="17"/>
        <v>77.48266616864251</v>
      </c>
      <c r="P38" s="310">
        <f t="shared" ca="1" si="18"/>
        <v>3</v>
      </c>
      <c r="Q38" s="304">
        <f t="shared" ca="1" si="19"/>
        <v>0</v>
      </c>
      <c r="R38" s="306">
        <f t="shared" ca="1" si="20"/>
        <v>0</v>
      </c>
      <c r="S38" s="307">
        <f t="shared" ca="1" si="21"/>
        <v>4.5130000000000017</v>
      </c>
      <c r="T38" s="304">
        <f t="shared" ca="1" si="1"/>
        <v>44.272530000000017</v>
      </c>
      <c r="U38" s="311">
        <f t="shared" ca="1" si="2"/>
        <v>0</v>
      </c>
      <c r="V38" s="306">
        <f t="shared" ca="1" si="3"/>
        <v>1.1601441882435333</v>
      </c>
      <c r="W38" s="304">
        <f t="shared" ca="1" si="4"/>
        <v>94.356641291886859</v>
      </c>
      <c r="Y38" s="314" t="str">
        <f t="shared" ca="1" si="22"/>
        <v/>
      </c>
      <c r="Z38" s="315" t="str">
        <f t="shared" ca="1" si="23"/>
        <v/>
      </c>
      <c r="AA38" s="316" t="str">
        <f t="shared" ca="1" si="24"/>
        <v/>
      </c>
      <c r="AC38" s="310" t="e">
        <f t="shared" ca="1" si="25"/>
        <v>#N/A</v>
      </c>
      <c r="AD38" s="323" t="e">
        <f t="shared" ca="1" si="26"/>
        <v>#N/A</v>
      </c>
      <c r="AE38" s="324">
        <f t="shared" ca="1" si="5"/>
        <v>543.83137150486402</v>
      </c>
      <c r="AG38" s="306">
        <f t="shared" ca="1" si="27"/>
        <v>-30.566566176025443</v>
      </c>
      <c r="AH38" s="304">
        <f t="shared" ca="1" si="28"/>
        <v>-20.989468443615603</v>
      </c>
    </row>
    <row r="39" spans="1:34" x14ac:dyDescent="0.2">
      <c r="A39" s="347">
        <f t="shared" ca="1" si="6"/>
        <v>0.01</v>
      </c>
      <c r="B39" s="304">
        <f t="shared" ca="1" si="7"/>
        <v>0.35000000000000014</v>
      </c>
      <c r="D39" s="306">
        <f t="shared" ca="1" si="8"/>
        <v>-4.5314388144782773</v>
      </c>
      <c r="E39" s="307">
        <f t="shared" ca="1" si="9"/>
        <v>-30.220775415433664</v>
      </c>
      <c r="F39" s="304">
        <f t="shared" ca="1" si="10"/>
        <v>30.558619151385752</v>
      </c>
      <c r="G39" s="306">
        <f t="shared" ca="1" si="11"/>
        <v>35.332764399692152</v>
      </c>
      <c r="H39" s="307">
        <f t="shared" ca="1" si="12"/>
        <v>159.04983258696512</v>
      </c>
      <c r="I39" s="304">
        <f t="shared" ca="1" si="13"/>
        <v>162.92714164946793</v>
      </c>
      <c r="J39" s="306">
        <f t="shared" ca="1" si="14"/>
        <v>111.61940296615386</v>
      </c>
      <c r="K39" s="307">
        <f t="shared" ca="1" si="15"/>
        <v>545.4233808695044</v>
      </c>
      <c r="L39" s="304">
        <f t="shared" ca="1" si="0"/>
        <v>556.72754154760571</v>
      </c>
      <c r="M39" s="306">
        <f t="shared" ca="1" si="16"/>
        <v>1.3521971396576353</v>
      </c>
      <c r="N39" s="304">
        <f t="shared" ca="1" si="17"/>
        <v>77.475189172044452</v>
      </c>
      <c r="P39" s="310">
        <f t="shared" ca="1" si="18"/>
        <v>3</v>
      </c>
      <c r="Q39" s="304">
        <f t="shared" ca="1" si="19"/>
        <v>0</v>
      </c>
      <c r="R39" s="306">
        <f t="shared" ca="1" si="20"/>
        <v>0</v>
      </c>
      <c r="S39" s="307">
        <f t="shared" ca="1" si="21"/>
        <v>4.5130000000000017</v>
      </c>
      <c r="T39" s="304">
        <f t="shared" ca="1" si="1"/>
        <v>44.272530000000017</v>
      </c>
      <c r="U39" s="311">
        <f t="shared" ca="1" si="2"/>
        <v>0</v>
      </c>
      <c r="V39" s="306">
        <f t="shared" ca="1" si="3"/>
        <v>1.1599593698626551</v>
      </c>
      <c r="W39" s="304">
        <f t="shared" ca="1" si="4"/>
        <v>93.989562963670238</v>
      </c>
      <c r="Y39" s="314" t="str">
        <f t="shared" ca="1" si="22"/>
        <v/>
      </c>
      <c r="Z39" s="315" t="str">
        <f t="shared" ca="1" si="23"/>
        <v/>
      </c>
      <c r="AA39" s="316" t="str">
        <f t="shared" ca="1" si="24"/>
        <v/>
      </c>
      <c r="AC39" s="310" t="e">
        <f t="shared" ca="1" si="25"/>
        <v>#N/A</v>
      </c>
      <c r="AD39" s="323" t="e">
        <f t="shared" ca="1" si="26"/>
        <v>#N/A</v>
      </c>
      <c r="AE39" s="324">
        <f t="shared" ca="1" si="5"/>
        <v>545.4233808695044</v>
      </c>
      <c r="AG39" s="306">
        <f t="shared" ca="1" si="27"/>
        <v>-30.484563397441217</v>
      </c>
      <c r="AH39" s="304">
        <f t="shared" ca="1" si="28"/>
        <v>-20.907742364699054</v>
      </c>
    </row>
    <row r="40" spans="1:34" x14ac:dyDescent="0.2">
      <c r="A40" s="347">
        <f t="shared" ca="1" si="6"/>
        <v>0.01</v>
      </c>
      <c r="B40" s="304">
        <f t="shared" ca="1" si="7"/>
        <v>0.36000000000000015</v>
      </c>
      <c r="D40" s="306">
        <f t="shared" ca="1" si="8"/>
        <v>-4.5164631980644607</v>
      </c>
      <c r="E40" s="307">
        <f t="shared" ca="1" si="9"/>
        <v>-30.14078157744148</v>
      </c>
      <c r="F40" s="304">
        <f t="shared" ca="1" si="10"/>
        <v>30.477289149767017</v>
      </c>
      <c r="G40" s="306">
        <f t="shared" ca="1" si="11"/>
        <v>35.287599767711505</v>
      </c>
      <c r="H40" s="307">
        <f t="shared" ca="1" si="12"/>
        <v>158.74842477119071</v>
      </c>
      <c r="I40" s="304">
        <f t="shared" ca="1" si="13"/>
        <v>162.62311356231191</v>
      </c>
      <c r="J40" s="306">
        <f t="shared" ca="1" si="14"/>
        <v>111.97250478699087</v>
      </c>
      <c r="K40" s="307">
        <f t="shared" ca="1" si="15"/>
        <v>547.01237215629521</v>
      </c>
      <c r="L40" s="304">
        <f t="shared" ca="1" si="0"/>
        <v>558.35506366498544</v>
      </c>
      <c r="M40" s="306">
        <f t="shared" ca="1" si="16"/>
        <v>1.3520663206302372</v>
      </c>
      <c r="N40" s="304">
        <f t="shared" ca="1" si="17"/>
        <v>77.46769379389454</v>
      </c>
      <c r="P40" s="310">
        <f t="shared" ca="1" si="18"/>
        <v>3</v>
      </c>
      <c r="Q40" s="304">
        <f t="shared" ca="1" si="19"/>
        <v>0</v>
      </c>
      <c r="R40" s="306">
        <f t="shared" ca="1" si="20"/>
        <v>0</v>
      </c>
      <c r="S40" s="307">
        <f t="shared" ca="1" si="21"/>
        <v>4.5130000000000017</v>
      </c>
      <c r="T40" s="304">
        <f t="shared" ca="1" si="1"/>
        <v>44.272530000000017</v>
      </c>
      <c r="U40" s="311">
        <f t="shared" ca="1" si="2"/>
        <v>0</v>
      </c>
      <c r="V40" s="306">
        <f t="shared" ca="1" si="3"/>
        <v>1.1597749304128016</v>
      </c>
      <c r="W40" s="304">
        <f t="shared" ca="1" si="4"/>
        <v>93.624225129271949</v>
      </c>
      <c r="Y40" s="314" t="str">
        <f t="shared" ca="1" si="22"/>
        <v/>
      </c>
      <c r="Z40" s="315" t="str">
        <f t="shared" ca="1" si="23"/>
        <v/>
      </c>
      <c r="AA40" s="316" t="str">
        <f t="shared" ca="1" si="24"/>
        <v/>
      </c>
      <c r="AC40" s="310" t="e">
        <f t="shared" ca="1" si="25"/>
        <v>#N/A</v>
      </c>
      <c r="AD40" s="323" t="e">
        <f t="shared" ca="1" si="26"/>
        <v>#N/A</v>
      </c>
      <c r="AE40" s="324">
        <f t="shared" ca="1" si="5"/>
        <v>547.01237215629521</v>
      </c>
      <c r="AG40" s="306">
        <f t="shared" ca="1" si="27"/>
        <v>-30.402947869095073</v>
      </c>
      <c r="AH40" s="304">
        <f t="shared" ca="1" si="28"/>
        <v>-20.82640437927547</v>
      </c>
    </row>
    <row r="41" spans="1:34" x14ac:dyDescent="0.2">
      <c r="A41" s="347">
        <f t="shared" ca="1" si="6"/>
        <v>0.01</v>
      </c>
      <c r="B41" s="304">
        <f t="shared" ca="1" si="7"/>
        <v>0.37000000000000016</v>
      </c>
      <c r="D41" s="306">
        <f t="shared" ca="1" si="8"/>
        <v>-4.5015569627261369</v>
      </c>
      <c r="E41" s="307">
        <f t="shared" ca="1" si="9"/>
        <v>-30.061167026226585</v>
      </c>
      <c r="F41" s="304">
        <f t="shared" ca="1" si="10"/>
        <v>30.396344814259503</v>
      </c>
      <c r="G41" s="306">
        <f t="shared" ca="1" si="11"/>
        <v>35.242584198084245</v>
      </c>
      <c r="H41" s="307">
        <f t="shared" ca="1" si="12"/>
        <v>158.44781310092844</v>
      </c>
      <c r="I41" s="304">
        <f t="shared" ca="1" si="13"/>
        <v>162.31989778651848</v>
      </c>
      <c r="J41" s="306">
        <f t="shared" ca="1" si="14"/>
        <v>112.32515570681984</v>
      </c>
      <c r="K41" s="307">
        <f t="shared" ca="1" si="15"/>
        <v>548.59835334565582</v>
      </c>
      <c r="L41" s="304">
        <f t="shared" ca="1" si="0"/>
        <v>559.97954774984987</v>
      </c>
      <c r="M41" s="306">
        <f t="shared" ca="1" si="16"/>
        <v>1.3519351800516741</v>
      </c>
      <c r="N41" s="304">
        <f t="shared" ca="1" si="17"/>
        <v>77.460179992219977</v>
      </c>
      <c r="P41" s="310">
        <f t="shared" ca="1" si="18"/>
        <v>3</v>
      </c>
      <c r="Q41" s="304">
        <f t="shared" ca="1" si="19"/>
        <v>0</v>
      </c>
      <c r="R41" s="306">
        <f t="shared" ca="1" si="20"/>
        <v>0</v>
      </c>
      <c r="S41" s="307">
        <f t="shared" ca="1" si="21"/>
        <v>4.5130000000000017</v>
      </c>
      <c r="T41" s="304">
        <f t="shared" ca="1" si="1"/>
        <v>44.272530000000017</v>
      </c>
      <c r="U41" s="311">
        <f t="shared" ca="1" si="2"/>
        <v>0</v>
      </c>
      <c r="V41" s="306">
        <f t="shared" ca="1" si="3"/>
        <v>1.1595908687986973</v>
      </c>
      <c r="W41" s="304">
        <f t="shared" ca="1" si="4"/>
        <v>93.260616903193792</v>
      </c>
      <c r="Y41" s="314" t="str">
        <f t="shared" ca="1" si="22"/>
        <v/>
      </c>
      <c r="Z41" s="315" t="str">
        <f t="shared" ca="1" si="23"/>
        <v/>
      </c>
      <c r="AA41" s="316" t="str">
        <f t="shared" ca="1" si="24"/>
        <v/>
      </c>
      <c r="AC41" s="310" t="e">
        <f t="shared" ca="1" si="25"/>
        <v>#N/A</v>
      </c>
      <c r="AD41" s="323" t="e">
        <f t="shared" ca="1" si="26"/>
        <v>#N/A</v>
      </c>
      <c r="AE41" s="324">
        <f t="shared" ca="1" si="5"/>
        <v>548.59835334565582</v>
      </c>
      <c r="AG41" s="306">
        <f t="shared" ca="1" si="27"/>
        <v>-30.321717157013854</v>
      </c>
      <c r="AH41" s="304">
        <f t="shared" ca="1" si="28"/>
        <v>-20.74545205612052</v>
      </c>
    </row>
    <row r="42" spans="1:34" x14ac:dyDescent="0.2">
      <c r="A42" s="347">
        <f t="shared" ca="1" si="6"/>
        <v>0.01</v>
      </c>
      <c r="B42" s="304">
        <f t="shared" ca="1" si="7"/>
        <v>0.38000000000000017</v>
      </c>
      <c r="D42" s="306">
        <f t="shared" ca="1" si="8"/>
        <v>-4.4867196715273385</v>
      </c>
      <c r="E42" s="307">
        <f t="shared" ca="1" si="9"/>
        <v>-29.981929389589631</v>
      </c>
      <c r="F42" s="304">
        <f t="shared" ca="1" si="10"/>
        <v>30.315783732788582</v>
      </c>
      <c r="G42" s="306">
        <f t="shared" ca="1" si="11"/>
        <v>35.197717001368972</v>
      </c>
      <c r="H42" s="307">
        <f t="shared" ca="1" si="12"/>
        <v>158.14799380703255</v>
      </c>
      <c r="I42" s="304">
        <f t="shared" ca="1" si="13"/>
        <v>162.01749049808686</v>
      </c>
      <c r="J42" s="306">
        <f t="shared" ca="1" si="14"/>
        <v>112.67735721281711</v>
      </c>
      <c r="K42" s="307">
        <f t="shared" ca="1" si="15"/>
        <v>550.18133238019561</v>
      </c>
      <c r="L42" s="304">
        <f t="shared" ca="1" si="0"/>
        <v>561.60100189379295</v>
      </c>
      <c r="M42" s="306">
        <f t="shared" ca="1" si="16"/>
        <v>1.3518037171865893</v>
      </c>
      <c r="N42" s="304">
        <f t="shared" ca="1" si="17"/>
        <v>77.45264772488791</v>
      </c>
      <c r="P42" s="310">
        <f t="shared" ca="1" si="18"/>
        <v>3</v>
      </c>
      <c r="Q42" s="304">
        <f t="shared" ca="1" si="19"/>
        <v>0</v>
      </c>
      <c r="R42" s="306">
        <f t="shared" ca="1" si="20"/>
        <v>0</v>
      </c>
      <c r="S42" s="307">
        <f t="shared" ca="1" si="21"/>
        <v>4.5130000000000017</v>
      </c>
      <c r="T42" s="304">
        <f t="shared" ca="1" si="1"/>
        <v>44.272530000000017</v>
      </c>
      <c r="U42" s="311">
        <f t="shared" ca="1" si="2"/>
        <v>0</v>
      </c>
      <c r="V42" s="306">
        <f t="shared" ca="1" si="3"/>
        <v>1.159407183930413</v>
      </c>
      <c r="W42" s="304">
        <f t="shared" ca="1" si="4"/>
        <v>92.898727485733971</v>
      </c>
      <c r="Y42" s="314" t="str">
        <f t="shared" ca="1" si="22"/>
        <v/>
      </c>
      <c r="Z42" s="315" t="str">
        <f t="shared" ca="1" si="23"/>
        <v/>
      </c>
      <c r="AA42" s="316" t="str">
        <f t="shared" ca="1" si="24"/>
        <v/>
      </c>
      <c r="AC42" s="310" t="e">
        <f t="shared" ca="1" si="25"/>
        <v>#N/A</v>
      </c>
      <c r="AD42" s="323" t="e">
        <f t="shared" ca="1" si="26"/>
        <v>#N/A</v>
      </c>
      <c r="AE42" s="324">
        <f t="shared" ca="1" si="5"/>
        <v>550.18133238019561</v>
      </c>
      <c r="AG42" s="306">
        <f t="shared" ca="1" si="27"/>
        <v>-30.24086884640478</v>
      </c>
      <c r="AH42" s="304">
        <f t="shared" ca="1" si="28"/>
        <v>-20.664882983202695</v>
      </c>
    </row>
    <row r="43" spans="1:34" x14ac:dyDescent="0.2">
      <c r="A43" s="347">
        <f t="shared" ca="1" si="6"/>
        <v>0.01</v>
      </c>
      <c r="B43" s="304">
        <f t="shared" ca="1" si="7"/>
        <v>0.39000000000000018</v>
      </c>
      <c r="D43" s="306">
        <f t="shared" ca="1" si="8"/>
        <v>-4.4719508909726713</v>
      </c>
      <c r="E43" s="307">
        <f t="shared" ca="1" si="9"/>
        <v>-29.903066314028067</v>
      </c>
      <c r="F43" s="304">
        <f t="shared" ca="1" si="10"/>
        <v>30.235603512290464</v>
      </c>
      <c r="G43" s="306">
        <f t="shared" ca="1" si="11"/>
        <v>35.152997492459242</v>
      </c>
      <c r="H43" s="307">
        <f t="shared" ca="1" si="12"/>
        <v>157.84896314389226</v>
      </c>
      <c r="I43" s="304">
        <f t="shared" ca="1" si="13"/>
        <v>161.71588789697412</v>
      </c>
      <c r="J43" s="306">
        <f t="shared" ca="1" si="14"/>
        <v>113.02911078528625</v>
      </c>
      <c r="K43" s="307">
        <f t="shared" ca="1" si="15"/>
        <v>551.76131716495024</v>
      </c>
      <c r="L43" s="304">
        <f t="shared" ca="1" si="0"/>
        <v>563.21943415023713</v>
      </c>
      <c r="M43" s="306">
        <f t="shared" ca="1" si="16"/>
        <v>1.35167193129682</v>
      </c>
      <c r="N43" s="304">
        <f t="shared" ca="1" si="17"/>
        <v>77.445096949604761</v>
      </c>
      <c r="P43" s="310">
        <f t="shared" ca="1" si="18"/>
        <v>3</v>
      </c>
      <c r="Q43" s="304">
        <f t="shared" ca="1" si="19"/>
        <v>0</v>
      </c>
      <c r="R43" s="306">
        <f t="shared" ca="1" si="20"/>
        <v>0</v>
      </c>
      <c r="S43" s="307">
        <f t="shared" ca="1" si="21"/>
        <v>4.5130000000000017</v>
      </c>
      <c r="T43" s="304">
        <f t="shared" ca="1" si="1"/>
        <v>44.272530000000017</v>
      </c>
      <c r="U43" s="311">
        <f t="shared" ca="1" si="2"/>
        <v>0</v>
      </c>
      <c r="V43" s="306">
        <f t="shared" ca="1" si="3"/>
        <v>1.1592238747233268</v>
      </c>
      <c r="W43" s="304">
        <f t="shared" ca="1" si="4"/>
        <v>92.538546162174512</v>
      </c>
      <c r="Y43" s="314" t="str">
        <f t="shared" ca="1" si="22"/>
        <v/>
      </c>
      <c r="Z43" s="315" t="str">
        <f t="shared" ca="1" si="23"/>
        <v/>
      </c>
      <c r="AA43" s="316" t="str">
        <f t="shared" ca="1" si="24"/>
        <v/>
      </c>
      <c r="AC43" s="310" t="e">
        <f t="shared" ca="1" si="25"/>
        <v>#N/A</v>
      </c>
      <c r="AD43" s="323" t="e">
        <f t="shared" ca="1" si="26"/>
        <v>#N/A</v>
      </c>
      <c r="AE43" s="324">
        <f t="shared" ca="1" si="5"/>
        <v>551.76131716495024</v>
      </c>
      <c r="AG43" s="306">
        <f t="shared" ca="1" si="27"/>
        <v>-30.160400541473457</v>
      </c>
      <c r="AH43" s="304">
        <f t="shared" ca="1" si="28"/>
        <v>-20.584694767501425</v>
      </c>
    </row>
    <row r="44" spans="1:34" x14ac:dyDescent="0.2">
      <c r="A44" s="347">
        <f t="shared" ca="1" si="6"/>
        <v>0.01</v>
      </c>
      <c r="B44" s="304">
        <f t="shared" ca="1" si="7"/>
        <v>0.40000000000000019</v>
      </c>
      <c r="D44" s="306">
        <f t="shared" ca="1" si="8"/>
        <v>-4.4572501909747562</v>
      </c>
      <c r="E44" s="307">
        <f t="shared" ca="1" si="9"/>
        <v>-29.824575464559068</v>
      </c>
      <c r="F44" s="304">
        <f t="shared" ca="1" si="10"/>
        <v>30.155801778532158</v>
      </c>
      <c r="G44" s="306">
        <f t="shared" ca="1" si="11"/>
        <v>35.108424990549494</v>
      </c>
      <c r="H44" s="307">
        <f t="shared" ca="1" si="12"/>
        <v>157.55071738924667</v>
      </c>
      <c r="I44" s="304">
        <f t="shared" ca="1" si="13"/>
        <v>161.41508620690729</v>
      </c>
      <c r="J44" s="306">
        <f t="shared" ca="1" si="14"/>
        <v>113.38041789770129</v>
      </c>
      <c r="K44" s="307">
        <f t="shared" ca="1" si="15"/>
        <v>553.33831556761595</v>
      </c>
      <c r="L44" s="304">
        <f t="shared" ca="1" si="0"/>
        <v>564.83485253467131</v>
      </c>
      <c r="M44" s="306">
        <f t="shared" ca="1" si="16"/>
        <v>1.3515398216413859</v>
      </c>
      <c r="N44" s="304">
        <f t="shared" ca="1" si="17"/>
        <v>77.437527623915457</v>
      </c>
      <c r="P44" s="310">
        <f t="shared" ca="1" si="18"/>
        <v>3</v>
      </c>
      <c r="Q44" s="304">
        <f t="shared" ca="1" si="19"/>
        <v>0</v>
      </c>
      <c r="R44" s="306">
        <f t="shared" ca="1" si="20"/>
        <v>0</v>
      </c>
      <c r="S44" s="307">
        <f t="shared" ca="1" si="21"/>
        <v>4.5130000000000017</v>
      </c>
      <c r="T44" s="304">
        <f t="shared" ca="1" si="1"/>
        <v>44.272530000000017</v>
      </c>
      <c r="U44" s="311">
        <f t="shared" ca="1" si="2"/>
        <v>0</v>
      </c>
      <c r="V44" s="306">
        <f t="shared" ca="1" si="3"/>
        <v>1.1590409400980943</v>
      </c>
      <c r="W44" s="304">
        <f t="shared" ca="1" si="4"/>
        <v>92.180062301978523</v>
      </c>
      <c r="Y44" s="314" t="str">
        <f t="shared" ca="1" si="22"/>
        <v/>
      </c>
      <c r="Z44" s="315" t="str">
        <f t="shared" ca="1" si="23"/>
        <v/>
      </c>
      <c r="AA44" s="316" t="str">
        <f t="shared" ca="1" si="24"/>
        <v/>
      </c>
      <c r="AC44" s="310" t="e">
        <f t="shared" ca="1" si="25"/>
        <v>#N/A</v>
      </c>
      <c r="AD44" s="323" t="e">
        <f t="shared" ca="1" si="26"/>
        <v>#N/A</v>
      </c>
      <c r="AE44" s="324">
        <f t="shared" ca="1" si="5"/>
        <v>553.33831556761595</v>
      </c>
      <c r="AG44" s="306">
        <f t="shared" ca="1" si="27"/>
        <v>-30.080309865243834</v>
      </c>
      <c r="AH44" s="304">
        <f t="shared" ca="1" si="28"/>
        <v>-20.504885034827051</v>
      </c>
    </row>
    <row r="45" spans="1:34" x14ac:dyDescent="0.2">
      <c r="A45" s="347">
        <f t="shared" ca="1" si="6"/>
        <v>0.01</v>
      </c>
      <c r="B45" s="304">
        <f t="shared" ca="1" si="7"/>
        <v>0.4100000000000002</v>
      </c>
      <c r="D45" s="306">
        <f t="shared" ca="1" si="8"/>
        <v>-4.4426171448220186</v>
      </c>
      <c r="E45" s="307">
        <f t="shared" ca="1" si="9"/>
        <v>-29.746454524544617</v>
      </c>
      <c r="F45" s="304">
        <f t="shared" ca="1" si="10"/>
        <v>30.076376175933621</v>
      </c>
      <c r="G45" s="306">
        <f t="shared" ca="1" si="11"/>
        <v>35.063998819101272</v>
      </c>
      <c r="H45" s="307">
        <f t="shared" ca="1" si="12"/>
        <v>157.25325284400122</v>
      </c>
      <c r="I45" s="304">
        <f t="shared" ca="1" si="13"/>
        <v>161.11508167519673</v>
      </c>
      <c r="J45" s="306">
        <f t="shared" ca="1" si="14"/>
        <v>113.73128001674955</v>
      </c>
      <c r="K45" s="307">
        <f t="shared" ca="1" si="15"/>
        <v>554.91233541878216</v>
      </c>
      <c r="L45" s="304">
        <f t="shared" ca="1" si="0"/>
        <v>566.44726502488766</v>
      </c>
      <c r="M45" s="306">
        <f t="shared" ca="1" si="16"/>
        <v>1.3514073874764787</v>
      </c>
      <c r="N45" s="304">
        <f t="shared" ca="1" si="17"/>
        <v>77.429939705202926</v>
      </c>
      <c r="P45" s="310">
        <f t="shared" ca="1" si="18"/>
        <v>3</v>
      </c>
      <c r="Q45" s="304">
        <f t="shared" ca="1" si="19"/>
        <v>0</v>
      </c>
      <c r="R45" s="306">
        <f t="shared" ca="1" si="20"/>
        <v>0</v>
      </c>
      <c r="S45" s="307">
        <f t="shared" ca="1" si="21"/>
        <v>4.5130000000000017</v>
      </c>
      <c r="T45" s="304">
        <f t="shared" ca="1" si="1"/>
        <v>44.272530000000017</v>
      </c>
      <c r="U45" s="311">
        <f t="shared" ca="1" si="2"/>
        <v>0</v>
      </c>
      <c r="V45" s="306">
        <f t="shared" ca="1" si="3"/>
        <v>1.1588583789806117</v>
      </c>
      <c r="W45" s="304">
        <f t="shared" ca="1" si="4"/>
        <v>91.823265357995538</v>
      </c>
      <c r="Y45" s="314" t="str">
        <f t="shared" ca="1" si="22"/>
        <v/>
      </c>
      <c r="Z45" s="315" t="str">
        <f t="shared" ca="1" si="23"/>
        <v/>
      </c>
      <c r="AA45" s="316" t="str">
        <f t="shared" ca="1" si="24"/>
        <v/>
      </c>
      <c r="AC45" s="310" t="e">
        <f t="shared" ca="1" si="25"/>
        <v>#N/A</v>
      </c>
      <c r="AD45" s="323" t="e">
        <f t="shared" ca="1" si="26"/>
        <v>#N/A</v>
      </c>
      <c r="AE45" s="324">
        <f t="shared" ca="1" si="5"/>
        <v>554.91233541878216</v>
      </c>
      <c r="AG45" s="306">
        <f t="shared" ca="1" si="27"/>
        <v>-30.000594459380196</v>
      </c>
      <c r="AH45" s="304">
        <f t="shared" ca="1" si="28"/>
        <v>-20.425451429642919</v>
      </c>
    </row>
    <row r="46" spans="1:34" x14ac:dyDescent="0.2">
      <c r="A46" s="347">
        <f t="shared" ca="1" si="6"/>
        <v>0.01</v>
      </c>
      <c r="B46" s="304">
        <f t="shared" ca="1" si="7"/>
        <v>0.42000000000000021</v>
      </c>
      <c r="D46" s="306">
        <f t="shared" ca="1" si="8"/>
        <v>-4.4280513291468058</v>
      </c>
      <c r="E46" s="307">
        <f t="shared" ca="1" si="9"/>
        <v>-29.668701195518295</v>
      </c>
      <c r="F46" s="304">
        <f t="shared" ca="1" si="10"/>
        <v>29.997324367391627</v>
      </c>
      <c r="G46" s="306">
        <f t="shared" ca="1" si="11"/>
        <v>35.019718305809803</v>
      </c>
      <c r="H46" s="307">
        <f t="shared" ca="1" si="12"/>
        <v>156.95656583204604</v>
      </c>
      <c r="I46" s="304">
        <f t="shared" ca="1" si="13"/>
        <v>160.8158705725516</v>
      </c>
      <c r="J46" s="306">
        <f t="shared" ca="1" si="14"/>
        <v>114.0816986023741</v>
      </c>
      <c r="K46" s="307">
        <f t="shared" ca="1" si="15"/>
        <v>556.48338451216239</v>
      </c>
      <c r="L46" s="304">
        <f t="shared" ca="1" si="0"/>
        <v>568.05667956121601</v>
      </c>
      <c r="M46" s="306">
        <f t="shared" ca="1" si="16"/>
        <v>1.3512746280554495</v>
      </c>
      <c r="N46" s="304">
        <f t="shared" ca="1" si="17"/>
        <v>77.422333150687365</v>
      </c>
      <c r="P46" s="310">
        <f t="shared" ca="1" si="18"/>
        <v>3</v>
      </c>
      <c r="Q46" s="304">
        <f t="shared" ca="1" si="19"/>
        <v>0</v>
      </c>
      <c r="R46" s="306">
        <f t="shared" ca="1" si="20"/>
        <v>0</v>
      </c>
      <c r="S46" s="307">
        <f t="shared" ca="1" si="21"/>
        <v>4.5130000000000017</v>
      </c>
      <c r="T46" s="304">
        <f t="shared" ca="1" si="1"/>
        <v>44.272530000000017</v>
      </c>
      <c r="U46" s="311">
        <f t="shared" ca="1" si="2"/>
        <v>0</v>
      </c>
      <c r="V46" s="306">
        <f t="shared" ca="1" si="3"/>
        <v>1.1586761903019849</v>
      </c>
      <c r="W46" s="304">
        <f t="shared" ca="1" si="4"/>
        <v>91.468144865676265</v>
      </c>
      <c r="Y46" s="314" t="str">
        <f t="shared" ca="1" si="22"/>
        <v/>
      </c>
      <c r="Z46" s="315" t="str">
        <f t="shared" ca="1" si="23"/>
        <v/>
      </c>
      <c r="AA46" s="316" t="str">
        <f t="shared" ca="1" si="24"/>
        <v/>
      </c>
      <c r="AC46" s="310" t="e">
        <f t="shared" ca="1" si="25"/>
        <v>#N/A</v>
      </c>
      <c r="AD46" s="323" t="e">
        <f t="shared" ca="1" si="26"/>
        <v>#N/A</v>
      </c>
      <c r="AE46" s="324">
        <f t="shared" ca="1" si="5"/>
        <v>556.48338451216239</v>
      </c>
      <c r="AG46" s="306">
        <f t="shared" ca="1" si="27"/>
        <v>-29.92125198401105</v>
      </c>
      <c r="AH46" s="304">
        <f t="shared" ca="1" si="28"/>
        <v>-20.34639161488932</v>
      </c>
    </row>
    <row r="47" spans="1:34" x14ac:dyDescent="0.2">
      <c r="A47" s="347">
        <f t="shared" ca="1" si="6"/>
        <v>0.01</v>
      </c>
      <c r="B47" s="304">
        <f t="shared" ca="1" si="7"/>
        <v>0.43000000000000022</v>
      </c>
      <c r="D47" s="306">
        <f t="shared" ca="1" si="8"/>
        <v>-4.4135523238939136</v>
      </c>
      <c r="E47" s="307">
        <f t="shared" ca="1" si="9"/>
        <v>-29.591313197014195</v>
      </c>
      <c r="F47" s="304">
        <f t="shared" ca="1" si="10"/>
        <v>29.918644034105821</v>
      </c>
      <c r="G47" s="306">
        <f t="shared" ca="1" si="11"/>
        <v>34.975582782570861</v>
      </c>
      <c r="H47" s="307">
        <f t="shared" ca="1" si="12"/>
        <v>156.6606527000759</v>
      </c>
      <c r="I47" s="304">
        <f t="shared" ca="1" si="13"/>
        <v>160.51744919289698</v>
      </c>
      <c r="J47" s="306">
        <f t="shared" ca="1" si="14"/>
        <v>114.43167510781601</v>
      </c>
      <c r="K47" s="307">
        <f t="shared" ca="1" si="15"/>
        <v>558.05147060482295</v>
      </c>
      <c r="L47" s="304">
        <f t="shared" ca="1" si="0"/>
        <v>569.66310404675698</v>
      </c>
      <c r="M47" s="306">
        <f t="shared" ca="1" si="16"/>
        <v>1.3511415426287978</v>
      </c>
      <c r="N47" s="304">
        <f t="shared" ca="1" si="17"/>
        <v>77.414707917425517</v>
      </c>
      <c r="P47" s="310">
        <f t="shared" ca="1" si="18"/>
        <v>3</v>
      </c>
      <c r="Q47" s="304">
        <f t="shared" ca="1" si="19"/>
        <v>0</v>
      </c>
      <c r="R47" s="306">
        <f t="shared" ca="1" si="20"/>
        <v>0</v>
      </c>
      <c r="S47" s="307">
        <f t="shared" ca="1" si="21"/>
        <v>4.5130000000000017</v>
      </c>
      <c r="T47" s="304">
        <f t="shared" ca="1" si="1"/>
        <v>44.272530000000017</v>
      </c>
      <c r="U47" s="311">
        <f t="shared" ca="1" si="2"/>
        <v>0</v>
      </c>
      <c r="V47" s="306">
        <f t="shared" ca="1" si="3"/>
        <v>1.1584943729984936</v>
      </c>
      <c r="W47" s="304">
        <f t="shared" ca="1" si="4"/>
        <v>91.114690442295469</v>
      </c>
      <c r="Y47" s="314" t="str">
        <f t="shared" ca="1" si="22"/>
        <v/>
      </c>
      <c r="Z47" s="315" t="str">
        <f t="shared" ca="1" si="23"/>
        <v/>
      </c>
      <c r="AA47" s="316" t="str">
        <f t="shared" ca="1" si="24"/>
        <v/>
      </c>
      <c r="AC47" s="310" t="e">
        <f t="shared" ca="1" si="25"/>
        <v>#N/A</v>
      </c>
      <c r="AD47" s="323" t="e">
        <f t="shared" ca="1" si="26"/>
        <v>#N/A</v>
      </c>
      <c r="AE47" s="324">
        <f t="shared" ca="1" si="5"/>
        <v>558.05147060482295</v>
      </c>
      <c r="AG47" s="306">
        <f t="shared" ca="1" si="27"/>
        <v>-29.842280117555077</v>
      </c>
      <c r="AH47" s="304">
        <f t="shared" ca="1" si="28"/>
        <v>-20.267703271809491</v>
      </c>
    </row>
    <row r="48" spans="1:34" x14ac:dyDescent="0.2">
      <c r="A48" s="347">
        <f t="shared" ca="1" si="6"/>
        <v>0.01</v>
      </c>
      <c r="B48" s="304">
        <f t="shared" ca="1" si="7"/>
        <v>0.44000000000000022</v>
      </c>
      <c r="D48" s="306">
        <f t="shared" ca="1" si="8"/>
        <v>-4.3991197122893952</v>
      </c>
      <c r="E48" s="307">
        <f t="shared" ca="1" si="9"/>
        <v>-29.514288266397536</v>
      </c>
      <c r="F48" s="304">
        <f t="shared" ca="1" si="10"/>
        <v>29.840332875406474</v>
      </c>
      <c r="G48" s="306">
        <f t="shared" ca="1" si="11"/>
        <v>34.931591585447968</v>
      </c>
      <c r="H48" s="307">
        <f t="shared" ca="1" si="12"/>
        <v>156.36550981741192</v>
      </c>
      <c r="I48" s="304">
        <f t="shared" ca="1" si="13"/>
        <v>160.21981385319259</v>
      </c>
      <c r="J48" s="306">
        <f t="shared" ca="1" si="14"/>
        <v>114.78121097965609</v>
      </c>
      <c r="K48" s="307">
        <f t="shared" ca="1" si="15"/>
        <v>559.61660141741038</v>
      </c>
      <c r="L48" s="304">
        <f t="shared" ca="1" si="0"/>
        <v>571.26654634761269</v>
      </c>
      <c r="M48" s="306">
        <f t="shared" ca="1" si="16"/>
        <v>1.3510081304441599</v>
      </c>
      <c r="N48" s="304">
        <f t="shared" ca="1" si="17"/>
        <v>77.407063962310147</v>
      </c>
      <c r="P48" s="310">
        <f t="shared" ca="1" si="18"/>
        <v>3</v>
      </c>
      <c r="Q48" s="304">
        <f t="shared" ca="1" si="19"/>
        <v>0</v>
      </c>
      <c r="R48" s="306">
        <f t="shared" ca="1" si="20"/>
        <v>0</v>
      </c>
      <c r="S48" s="307">
        <f t="shared" ca="1" si="21"/>
        <v>4.5130000000000017</v>
      </c>
      <c r="T48" s="304">
        <f t="shared" ca="1" si="1"/>
        <v>44.272530000000017</v>
      </c>
      <c r="U48" s="311">
        <f t="shared" ca="1" si="2"/>
        <v>0</v>
      </c>
      <c r="V48" s="306">
        <f t="shared" ca="1" si="3"/>
        <v>1.1583129260115617</v>
      </c>
      <c r="W48" s="304">
        <f t="shared" ca="1" si="4"/>
        <v>90.762891786183843</v>
      </c>
      <c r="Y48" s="314" t="str">
        <f t="shared" ca="1" si="22"/>
        <v/>
      </c>
      <c r="Z48" s="315" t="str">
        <f t="shared" ca="1" si="23"/>
        <v/>
      </c>
      <c r="AA48" s="316" t="str">
        <f t="shared" ca="1" si="24"/>
        <v/>
      </c>
      <c r="AC48" s="310" t="e">
        <f t="shared" ca="1" si="25"/>
        <v>#N/A</v>
      </c>
      <c r="AD48" s="323" t="e">
        <f t="shared" ca="1" si="26"/>
        <v>#N/A</v>
      </c>
      <c r="AE48" s="324">
        <f t="shared" ca="1" si="5"/>
        <v>559.61660141741038</v>
      </c>
      <c r="AG48" s="306">
        <f t="shared" ca="1" si="27"/>
        <v>-29.763676556548837</v>
      </c>
      <c r="AH48" s="304">
        <f t="shared" ca="1" si="28"/>
        <v>-20.189384099777406</v>
      </c>
    </row>
    <row r="49" spans="1:34" x14ac:dyDescent="0.2">
      <c r="A49" s="347">
        <f t="shared" ca="1" si="6"/>
        <v>0.01</v>
      </c>
      <c r="B49" s="304">
        <f t="shared" ca="1" si="7"/>
        <v>0.45000000000000023</v>
      </c>
      <c r="D49" s="306">
        <f t="shared" ca="1" si="8"/>
        <v>-4.3847530808097632</v>
      </c>
      <c r="E49" s="307">
        <f t="shared" ca="1" si="9"/>
        <v>-29.437624158697311</v>
      </c>
      <c r="F49" s="304">
        <f t="shared" ca="1" si="10"/>
        <v>29.762388608584327</v>
      </c>
      <c r="G49" s="306">
        <f t="shared" ca="1" si="11"/>
        <v>34.887744054639867</v>
      </c>
      <c r="H49" s="307">
        <f t="shared" ca="1" si="12"/>
        <v>156.07113357582494</v>
      </c>
      <c r="I49" s="304">
        <f t="shared" ca="1" si="13"/>
        <v>159.92296089325339</v>
      </c>
      <c r="J49" s="306">
        <f t="shared" ca="1" si="14"/>
        <v>115.13030765785653</v>
      </c>
      <c r="K49" s="307">
        <f t="shared" ca="1" si="15"/>
        <v>561.1787846343766</v>
      </c>
      <c r="L49" s="304">
        <f t="shared" ca="1" si="0"/>
        <v>572.86701429311563</v>
      </c>
      <c r="M49" s="306">
        <f t="shared" ca="1" si="16"/>
        <v>1.3508743907462968</v>
      </c>
      <c r="N49" s="304">
        <f t="shared" ca="1" si="17"/>
        <v>77.399401242069231</v>
      </c>
      <c r="P49" s="310">
        <f t="shared" ca="1" si="18"/>
        <v>3</v>
      </c>
      <c r="Q49" s="304">
        <f t="shared" ca="1" si="19"/>
        <v>0</v>
      </c>
      <c r="R49" s="306">
        <f t="shared" ca="1" si="20"/>
        <v>0</v>
      </c>
      <c r="S49" s="307">
        <f t="shared" ca="1" si="21"/>
        <v>4.5130000000000017</v>
      </c>
      <c r="T49" s="304">
        <f t="shared" ca="1" si="1"/>
        <v>44.272530000000017</v>
      </c>
      <c r="U49" s="311">
        <f t="shared" ca="1" si="2"/>
        <v>0</v>
      </c>
      <c r="V49" s="306">
        <f t="shared" ca="1" si="3"/>
        <v>1.1581318482877212</v>
      </c>
      <c r="W49" s="304">
        <f t="shared" ca="1" si="4"/>
        <v>90.412738675967745</v>
      </c>
      <c r="Y49" s="314" t="str">
        <f t="shared" ca="1" si="22"/>
        <v/>
      </c>
      <c r="Z49" s="315" t="str">
        <f t="shared" ca="1" si="23"/>
        <v/>
      </c>
      <c r="AA49" s="316" t="str">
        <f t="shared" ca="1" si="24"/>
        <v/>
      </c>
      <c r="AC49" s="310" t="e">
        <f t="shared" ca="1" si="25"/>
        <v>#N/A</v>
      </c>
      <c r="AD49" s="323" t="e">
        <f t="shared" ca="1" si="26"/>
        <v>#N/A</v>
      </c>
      <c r="AE49" s="324">
        <f t="shared" ca="1" si="5"/>
        <v>561.1787846343766</v>
      </c>
      <c r="AG49" s="306">
        <f t="shared" ca="1" si="27"/>
        <v>-29.685439015476518</v>
      </c>
      <c r="AH49" s="304">
        <f t="shared" ca="1" si="28"/>
        <v>-20.111431816127588</v>
      </c>
    </row>
    <row r="50" spans="1:34" x14ac:dyDescent="0.2">
      <c r="A50" s="347">
        <f t="shared" ca="1" si="6"/>
        <v>0.01</v>
      </c>
      <c r="B50" s="304">
        <f t="shared" ca="1" si="7"/>
        <v>0.46000000000000024</v>
      </c>
      <c r="D50" s="306">
        <f t="shared" ca="1" si="8"/>
        <v>-4.3704520191514913</v>
      </c>
      <c r="E50" s="307">
        <f t="shared" ca="1" si="9"/>
        <v>-29.361318646440573</v>
      </c>
      <c r="F50" s="304">
        <f t="shared" ca="1" si="10"/>
        <v>29.684808968722102</v>
      </c>
      <c r="G50" s="306">
        <f t="shared" ca="1" si="11"/>
        <v>34.844039534448349</v>
      </c>
      <c r="H50" s="307">
        <f t="shared" ca="1" si="12"/>
        <v>155.77752038936055</v>
      </c>
      <c r="I50" s="304">
        <f t="shared" ca="1" si="13"/>
        <v>159.6268866755718</v>
      </c>
      <c r="J50" s="306">
        <f t="shared" ca="1" si="14"/>
        <v>115.47896657580198</v>
      </c>
      <c r="K50" s="307">
        <f t="shared" ca="1" si="15"/>
        <v>562.73802790420257</v>
      </c>
      <c r="L50" s="304">
        <f t="shared" ca="1" si="0"/>
        <v>574.46451567605664</v>
      </c>
      <c r="M50" s="306">
        <f t="shared" ca="1" si="16"/>
        <v>1.3507403227770824</v>
      </c>
      <c r="N50" s="304">
        <f t="shared" ca="1" si="17"/>
        <v>77.39171971326536</v>
      </c>
      <c r="P50" s="310">
        <f t="shared" ca="1" si="18"/>
        <v>3</v>
      </c>
      <c r="Q50" s="304">
        <f t="shared" ca="1" si="19"/>
        <v>0</v>
      </c>
      <c r="R50" s="306">
        <f t="shared" ca="1" si="20"/>
        <v>0</v>
      </c>
      <c r="S50" s="307">
        <f t="shared" ca="1" si="21"/>
        <v>4.5130000000000017</v>
      </c>
      <c r="T50" s="304">
        <f t="shared" ca="1" si="1"/>
        <v>44.272530000000017</v>
      </c>
      <c r="U50" s="311">
        <f t="shared" ca="1" si="2"/>
        <v>0</v>
      </c>
      <c r="V50" s="306">
        <f t="shared" ca="1" si="3"/>
        <v>1.1579511387785837</v>
      </c>
      <c r="W50" s="304">
        <f t="shared" ca="1" si="4"/>
        <v>90.06422096981801</v>
      </c>
      <c r="Y50" s="314" t="str">
        <f t="shared" ca="1" si="22"/>
        <v/>
      </c>
      <c r="Z50" s="315" t="str">
        <f t="shared" ca="1" si="23"/>
        <v/>
      </c>
      <c r="AA50" s="316" t="str">
        <f t="shared" ca="1" si="24"/>
        <v/>
      </c>
      <c r="AC50" s="310" t="e">
        <f t="shared" ca="1" si="25"/>
        <v>#N/A</v>
      </c>
      <c r="AD50" s="323" t="e">
        <f t="shared" ca="1" si="26"/>
        <v>#N/A</v>
      </c>
      <c r="AE50" s="324">
        <f t="shared" ca="1" si="5"/>
        <v>562.73802790420257</v>
      </c>
      <c r="AG50" s="306">
        <f t="shared" ca="1" si="27"/>
        <v>-29.60756522660142</v>
      </c>
      <c r="AH50" s="304">
        <f t="shared" ca="1" si="28"/>
        <v>-20.033844155986642</v>
      </c>
    </row>
    <row r="51" spans="1:34" x14ac:dyDescent="0.2">
      <c r="A51" s="347">
        <f t="shared" ca="1" si="6"/>
        <v>0.01</v>
      </c>
      <c r="B51" s="304">
        <f t="shared" ca="1" si="7"/>
        <v>0.47000000000000025</v>
      </c>
      <c r="D51" s="306">
        <f t="shared" ca="1" si="8"/>
        <v>-4.3562161202008935</v>
      </c>
      <c r="E51" s="307">
        <f t="shared" ca="1" si="9"/>
        <v>-29.285369519488739</v>
      </c>
      <c r="F51" s="304">
        <f t="shared" ca="1" si="10"/>
        <v>29.607591708528037</v>
      </c>
      <c r="G51" s="306">
        <f t="shared" ca="1" si="11"/>
        <v>34.800477373246338</v>
      </c>
      <c r="H51" s="307">
        <f t="shared" ca="1" si="12"/>
        <v>155.48466669416567</v>
      </c>
      <c r="I51" s="304">
        <f t="shared" ca="1" si="13"/>
        <v>159.33158758514151</v>
      </c>
      <c r="J51" s="306">
        <f t="shared" ca="1" si="14"/>
        <v>115.82718916034045</v>
      </c>
      <c r="K51" s="307">
        <f t="shared" ca="1" si="15"/>
        <v>564.2943388396202</v>
      </c>
      <c r="L51" s="304">
        <f t="shared" ca="1" si="0"/>
        <v>576.05905825290984</v>
      </c>
      <c r="M51" s="306">
        <f t="shared" ca="1" si="16"/>
        <v>1.3506059257754925</v>
      </c>
      <c r="N51" s="304">
        <f t="shared" ca="1" si="17"/>
        <v>77.384019332295054</v>
      </c>
      <c r="P51" s="310">
        <f t="shared" ca="1" si="18"/>
        <v>3</v>
      </c>
      <c r="Q51" s="304">
        <f t="shared" ca="1" si="19"/>
        <v>0</v>
      </c>
      <c r="R51" s="306">
        <f t="shared" ca="1" si="20"/>
        <v>0</v>
      </c>
      <c r="S51" s="307">
        <f t="shared" ca="1" si="21"/>
        <v>4.5130000000000017</v>
      </c>
      <c r="T51" s="304">
        <f t="shared" ca="1" si="1"/>
        <v>44.272530000000017</v>
      </c>
      <c r="U51" s="311">
        <f t="shared" ca="1" si="2"/>
        <v>0</v>
      </c>
      <c r="V51" s="306">
        <f t="shared" ca="1" si="3"/>
        <v>1.1577707964408042</v>
      </c>
      <c r="W51" s="304">
        <f t="shared" ca="1" si="4"/>
        <v>89.717328604706069</v>
      </c>
      <c r="Y51" s="314" t="str">
        <f t="shared" ca="1" si="22"/>
        <v/>
      </c>
      <c r="Z51" s="315" t="str">
        <f t="shared" ca="1" si="23"/>
        <v/>
      </c>
      <c r="AA51" s="316" t="str">
        <f t="shared" ca="1" si="24"/>
        <v/>
      </c>
      <c r="AC51" s="310" t="e">
        <f t="shared" ca="1" si="25"/>
        <v>#N/A</v>
      </c>
      <c r="AD51" s="323" t="e">
        <f t="shared" ca="1" si="26"/>
        <v>#N/A</v>
      </c>
      <c r="AE51" s="324">
        <f t="shared" ca="1" si="5"/>
        <v>564.2943388396202</v>
      </c>
      <c r="AG51" s="306">
        <f t="shared" ca="1" si="27"/>
        <v>-29.530052939799411</v>
      </c>
      <c r="AH51" s="304">
        <f t="shared" ca="1" si="28"/>
        <v>-19.956618872106798</v>
      </c>
    </row>
    <row r="52" spans="1:34" x14ac:dyDescent="0.2">
      <c r="A52" s="347">
        <f t="shared" ca="1" si="6"/>
        <v>0.01</v>
      </c>
      <c r="B52" s="304">
        <f t="shared" ca="1" si="7"/>
        <v>0.48000000000000026</v>
      </c>
      <c r="D52" s="306">
        <f t="shared" ca="1" si="8"/>
        <v>-4.3420449800042729</v>
      </c>
      <c r="E52" s="307">
        <f t="shared" ca="1" si="9"/>
        <v>-29.209774584875511</v>
      </c>
      <c r="F52" s="304">
        <f t="shared" ca="1" si="10"/>
        <v>29.530734598171101</v>
      </c>
      <c r="G52" s="306">
        <f t="shared" ca="1" si="11"/>
        <v>34.757056923446292</v>
      </c>
      <c r="H52" s="307">
        <f t="shared" ca="1" si="12"/>
        <v>155.1925689483169</v>
      </c>
      <c r="I52" s="304">
        <f t="shared" ca="1" si="13"/>
        <v>159.03706002928305</v>
      </c>
      <c r="J52" s="306">
        <f t="shared" ca="1" si="14"/>
        <v>116.17497683182391</v>
      </c>
      <c r="K52" s="307">
        <f t="shared" ca="1" si="15"/>
        <v>565.84772501783266</v>
      </c>
      <c r="L52" s="304">
        <f t="shared" ca="1" si="0"/>
        <v>577.65064974405732</v>
      </c>
      <c r="M52" s="306">
        <f t="shared" ca="1" si="16"/>
        <v>1.3504711989775919</v>
      </c>
      <c r="N52" s="304">
        <f t="shared" ca="1" si="17"/>
        <v>77.376300055388029</v>
      </c>
      <c r="P52" s="310">
        <f t="shared" ca="1" si="18"/>
        <v>3</v>
      </c>
      <c r="Q52" s="304">
        <f t="shared" ca="1" si="19"/>
        <v>0</v>
      </c>
      <c r="R52" s="306">
        <f t="shared" ca="1" si="20"/>
        <v>0</v>
      </c>
      <c r="S52" s="307">
        <f t="shared" ca="1" si="21"/>
        <v>4.5130000000000017</v>
      </c>
      <c r="T52" s="304">
        <f t="shared" ca="1" si="1"/>
        <v>44.272530000000017</v>
      </c>
      <c r="U52" s="311">
        <f t="shared" ca="1" si="2"/>
        <v>0</v>
      </c>
      <c r="V52" s="306">
        <f t="shared" ca="1" si="3"/>
        <v>1.157590820236053</v>
      </c>
      <c r="W52" s="304">
        <f t="shared" ca="1" si="4"/>
        <v>89.372051595669163</v>
      </c>
      <c r="Y52" s="314" t="str">
        <f t="shared" ca="1" si="22"/>
        <v/>
      </c>
      <c r="Z52" s="315" t="str">
        <f t="shared" ca="1" si="23"/>
        <v/>
      </c>
      <c r="AA52" s="316" t="str">
        <f t="shared" ca="1" si="24"/>
        <v/>
      </c>
      <c r="AC52" s="310" t="e">
        <f t="shared" ca="1" si="25"/>
        <v>#N/A</v>
      </c>
      <c r="AD52" s="323" t="e">
        <f t="shared" ca="1" si="26"/>
        <v>#N/A</v>
      </c>
      <c r="AE52" s="324">
        <f t="shared" ca="1" si="5"/>
        <v>565.84772501783266</v>
      </c>
      <c r="AG52" s="306">
        <f t="shared" ca="1" si="27"/>
        <v>-29.45289992239406</v>
      </c>
      <c r="AH52" s="304">
        <f t="shared" ca="1" si="28"/>
        <v>-19.879753734701094</v>
      </c>
    </row>
    <row r="53" spans="1:34" x14ac:dyDescent="0.2">
      <c r="A53" s="347">
        <f t="shared" ca="1" si="6"/>
        <v>0.01</v>
      </c>
      <c r="B53" s="304">
        <f t="shared" ca="1" si="7"/>
        <v>0.49000000000000027</v>
      </c>
      <c r="D53" s="306">
        <f t="shared" ca="1" si="8"/>
        <v>-4.3279381977384608</v>
      </c>
      <c r="E53" s="307">
        <f t="shared" ca="1" si="9"/>
        <v>-29.134531666646708</v>
      </c>
      <c r="F53" s="304">
        <f t="shared" ca="1" si="10"/>
        <v>29.454235425118124</v>
      </c>
      <c r="G53" s="306">
        <f t="shared" ca="1" si="11"/>
        <v>34.713777541468907</v>
      </c>
      <c r="H53" s="307">
        <f t="shared" ca="1" si="12"/>
        <v>154.90122363165042</v>
      </c>
      <c r="I53" s="304">
        <f t="shared" ca="1" si="13"/>
        <v>158.74330043747096</v>
      </c>
      <c r="J53" s="306">
        <f t="shared" ca="1" si="14"/>
        <v>116.52233100414848</v>
      </c>
      <c r="K53" s="307">
        <f t="shared" ca="1" si="15"/>
        <v>567.39819398073246</v>
      </c>
      <c r="L53" s="304">
        <f t="shared" ca="1" si="0"/>
        <v>579.23929783401024</v>
      </c>
      <c r="M53" s="306">
        <f t="shared" ca="1" si="16"/>
        <v>1.3503361416165232</v>
      </c>
      <c r="N53" s="304">
        <f t="shared" ca="1" si="17"/>
        <v>77.368561838606624</v>
      </c>
      <c r="P53" s="310">
        <f t="shared" ca="1" si="18"/>
        <v>3</v>
      </c>
      <c r="Q53" s="304">
        <f t="shared" ca="1" si="19"/>
        <v>0</v>
      </c>
      <c r="R53" s="306">
        <f t="shared" ca="1" si="20"/>
        <v>0</v>
      </c>
      <c r="S53" s="307">
        <f t="shared" ca="1" si="21"/>
        <v>4.5130000000000017</v>
      </c>
      <c r="T53" s="304">
        <f t="shared" ca="1" si="1"/>
        <v>44.272530000000017</v>
      </c>
      <c r="U53" s="311">
        <f t="shared" ca="1" si="2"/>
        <v>0</v>
      </c>
      <c r="V53" s="306">
        <f t="shared" ca="1" si="3"/>
        <v>1.1574112091309816</v>
      </c>
      <c r="W53" s="304">
        <f t="shared" ca="1" si="4"/>
        <v>89.028380035082648</v>
      </c>
      <c r="Y53" s="314" t="str">
        <f t="shared" ca="1" si="22"/>
        <v/>
      </c>
      <c r="Z53" s="315" t="str">
        <f t="shared" ca="1" si="23"/>
        <v/>
      </c>
      <c r="AA53" s="316" t="str">
        <f t="shared" ca="1" si="24"/>
        <v/>
      </c>
      <c r="AC53" s="310" t="e">
        <f t="shared" ca="1" si="25"/>
        <v>#N/A</v>
      </c>
      <c r="AD53" s="323" t="e">
        <f t="shared" ca="1" si="26"/>
        <v>#N/A</v>
      </c>
      <c r="AE53" s="324">
        <f t="shared" ca="1" si="5"/>
        <v>567.39819398073246</v>
      </c>
      <c r="AG53" s="306">
        <f t="shared" ca="1" si="27"/>
        <v>-29.376103958993728</v>
      </c>
      <c r="AH53" s="304">
        <f t="shared" ca="1" si="28"/>
        <v>-19.80324653128055</v>
      </c>
    </row>
    <row r="54" spans="1:34" x14ac:dyDescent="0.2">
      <c r="A54" s="347">
        <f t="shared" ca="1" si="6"/>
        <v>0.01</v>
      </c>
      <c r="B54" s="304">
        <f t="shared" ca="1" si="7"/>
        <v>0.50000000000000022</v>
      </c>
      <c r="D54" s="306">
        <f t="shared" ca="1" si="8"/>
        <v>-4.313895375681625</v>
      </c>
      <c r="E54" s="307">
        <f t="shared" ca="1" si="9"/>
        <v>-29.059638605701736</v>
      </c>
      <c r="F54" s="304">
        <f t="shared" ca="1" si="10"/>
        <v>29.378091993972618</v>
      </c>
      <c r="G54" s="306">
        <f t="shared" ca="1" si="11"/>
        <v>34.670638587712091</v>
      </c>
      <c r="H54" s="307">
        <f t="shared" ca="1" si="12"/>
        <v>154.61062724559341</v>
      </c>
      <c r="I54" s="304">
        <f t="shared" ca="1" si="13"/>
        <v>158.4503052611625</v>
      </c>
      <c r="J54" s="306">
        <f t="shared" ca="1" si="14"/>
        <v>116.86925308479439</v>
      </c>
      <c r="K54" s="307">
        <f t="shared" ca="1" si="15"/>
        <v>568.94575323511867</v>
      </c>
      <c r="L54" s="304">
        <f t="shared" ca="1" si="0"/>
        <v>580.8250101716302</v>
      </c>
      <c r="M54" s="306">
        <f t="shared" ca="1" si="16"/>
        <v>1.350200752922494</v>
      </c>
      <c r="N54" s="304">
        <f t="shared" ca="1" si="17"/>
        <v>77.360804637844964</v>
      </c>
      <c r="P54" s="310">
        <f t="shared" ca="1" si="18"/>
        <v>3</v>
      </c>
      <c r="Q54" s="304">
        <f t="shared" ca="1" si="19"/>
        <v>0</v>
      </c>
      <c r="R54" s="306">
        <f t="shared" ca="1" si="20"/>
        <v>0</v>
      </c>
      <c r="S54" s="307">
        <f t="shared" ca="1" si="21"/>
        <v>4.5130000000000017</v>
      </c>
      <c r="T54" s="304">
        <f t="shared" ca="1" si="1"/>
        <v>44.272530000000017</v>
      </c>
      <c r="U54" s="311">
        <f t="shared" ca="1" si="2"/>
        <v>0</v>
      </c>
      <c r="V54" s="306">
        <f t="shared" ca="1" si="3"/>
        <v>1.1572319620971918</v>
      </c>
      <c r="W54" s="304">
        <f t="shared" ca="1" si="4"/>
        <v>88.686304091940826</v>
      </c>
      <c r="Y54" s="314" t="str">
        <f t="shared" ca="1" si="22"/>
        <v/>
      </c>
      <c r="Z54" s="315" t="str">
        <f t="shared" ca="1" si="23"/>
        <v/>
      </c>
      <c r="AA54" s="316" t="str">
        <f t="shared" ca="1" si="24"/>
        <v/>
      </c>
      <c r="AC54" s="310" t="e">
        <f t="shared" ca="1" si="25"/>
        <v>#N/A</v>
      </c>
      <c r="AD54" s="323" t="e">
        <f t="shared" ca="1" si="26"/>
        <v>#N/A</v>
      </c>
      <c r="AE54" s="324">
        <f t="shared" ca="1" si="5"/>
        <v>568.94575323511867</v>
      </c>
      <c r="AG54" s="306">
        <f t="shared" ca="1" si="27"/>
        <v>-29.299662851330282</v>
      </c>
      <c r="AH54" s="304">
        <f t="shared" ca="1" si="28"/>
        <v>-19.727095066492936</v>
      </c>
    </row>
    <row r="55" spans="1:34" x14ac:dyDescent="0.2">
      <c r="A55" s="347">
        <f t="shared" ca="1" si="6"/>
        <v>0.01</v>
      </c>
      <c r="B55" s="304">
        <f t="shared" ca="1" si="7"/>
        <v>0.51000000000000023</v>
      </c>
      <c r="D55" s="306">
        <f t="shared" ca="1" si="8"/>
        <v>-4.2999161191844246</v>
      </c>
      <c r="E55" s="307">
        <f t="shared" ca="1" si="9"/>
        <v>-28.985093259636798</v>
      </c>
      <c r="F55" s="304">
        <f t="shared" ca="1" si="10"/>
        <v>29.302302126315343</v>
      </c>
      <c r="G55" s="306">
        <f t="shared" ca="1" si="11"/>
        <v>34.627639426520247</v>
      </c>
      <c r="H55" s="307">
        <f t="shared" ca="1" si="12"/>
        <v>154.32077631299703</v>
      </c>
      <c r="I55" s="304">
        <f t="shared" ca="1" si="13"/>
        <v>158.15807097362804</v>
      </c>
      <c r="J55" s="306">
        <f t="shared" ca="1" si="14"/>
        <v>117.21574447486556</v>
      </c>
      <c r="K55" s="307">
        <f t="shared" ca="1" si="15"/>
        <v>570.4904102529116</v>
      </c>
      <c r="L55" s="304">
        <f t="shared" ca="1" si="0"/>
        <v>582.40779437034701</v>
      </c>
      <c r="M55" s="306">
        <f t="shared" ca="1" si="16"/>
        <v>1.3500650321227654</v>
      </c>
      <c r="N55" s="304">
        <f t="shared" ca="1" si="17"/>
        <v>77.353028408828365</v>
      </c>
      <c r="P55" s="310">
        <f t="shared" ca="1" si="18"/>
        <v>3</v>
      </c>
      <c r="Q55" s="304">
        <f t="shared" ca="1" si="19"/>
        <v>0</v>
      </c>
      <c r="R55" s="306">
        <f t="shared" ca="1" si="20"/>
        <v>0</v>
      </c>
      <c r="S55" s="307">
        <f t="shared" ca="1" si="21"/>
        <v>4.5130000000000017</v>
      </c>
      <c r="T55" s="304">
        <f t="shared" ca="1" si="1"/>
        <v>44.272530000000017</v>
      </c>
      <c r="U55" s="311">
        <f t="shared" ca="1" si="2"/>
        <v>0</v>
      </c>
      <c r="V55" s="306">
        <f t="shared" ca="1" si="3"/>
        <v>1.1570530781112065</v>
      </c>
      <c r="W55" s="304">
        <f t="shared" ca="1" si="4"/>
        <v>88.345814011145492</v>
      </c>
      <c r="Y55" s="314" t="str">
        <f t="shared" ca="1" si="22"/>
        <v/>
      </c>
      <c r="Z55" s="315" t="str">
        <f t="shared" ca="1" si="23"/>
        <v/>
      </c>
      <c r="AA55" s="316" t="str">
        <f t="shared" ca="1" si="24"/>
        <v/>
      </c>
      <c r="AC55" s="310" t="e">
        <f t="shared" ca="1" si="25"/>
        <v>#N/A</v>
      </c>
      <c r="AD55" s="323" t="e">
        <f t="shared" ca="1" si="26"/>
        <v>#N/A</v>
      </c>
      <c r="AE55" s="324">
        <f t="shared" ca="1" si="5"/>
        <v>570.4904102529116</v>
      </c>
      <c r="AG55" s="306">
        <f t="shared" ca="1" si="27"/>
        <v>-29.223574418099638</v>
      </c>
      <c r="AH55" s="304">
        <f t="shared" ca="1" si="28"/>
        <v>-19.651297161963392</v>
      </c>
    </row>
    <row r="56" spans="1:34" x14ac:dyDescent="0.2">
      <c r="A56" s="347">
        <f t="shared" ca="1" si="6"/>
        <v>0.01</v>
      </c>
      <c r="B56" s="304">
        <f t="shared" ca="1" si="7"/>
        <v>0.52000000000000024</v>
      </c>
      <c r="D56" s="306">
        <f t="shared" ca="1" si="8"/>
        <v>-4.2860000366414814</v>
      </c>
      <c r="E56" s="307">
        <f t="shared" ca="1" si="9"/>
        <v>-28.910893502589914</v>
      </c>
      <c r="F56" s="304">
        <f t="shared" ca="1" si="10"/>
        <v>29.226863660546719</v>
      </c>
      <c r="G56" s="306">
        <f t="shared" ca="1" si="11"/>
        <v>34.58477942615383</v>
      </c>
      <c r="H56" s="307">
        <f t="shared" ca="1" si="12"/>
        <v>154.03166737797113</v>
      </c>
      <c r="I56" s="304">
        <f t="shared" ca="1" si="13"/>
        <v>157.86659406978302</v>
      </c>
      <c r="J56" s="306">
        <f t="shared" ca="1" si="14"/>
        <v>117.56180656912893</v>
      </c>
      <c r="K56" s="307">
        <f t="shared" ca="1" si="15"/>
        <v>572.03217247136649</v>
      </c>
      <c r="L56" s="304">
        <f t="shared" ca="1" si="0"/>
        <v>583.98765800837646</v>
      </c>
      <c r="M56" s="306">
        <f t="shared" ca="1" si="16"/>
        <v>1.3499289784416399</v>
      </c>
      <c r="N56" s="304">
        <f t="shared" ca="1" si="17"/>
        <v>77.345233107112662</v>
      </c>
      <c r="P56" s="310">
        <f t="shared" ca="1" si="18"/>
        <v>3</v>
      </c>
      <c r="Q56" s="304">
        <f t="shared" ca="1" si="19"/>
        <v>0</v>
      </c>
      <c r="R56" s="306">
        <f t="shared" ca="1" si="20"/>
        <v>0</v>
      </c>
      <c r="S56" s="307">
        <f t="shared" ca="1" si="21"/>
        <v>4.5130000000000017</v>
      </c>
      <c r="T56" s="304">
        <f t="shared" ca="1" si="1"/>
        <v>44.272530000000017</v>
      </c>
      <c r="U56" s="311">
        <f t="shared" ca="1" si="2"/>
        <v>0</v>
      </c>
      <c r="V56" s="306">
        <f t="shared" ca="1" si="3"/>
        <v>1.1568745561544356</v>
      </c>
      <c r="W56" s="304">
        <f t="shared" ca="1" si="4"/>
        <v>88.006900112801844</v>
      </c>
      <c r="Y56" s="314" t="str">
        <f t="shared" ca="1" si="22"/>
        <v/>
      </c>
      <c r="Z56" s="315" t="str">
        <f t="shared" ca="1" si="23"/>
        <v/>
      </c>
      <c r="AA56" s="316" t="str">
        <f t="shared" ca="1" si="24"/>
        <v/>
      </c>
      <c r="AC56" s="310" t="e">
        <f t="shared" ca="1" si="25"/>
        <v>#N/A</v>
      </c>
      <c r="AD56" s="323" t="e">
        <f t="shared" ca="1" si="26"/>
        <v>#N/A</v>
      </c>
      <c r="AE56" s="324">
        <f t="shared" ca="1" si="5"/>
        <v>572.03217247136649</v>
      </c>
      <c r="AG56" s="306">
        <f t="shared" ca="1" si="27"/>
        <v>-29.147836494804089</v>
      </c>
      <c r="AH56" s="304">
        <f t="shared" ca="1" si="28"/>
        <v>-19.575850656136819</v>
      </c>
    </row>
    <row r="57" spans="1:34" x14ac:dyDescent="0.2">
      <c r="A57" s="347">
        <f t="shared" ca="1" si="6"/>
        <v>0.01</v>
      </c>
      <c r="B57" s="304">
        <f t="shared" ca="1" si="7"/>
        <v>0.53000000000000025</v>
      </c>
      <c r="D57" s="306">
        <f t="shared" ca="1" si="8"/>
        <v>-4.2721467394631247</v>
      </c>
      <c r="E57" s="307">
        <f t="shared" ca="1" si="9"/>
        <v>-28.83703722508745</v>
      </c>
      <c r="F57" s="304">
        <f t="shared" ca="1" si="10"/>
        <v>29.151774451730802</v>
      </c>
      <c r="G57" s="306">
        <f t="shared" ca="1" si="11"/>
        <v>34.542057958759202</v>
      </c>
      <c r="H57" s="307">
        <f t="shared" ca="1" si="12"/>
        <v>153.74329700572025</v>
      </c>
      <c r="I57" s="304">
        <f t="shared" ca="1" si="13"/>
        <v>157.57587106602136</v>
      </c>
      <c r="J57" s="306">
        <f t="shared" ca="1" si="14"/>
        <v>117.9074407560535</v>
      </c>
      <c r="K57" s="307">
        <f t="shared" ca="1" si="15"/>
        <v>573.57104729328501</v>
      </c>
      <c r="L57" s="304">
        <f t="shared" ca="1" si="0"/>
        <v>585.56460862893516</v>
      </c>
      <c r="M57" s="306">
        <f t="shared" ca="1" si="16"/>
        <v>1.3497925911004489</v>
      </c>
      <c r="N57" s="304">
        <f t="shared" ca="1" si="17"/>
        <v>77.337418688083403</v>
      </c>
      <c r="P57" s="310">
        <f t="shared" ca="1" si="18"/>
        <v>3</v>
      </c>
      <c r="Q57" s="304">
        <f t="shared" ca="1" si="19"/>
        <v>0</v>
      </c>
      <c r="R57" s="306">
        <f t="shared" ca="1" si="20"/>
        <v>0</v>
      </c>
      <c r="S57" s="307">
        <f t="shared" ca="1" si="21"/>
        <v>4.5130000000000017</v>
      </c>
      <c r="T57" s="304">
        <f t="shared" ca="1" si="1"/>
        <v>44.272530000000017</v>
      </c>
      <c r="U57" s="311">
        <f t="shared" ca="1" si="2"/>
        <v>0</v>
      </c>
      <c r="V57" s="306">
        <f t="shared" ca="1" si="3"/>
        <v>1.1566963952131479</v>
      </c>
      <c r="W57" s="304">
        <f t="shared" ca="1" si="4"/>
        <v>87.669552791522491</v>
      </c>
      <c r="Y57" s="314" t="str">
        <f t="shared" ca="1" si="22"/>
        <v/>
      </c>
      <c r="Z57" s="315" t="str">
        <f t="shared" ca="1" si="23"/>
        <v/>
      </c>
      <c r="AA57" s="316" t="str">
        <f t="shared" ca="1" si="24"/>
        <v/>
      </c>
      <c r="AC57" s="310" t="e">
        <f t="shared" ca="1" si="25"/>
        <v>#N/A</v>
      </c>
      <c r="AD57" s="323" t="e">
        <f t="shared" ca="1" si="26"/>
        <v>#N/A</v>
      </c>
      <c r="AE57" s="324">
        <f t="shared" ca="1" si="5"/>
        <v>573.57104729328501</v>
      </c>
      <c r="AG57" s="306">
        <f t="shared" ca="1" si="27"/>
        <v>-29.072446933596183</v>
      </c>
      <c r="AH57" s="304">
        <f t="shared" ca="1" si="28"/>
        <v>-19.500753404121827</v>
      </c>
    </row>
    <row r="58" spans="1:34" x14ac:dyDescent="0.2">
      <c r="A58" s="347">
        <f t="shared" ca="1" si="6"/>
        <v>0.01</v>
      </c>
      <c r="B58" s="304">
        <f t="shared" ca="1" si="7"/>
        <v>0.54000000000000026</v>
      </c>
      <c r="D58" s="306">
        <f t="shared" ca="1" si="8"/>
        <v>-4.2583558420474894</v>
      </c>
      <c r="E58" s="307">
        <f t="shared" ca="1" si="9"/>
        <v>-28.763522333892475</v>
      </c>
      <c r="F58" s="304">
        <f t="shared" ca="1" si="10"/>
        <v>29.077032371441057</v>
      </c>
      <c r="G58" s="306">
        <f t="shared" ca="1" si="11"/>
        <v>34.499474400338727</v>
      </c>
      <c r="H58" s="307">
        <f t="shared" ca="1" si="12"/>
        <v>153.45566178238133</v>
      </c>
      <c r="I58" s="304">
        <f t="shared" ca="1" si="13"/>
        <v>157.28589850005065</v>
      </c>
      <c r="J58" s="306">
        <f t="shared" ca="1" si="14"/>
        <v>118.25264841784899</v>
      </c>
      <c r="K58" s="307">
        <f t="shared" ca="1" si="15"/>
        <v>575.10704208722552</v>
      </c>
      <c r="L58" s="304">
        <f t="shared" ca="1" si="0"/>
        <v>587.1386537404544</v>
      </c>
      <c r="M58" s="306">
        <f t="shared" ca="1" si="16"/>
        <v>1.3496558693175404</v>
      </c>
      <c r="N58" s="304">
        <f t="shared" ca="1" si="17"/>
        <v>77.32958510695525</v>
      </c>
      <c r="P58" s="310">
        <f t="shared" ca="1" si="18"/>
        <v>3</v>
      </c>
      <c r="Q58" s="304">
        <f t="shared" ca="1" si="19"/>
        <v>0</v>
      </c>
      <c r="R58" s="306">
        <f t="shared" ca="1" si="20"/>
        <v>0</v>
      </c>
      <c r="S58" s="307">
        <f t="shared" ca="1" si="21"/>
        <v>4.5130000000000017</v>
      </c>
      <c r="T58" s="304">
        <f t="shared" ca="1" si="1"/>
        <v>44.272530000000017</v>
      </c>
      <c r="U58" s="311">
        <f t="shared" ca="1" si="2"/>
        <v>0</v>
      </c>
      <c r="V58" s="306">
        <f t="shared" ca="1" si="3"/>
        <v>1.1565185942784402</v>
      </c>
      <c r="W58" s="304">
        <f t="shared" ca="1" si="4"/>
        <v>87.333762515738684</v>
      </c>
      <c r="Y58" s="314" t="str">
        <f t="shared" ca="1" si="22"/>
        <v/>
      </c>
      <c r="Z58" s="315" t="str">
        <f t="shared" ca="1" si="23"/>
        <v/>
      </c>
      <c r="AA58" s="316" t="str">
        <f t="shared" ca="1" si="24"/>
        <v/>
      </c>
      <c r="AC58" s="310" t="e">
        <f t="shared" ca="1" si="25"/>
        <v>#N/A</v>
      </c>
      <c r="AD58" s="323" t="e">
        <f t="shared" ca="1" si="26"/>
        <v>#N/A</v>
      </c>
      <c r="AE58" s="324">
        <f t="shared" ca="1" si="5"/>
        <v>575.10704208722552</v>
      </c>
      <c r="AG58" s="306">
        <f t="shared" ca="1" si="27"/>
        <v>-28.997403603124464</v>
      </c>
      <c r="AH58" s="304">
        <f t="shared" ca="1" si="28"/>
        <v>-19.426003277536552</v>
      </c>
    </row>
    <row r="59" spans="1:34" x14ac:dyDescent="0.2">
      <c r="A59" s="347">
        <f t="shared" ca="1" si="6"/>
        <v>0.01</v>
      </c>
      <c r="B59" s="304">
        <f t="shared" ca="1" si="7"/>
        <v>0.55000000000000027</v>
      </c>
      <c r="D59" s="306">
        <f t="shared" ca="1" si="8"/>
        <v>-4.2446269617528785</v>
      </c>
      <c r="E59" s="307">
        <f t="shared" ca="1" si="9"/>
        <v>-28.690346751854619</v>
      </c>
      <c r="F59" s="304">
        <f t="shared" ca="1" si="10"/>
        <v>29.002635307607729</v>
      </c>
      <c r="G59" s="306">
        <f t="shared" ca="1" si="11"/>
        <v>34.457028130721199</v>
      </c>
      <c r="H59" s="307">
        <f t="shared" ca="1" si="12"/>
        <v>153.16875831486277</v>
      </c>
      <c r="I59" s="304">
        <f t="shared" ca="1" si="13"/>
        <v>156.99667293072855</v>
      </c>
      <c r="J59" s="306">
        <f t="shared" ca="1" si="14"/>
        <v>118.59743093050429</v>
      </c>
      <c r="K59" s="307">
        <f t="shared" ca="1" si="15"/>
        <v>576.64016418771178</v>
      </c>
      <c r="L59" s="304">
        <f t="shared" ca="1" si="0"/>
        <v>588.70980081679204</v>
      </c>
      <c r="M59" s="306">
        <f t="shared" ca="1" si="16"/>
        <v>1.3495188123082666</v>
      </c>
      <c r="N59" s="304">
        <f t="shared" ca="1" si="17"/>
        <v>77.321732318771168</v>
      </c>
      <c r="P59" s="310">
        <f t="shared" ca="1" si="18"/>
        <v>3</v>
      </c>
      <c r="Q59" s="304">
        <f t="shared" ca="1" si="19"/>
        <v>0</v>
      </c>
      <c r="R59" s="306">
        <f t="shared" ca="1" si="20"/>
        <v>0</v>
      </c>
      <c r="S59" s="307">
        <f t="shared" ca="1" si="21"/>
        <v>4.5130000000000017</v>
      </c>
      <c r="T59" s="304">
        <f t="shared" ca="1" si="1"/>
        <v>44.272530000000017</v>
      </c>
      <c r="U59" s="311">
        <f t="shared" ca="1" si="2"/>
        <v>0</v>
      </c>
      <c r="V59" s="306">
        <f t="shared" ca="1" si="3"/>
        <v>1.1563411523462064</v>
      </c>
      <c r="W59" s="304">
        <f t="shared" ca="1" si="4"/>
        <v>86.999519827019114</v>
      </c>
      <c r="Y59" s="314" t="str">
        <f t="shared" ca="1" si="22"/>
        <v/>
      </c>
      <c r="Z59" s="315" t="str">
        <f t="shared" ca="1" si="23"/>
        <v/>
      </c>
      <c r="AA59" s="316" t="str">
        <f t="shared" ca="1" si="24"/>
        <v/>
      </c>
      <c r="AC59" s="310" t="e">
        <f t="shared" ca="1" si="25"/>
        <v>#N/A</v>
      </c>
      <c r="AD59" s="323" t="e">
        <f t="shared" ca="1" si="26"/>
        <v>#N/A</v>
      </c>
      <c r="AE59" s="324">
        <f t="shared" ca="1" si="5"/>
        <v>576.64016418771178</v>
      </c>
      <c r="AG59" s="306">
        <f t="shared" ca="1" si="27"/>
        <v>-28.922704388380762</v>
      </c>
      <c r="AH59" s="304">
        <f t="shared" ca="1" si="28"/>
        <v>-19.351598164356005</v>
      </c>
    </row>
    <row r="60" spans="1:34" x14ac:dyDescent="0.2">
      <c r="A60" s="347">
        <f t="shared" ca="1" si="6"/>
        <v>0.01</v>
      </c>
      <c r="B60" s="304">
        <f t="shared" ca="1" si="7"/>
        <v>0.56000000000000028</v>
      </c>
      <c r="D60" s="306">
        <f t="shared" ca="1" si="8"/>
        <v>-4.2309597188704577</v>
      </c>
      <c r="E60" s="307">
        <f t="shared" ca="1" si="9"/>
        <v>-28.617508417761655</v>
      </c>
      <c r="F60" s="304">
        <f t="shared" ca="1" si="10"/>
        <v>28.928581164366904</v>
      </c>
      <c r="G60" s="306">
        <f t="shared" ca="1" si="11"/>
        <v>34.414718533532493</v>
      </c>
      <c r="H60" s="307">
        <f t="shared" ca="1" si="12"/>
        <v>152.88258323068516</v>
      </c>
      <c r="I60" s="304">
        <f t="shared" ca="1" si="13"/>
        <v>156.70819093790101</v>
      </c>
      <c r="J60" s="306">
        <f t="shared" ca="1" si="14"/>
        <v>118.94178966382556</v>
      </c>
      <c r="K60" s="307">
        <f t="shared" ca="1" si="15"/>
        <v>578.17042089543952</v>
      </c>
      <c r="L60" s="304">
        <f t="shared" ca="1" si="0"/>
        <v>590.27805729744307</v>
      </c>
      <c r="M60" s="306">
        <f t="shared" ca="1" si="16"/>
        <v>1.3493814192849718</v>
      </c>
      <c r="N60" s="304">
        <f t="shared" ca="1" si="17"/>
        <v>77.313860278401833</v>
      </c>
      <c r="P60" s="310">
        <f t="shared" ca="1" si="18"/>
        <v>3</v>
      </c>
      <c r="Q60" s="304">
        <f t="shared" ca="1" si="19"/>
        <v>0</v>
      </c>
      <c r="R60" s="306">
        <f t="shared" ca="1" si="20"/>
        <v>0</v>
      </c>
      <c r="S60" s="307">
        <f t="shared" ca="1" si="21"/>
        <v>4.5130000000000017</v>
      </c>
      <c r="T60" s="304">
        <f t="shared" ca="1" si="1"/>
        <v>44.272530000000017</v>
      </c>
      <c r="U60" s="311">
        <f t="shared" ca="1" si="2"/>
        <v>0</v>
      </c>
      <c r="V60" s="306">
        <f t="shared" ca="1" si="3"/>
        <v>1.1561640684171093</v>
      </c>
      <c r="W60" s="304">
        <f t="shared" ca="1" si="4"/>
        <v>86.666815339396067</v>
      </c>
      <c r="Y60" s="314" t="str">
        <f t="shared" ca="1" si="22"/>
        <v/>
      </c>
      <c r="Z60" s="315" t="str">
        <f t="shared" ca="1" si="23"/>
        <v/>
      </c>
      <c r="AA60" s="316" t="str">
        <f t="shared" ca="1" si="24"/>
        <v/>
      </c>
      <c r="AC60" s="310" t="e">
        <f t="shared" ca="1" si="25"/>
        <v>#N/A</v>
      </c>
      <c r="AD60" s="323" t="e">
        <f t="shared" ca="1" si="26"/>
        <v>#N/A</v>
      </c>
      <c r="AE60" s="324">
        <f t="shared" ca="1" si="5"/>
        <v>578.17042089543952</v>
      </c>
      <c r="AG60" s="306">
        <f t="shared" ca="1" si="27"/>
        <v>-28.848347190549195</v>
      </c>
      <c r="AH60" s="304">
        <f t="shared" ca="1" si="28"/>
        <v>-19.277535968761153</v>
      </c>
    </row>
    <row r="61" spans="1:34" x14ac:dyDescent="0.2">
      <c r="A61" s="347">
        <f t="shared" ca="1" si="6"/>
        <v>0.01</v>
      </c>
      <c r="B61" s="304">
        <f t="shared" ca="1" si="7"/>
        <v>0.57000000000000028</v>
      </c>
      <c r="D61" s="306">
        <f t="shared" ca="1" si="8"/>
        <v>-4.2173537365972091</v>
      </c>
      <c r="E61" s="307">
        <f t="shared" ca="1" si="9"/>
        <v>-28.545005286192662</v>
      </c>
      <c r="F61" s="304">
        <f t="shared" ca="1" si="10"/>
        <v>28.854867861911227</v>
      </c>
      <c r="G61" s="306">
        <f t="shared" ca="1" si="11"/>
        <v>34.372544996166525</v>
      </c>
      <c r="H61" s="307">
        <f t="shared" ca="1" si="12"/>
        <v>152.59713317782322</v>
      </c>
      <c r="I61" s="304">
        <f t="shared" ca="1" si="13"/>
        <v>156.42044912224171</v>
      </c>
      <c r="J61" s="306">
        <f t="shared" ca="1" si="14"/>
        <v>119.28572598147406</v>
      </c>
      <c r="K61" s="307">
        <f t="shared" ca="1" si="15"/>
        <v>579.69781947748208</v>
      </c>
      <c r="L61" s="304">
        <f t="shared" ca="1" si="0"/>
        <v>591.84343058774823</v>
      </c>
      <c r="M61" s="306">
        <f t="shared" ca="1" si="16"/>
        <v>1.3492436894569799</v>
      </c>
      <c r="N61" s="304">
        <f t="shared" ca="1" si="17"/>
        <v>77.305968940544844</v>
      </c>
      <c r="P61" s="310">
        <f t="shared" ca="1" si="18"/>
        <v>3</v>
      </c>
      <c r="Q61" s="304">
        <f t="shared" ca="1" si="19"/>
        <v>0</v>
      </c>
      <c r="R61" s="306">
        <f t="shared" ca="1" si="20"/>
        <v>0</v>
      </c>
      <c r="S61" s="307">
        <f t="shared" ca="1" si="21"/>
        <v>4.5130000000000017</v>
      </c>
      <c r="T61" s="304">
        <f t="shared" ca="1" si="1"/>
        <v>44.272530000000017</v>
      </c>
      <c r="U61" s="311">
        <f t="shared" ca="1" si="2"/>
        <v>0</v>
      </c>
      <c r="V61" s="306">
        <f t="shared" ca="1" si="3"/>
        <v>1.1559873414965482</v>
      </c>
      <c r="W61" s="304">
        <f t="shared" ca="1" si="4"/>
        <v>86.335639738698475</v>
      </c>
      <c r="Y61" s="314" t="str">
        <f t="shared" ca="1" si="22"/>
        <v/>
      </c>
      <c r="Z61" s="315" t="str">
        <f t="shared" ca="1" si="23"/>
        <v/>
      </c>
      <c r="AA61" s="316" t="str">
        <f t="shared" ca="1" si="24"/>
        <v/>
      </c>
      <c r="AC61" s="310" t="e">
        <f t="shared" ca="1" si="25"/>
        <v>#N/A</v>
      </c>
      <c r="AD61" s="323" t="e">
        <f t="shared" ca="1" si="26"/>
        <v>#N/A</v>
      </c>
      <c r="AE61" s="324">
        <f t="shared" ca="1" si="5"/>
        <v>579.69781947748208</v>
      </c>
      <c r="AG61" s="306">
        <f t="shared" ca="1" si="27"/>
        <v>-28.774329926856783</v>
      </c>
      <c r="AH61" s="304">
        <f t="shared" ca="1" si="28"/>
        <v>-19.203814610989593</v>
      </c>
    </row>
    <row r="62" spans="1:34" x14ac:dyDescent="0.2">
      <c r="A62" s="347">
        <f t="shared" ca="1" si="6"/>
        <v>0.01</v>
      </c>
      <c r="B62" s="304">
        <f t="shared" ca="1" si="7"/>
        <v>0.58000000000000029</v>
      </c>
      <c r="D62" s="306">
        <f t="shared" ca="1" si="8"/>
        <v>-4.2038086410091848</v>
      </c>
      <c r="E62" s="307">
        <f t="shared" ca="1" si="9"/>
        <v>-28.47283532737265</v>
      </c>
      <c r="F62" s="304">
        <f t="shared" ca="1" si="10"/>
        <v>28.781493336342077</v>
      </c>
      <c r="G62" s="306">
        <f t="shared" ca="1" si="11"/>
        <v>34.33050690975643</v>
      </c>
      <c r="H62" s="307">
        <f t="shared" ca="1" si="12"/>
        <v>152.3124048245495</v>
      </c>
      <c r="I62" s="304">
        <f t="shared" ca="1" si="13"/>
        <v>156.13344410509328</v>
      </c>
      <c r="J62" s="306">
        <f t="shared" ca="1" si="14"/>
        <v>119.62924124100367</v>
      </c>
      <c r="K62" s="307">
        <f t="shared" ca="1" si="15"/>
        <v>581.22236716749399</v>
      </c>
      <c r="L62" s="304">
        <f t="shared" ca="1" si="0"/>
        <v>593.40592805910137</v>
      </c>
      <c r="M62" s="306">
        <f t="shared" ca="1" si="16"/>
        <v>1.3491056220305817</v>
      </c>
      <c r="N62" s="304">
        <f t="shared" ca="1" si="17"/>
        <v>77.298058259723987</v>
      </c>
      <c r="P62" s="310">
        <f t="shared" ca="1" si="18"/>
        <v>3</v>
      </c>
      <c r="Q62" s="304">
        <f t="shared" ca="1" si="19"/>
        <v>0</v>
      </c>
      <c r="R62" s="306">
        <f t="shared" ca="1" si="20"/>
        <v>0</v>
      </c>
      <c r="S62" s="307">
        <f t="shared" ca="1" si="21"/>
        <v>4.5130000000000017</v>
      </c>
      <c r="T62" s="304">
        <f t="shared" ca="1" si="1"/>
        <v>44.272530000000017</v>
      </c>
      <c r="U62" s="311">
        <f t="shared" ca="1" si="2"/>
        <v>0</v>
      </c>
      <c r="V62" s="306">
        <f t="shared" ca="1" si="3"/>
        <v>1.1558109705946324</v>
      </c>
      <c r="W62" s="304">
        <f t="shared" ca="1" si="4"/>
        <v>86.005983781892894</v>
      </c>
      <c r="Y62" s="314" t="str">
        <f t="shared" ca="1" si="22"/>
        <v/>
      </c>
      <c r="Z62" s="315" t="str">
        <f t="shared" ca="1" si="23"/>
        <v/>
      </c>
      <c r="AA62" s="316" t="str">
        <f t="shared" ca="1" si="24"/>
        <v/>
      </c>
      <c r="AC62" s="310" t="e">
        <f t="shared" ca="1" si="25"/>
        <v>#N/A</v>
      </c>
      <c r="AD62" s="323" t="e">
        <f t="shared" ca="1" si="26"/>
        <v>#N/A</v>
      </c>
      <c r="AE62" s="324">
        <f t="shared" ca="1" si="5"/>
        <v>581.22236716749399</v>
      </c>
      <c r="AG62" s="306">
        <f t="shared" ca="1" si="27"/>
        <v>-28.700650530425587</v>
      </c>
      <c r="AH62" s="304">
        <f t="shared" ca="1" si="28"/>
        <v>-19.13043202718778</v>
      </c>
    </row>
    <row r="63" spans="1:34" x14ac:dyDescent="0.2">
      <c r="A63" s="347">
        <f t="shared" ca="1" si="6"/>
        <v>0.01</v>
      </c>
      <c r="B63" s="304">
        <f t="shared" ca="1" si="7"/>
        <v>0.5900000000000003</v>
      </c>
      <c r="D63" s="306">
        <f t="shared" ca="1" si="8"/>
        <v>-4.1903240610350796</v>
      </c>
      <c r="E63" s="307">
        <f t="shared" ca="1" si="9"/>
        <v>-28.400996527028951</v>
      </c>
      <c r="F63" s="304">
        <f t="shared" ca="1" si="10"/>
        <v>28.708455539523545</v>
      </c>
      <c r="G63" s="306">
        <f t="shared" ca="1" si="11"/>
        <v>34.288603669146077</v>
      </c>
      <c r="H63" s="307">
        <f t="shared" ca="1" si="12"/>
        <v>152.02839485927922</v>
      </c>
      <c r="I63" s="304">
        <f t="shared" ca="1" si="13"/>
        <v>155.84717252830959</v>
      </c>
      <c r="J63" s="306">
        <f t="shared" ca="1" si="14"/>
        <v>119.97233679389818</v>
      </c>
      <c r="K63" s="307">
        <f t="shared" ca="1" si="15"/>
        <v>582.74407116591317</v>
      </c>
      <c r="L63" s="304">
        <f t="shared" ca="1" si="0"/>
        <v>594.965557049155</v>
      </c>
      <c r="M63" s="306">
        <f t="shared" ca="1" si="16"/>
        <v>1.3489672162090218</v>
      </c>
      <c r="N63" s="304">
        <f t="shared" ca="1" si="17"/>
        <v>77.29012819028857</v>
      </c>
      <c r="P63" s="310">
        <f t="shared" ca="1" si="18"/>
        <v>3</v>
      </c>
      <c r="Q63" s="304">
        <f t="shared" ca="1" si="19"/>
        <v>0</v>
      </c>
      <c r="R63" s="306">
        <f t="shared" ca="1" si="20"/>
        <v>0</v>
      </c>
      <c r="S63" s="307">
        <f t="shared" ca="1" si="21"/>
        <v>4.5130000000000017</v>
      </c>
      <c r="T63" s="304">
        <f t="shared" ca="1" si="1"/>
        <v>44.272530000000017</v>
      </c>
      <c r="U63" s="311">
        <f t="shared" ca="1" si="2"/>
        <v>0</v>
      </c>
      <c r="V63" s="306">
        <f t="shared" ca="1" si="3"/>
        <v>1.15563495472615</v>
      </c>
      <c r="W63" s="304">
        <f t="shared" ca="1" si="4"/>
        <v>85.677838296430664</v>
      </c>
      <c r="Y63" s="314" t="str">
        <f t="shared" ca="1" si="22"/>
        <v/>
      </c>
      <c r="Z63" s="315" t="str">
        <f t="shared" ca="1" si="23"/>
        <v/>
      </c>
      <c r="AA63" s="316" t="str">
        <f t="shared" ca="1" si="24"/>
        <v/>
      </c>
      <c r="AC63" s="310" t="e">
        <f t="shared" ca="1" si="25"/>
        <v>#N/A</v>
      </c>
      <c r="AD63" s="323" t="e">
        <f t="shared" ca="1" si="26"/>
        <v>#N/A</v>
      </c>
      <c r="AE63" s="324">
        <f t="shared" ca="1" si="5"/>
        <v>582.74407116591317</v>
      </c>
      <c r="AG63" s="306">
        <f t="shared" ca="1" si="27"/>
        <v>-28.627306950126616</v>
      </c>
      <c r="AH63" s="304">
        <f t="shared" ca="1" si="28"/>
        <v>-19.05738616926498</v>
      </c>
    </row>
    <row r="64" spans="1:34" x14ac:dyDescent="0.2">
      <c r="A64" s="347">
        <f t="shared" ca="1" si="6"/>
        <v>0.01</v>
      </c>
      <c r="B64" s="304">
        <f t="shared" ca="1" si="7"/>
        <v>0.60000000000000031</v>
      </c>
      <c r="D64" s="306">
        <f t="shared" ca="1" si="8"/>
        <v>-4.1768996284300517</v>
      </c>
      <c r="E64" s="307">
        <f t="shared" ca="1" si="9"/>
        <v>-28.329486886249008</v>
      </c>
      <c r="F64" s="304">
        <f t="shared" ca="1" si="10"/>
        <v>28.635752438937825</v>
      </c>
      <c r="G64" s="306">
        <f t="shared" ca="1" si="11"/>
        <v>34.24683467286178</v>
      </c>
      <c r="H64" s="307">
        <f t="shared" ca="1" si="12"/>
        <v>151.74509999041672</v>
      </c>
      <c r="I64" s="304">
        <f t="shared" ca="1" si="13"/>
        <v>155.56163105409991</v>
      </c>
      <c r="J64" s="306">
        <f t="shared" ca="1" si="14"/>
        <v>120.31501398560822</v>
      </c>
      <c r="K64" s="307">
        <f t="shared" ca="1" si="15"/>
        <v>584.26293864016168</v>
      </c>
      <c r="L64" s="304">
        <f t="shared" ca="1" si="0"/>
        <v>596.52232486202422</v>
      </c>
      <c r="M64" s="306">
        <f t="shared" ca="1" si="16"/>
        <v>1.3488284711924872</v>
      </c>
      <c r="N64" s="304">
        <f t="shared" ca="1" si="17"/>
        <v>77.282178686412649</v>
      </c>
      <c r="P64" s="310">
        <f t="shared" ca="1" si="18"/>
        <v>3</v>
      </c>
      <c r="Q64" s="304">
        <f t="shared" ca="1" si="19"/>
        <v>0</v>
      </c>
      <c r="R64" s="306">
        <f t="shared" ca="1" si="20"/>
        <v>0</v>
      </c>
      <c r="S64" s="307">
        <f t="shared" ca="1" si="21"/>
        <v>4.5130000000000017</v>
      </c>
      <c r="T64" s="304">
        <f t="shared" ca="1" si="1"/>
        <v>44.272530000000017</v>
      </c>
      <c r="U64" s="311">
        <f t="shared" ca="1" si="2"/>
        <v>0</v>
      </c>
      <c r="V64" s="306">
        <f t="shared" ca="1" si="3"/>
        <v>1.1554592929105405</v>
      </c>
      <c r="W64" s="304">
        <f t="shared" ca="1" si="4"/>
        <v>85.3511941796028</v>
      </c>
      <c r="Y64" s="314" t="str">
        <f t="shared" ca="1" si="22"/>
        <v/>
      </c>
      <c r="Z64" s="315" t="str">
        <f t="shared" ca="1" si="23"/>
        <v/>
      </c>
      <c r="AA64" s="316" t="str">
        <f t="shared" ca="1" si="24"/>
        <v/>
      </c>
      <c r="AC64" s="310" t="e">
        <f t="shared" ca="1" si="25"/>
        <v>#N/A</v>
      </c>
      <c r="AD64" s="323" t="e">
        <f t="shared" ca="1" si="26"/>
        <v>#N/A</v>
      </c>
      <c r="AE64" s="324">
        <f t="shared" ca="1" si="5"/>
        <v>584.26293864016168</v>
      </c>
      <c r="AG64" s="306">
        <f t="shared" ca="1" si="27"/>
        <v>-28.554297150435101</v>
      </c>
      <c r="AH64" s="304">
        <f t="shared" ca="1" si="28"/>
        <v>-18.984675004748645</v>
      </c>
    </row>
    <row r="65" spans="1:34" x14ac:dyDescent="0.2">
      <c r="A65" s="347">
        <f t="shared" ca="1" si="6"/>
        <v>0.01</v>
      </c>
      <c r="B65" s="304">
        <f t="shared" ca="1" si="7"/>
        <v>0.61000000000000032</v>
      </c>
      <c r="D65" s="306">
        <f t="shared" ca="1" si="8"/>
        <v>-4.1635349777498289</v>
      </c>
      <c r="E65" s="307">
        <f t="shared" ca="1" si="9"/>
        <v>-28.25830442133968</v>
      </c>
      <c r="F65" s="304">
        <f t="shared" ca="1" si="10"/>
        <v>28.563382017542182</v>
      </c>
      <c r="G65" s="306">
        <f t="shared" ca="1" si="11"/>
        <v>34.20519932308428</v>
      </c>
      <c r="H65" s="307">
        <f t="shared" ca="1" si="12"/>
        <v>151.46251694620332</v>
      </c>
      <c r="I65" s="304">
        <f t="shared" ca="1" si="13"/>
        <v>155.27681636487418</v>
      </c>
      <c r="J65" s="306">
        <f t="shared" ca="1" si="14"/>
        <v>120.65727415558794</v>
      </c>
      <c r="K65" s="307">
        <f t="shared" ca="1" si="15"/>
        <v>585.77897672484482</v>
      </c>
      <c r="L65" s="304">
        <f t="shared" ca="1" si="0"/>
        <v>598.07623876848925</v>
      </c>
      <c r="M65" s="306">
        <f t="shared" ca="1" si="16"/>
        <v>1.3486893861780931</v>
      </c>
      <c r="N65" s="304">
        <f t="shared" ca="1" si="17"/>
        <v>77.274209702094353</v>
      </c>
      <c r="P65" s="310">
        <f t="shared" ca="1" si="18"/>
        <v>3</v>
      </c>
      <c r="Q65" s="304">
        <f t="shared" ca="1" si="19"/>
        <v>0</v>
      </c>
      <c r="R65" s="306">
        <f t="shared" ca="1" si="20"/>
        <v>0</v>
      </c>
      <c r="S65" s="307">
        <f t="shared" ca="1" si="21"/>
        <v>4.5130000000000017</v>
      </c>
      <c r="T65" s="304">
        <f t="shared" ca="1" si="1"/>
        <v>44.272530000000017</v>
      </c>
      <c r="U65" s="311">
        <f t="shared" ca="1" si="2"/>
        <v>0</v>
      </c>
      <c r="V65" s="306">
        <f t="shared" ca="1" si="3"/>
        <v>1.1552839841718638</v>
      </c>
      <c r="W65" s="304">
        <f t="shared" ca="1" si="4"/>
        <v>85.026042397901165</v>
      </c>
      <c r="Y65" s="314" t="str">
        <f t="shared" ca="1" si="22"/>
        <v/>
      </c>
      <c r="Z65" s="315" t="str">
        <f t="shared" ca="1" si="23"/>
        <v/>
      </c>
      <c r="AA65" s="316" t="str">
        <f t="shared" ca="1" si="24"/>
        <v/>
      </c>
      <c r="AC65" s="310" t="e">
        <f t="shared" ca="1" si="25"/>
        <v>#N/A</v>
      </c>
      <c r="AD65" s="323" t="e">
        <f t="shared" ca="1" si="26"/>
        <v>#N/A</v>
      </c>
      <c r="AE65" s="324">
        <f t="shared" ca="1" si="5"/>
        <v>585.77897672484482</v>
      </c>
      <c r="AG65" s="306">
        <f t="shared" ca="1" si="27"/>
        <v>-28.481619111287461</v>
      </c>
      <c r="AH65" s="304">
        <f t="shared" ca="1" si="28"/>
        <v>-18.91229651664143</v>
      </c>
    </row>
    <row r="66" spans="1:34" x14ac:dyDescent="0.2">
      <c r="A66" s="347">
        <f t="shared" ca="1" si="6"/>
        <v>0.01</v>
      </c>
      <c r="B66" s="304">
        <f t="shared" ca="1" si="7"/>
        <v>0.62000000000000033</v>
      </c>
      <c r="D66" s="306">
        <f t="shared" ca="1" si="8"/>
        <v>-4.1502297463250999</v>
      </c>
      <c r="E66" s="307">
        <f t="shared" ca="1" si="9"/>
        <v>-28.187447163688148</v>
      </c>
      <c r="F66" s="304">
        <f t="shared" ca="1" si="10"/>
        <v>28.491342273627488</v>
      </c>
      <c r="G66" s="306">
        <f t="shared" ca="1" si="11"/>
        <v>34.163697025621026</v>
      </c>
      <c r="H66" s="307">
        <f t="shared" ca="1" si="12"/>
        <v>151.18064247456644</v>
      </c>
      <c r="I66" s="304">
        <f t="shared" ca="1" si="13"/>
        <v>154.99272516308986</v>
      </c>
      <c r="J66" s="306">
        <f t="shared" ca="1" si="14"/>
        <v>120.99911863733146</v>
      </c>
      <c r="K66" s="307">
        <f t="shared" ca="1" si="15"/>
        <v>587.29219252194866</v>
      </c>
      <c r="L66" s="304">
        <f t="shared" ca="1" si="0"/>
        <v>599.62730600619636</v>
      </c>
      <c r="M66" s="306">
        <f t="shared" ca="1" si="16"/>
        <v>1.3485499603598707</v>
      </c>
      <c r="N66" s="304">
        <f t="shared" ca="1" si="17"/>
        <v>77.266221191155054</v>
      </c>
      <c r="P66" s="310">
        <f t="shared" ca="1" si="18"/>
        <v>3</v>
      </c>
      <c r="Q66" s="304">
        <f t="shared" ca="1" si="19"/>
        <v>0</v>
      </c>
      <c r="R66" s="306">
        <f t="shared" ca="1" si="20"/>
        <v>0</v>
      </c>
      <c r="S66" s="307">
        <f t="shared" ca="1" si="21"/>
        <v>4.5130000000000017</v>
      </c>
      <c r="T66" s="304">
        <f t="shared" ca="1" si="1"/>
        <v>44.272530000000017</v>
      </c>
      <c r="U66" s="311">
        <f t="shared" ca="1" si="2"/>
        <v>0</v>
      </c>
      <c r="V66" s="306">
        <f t="shared" ca="1" si="3"/>
        <v>1.1551090275387736</v>
      </c>
      <c r="W66" s="304">
        <f t="shared" ca="1" si="4"/>
        <v>84.702373986387059</v>
      </c>
      <c r="Y66" s="314" t="str">
        <f t="shared" ca="1" si="22"/>
        <v/>
      </c>
      <c r="Z66" s="315" t="str">
        <f t="shared" ca="1" si="23"/>
        <v/>
      </c>
      <c r="AA66" s="316" t="str">
        <f t="shared" ca="1" si="24"/>
        <v/>
      </c>
      <c r="AC66" s="310" t="e">
        <f t="shared" ca="1" si="25"/>
        <v>#N/A</v>
      </c>
      <c r="AD66" s="323" t="e">
        <f t="shared" ca="1" si="26"/>
        <v>#N/A</v>
      </c>
      <c r="AE66" s="324">
        <f t="shared" ca="1" si="5"/>
        <v>587.29219252194866</v>
      </c>
      <c r="AG66" s="306">
        <f t="shared" ca="1" si="27"/>
        <v>-28.409270827939704</v>
      </c>
      <c r="AH66" s="304">
        <f t="shared" ca="1" si="28"/>
        <v>-18.840248703279666</v>
      </c>
    </row>
    <row r="67" spans="1:34" x14ac:dyDescent="0.2">
      <c r="A67" s="347">
        <f t="shared" ca="1" si="6"/>
        <v>0.01</v>
      </c>
      <c r="B67" s="304">
        <f t="shared" ca="1" si="7"/>
        <v>0.63000000000000034</v>
      </c>
      <c r="D67" s="306">
        <f t="shared" ca="1" si="8"/>
        <v>-4.1369835742361962</v>
      </c>
      <c r="E67" s="307">
        <f t="shared" ca="1" si="9"/>
        <v>-28.116913159624211</v>
      </c>
      <c r="F67" s="304">
        <f t="shared" ca="1" si="10"/>
        <v>28.419631220678237</v>
      </c>
      <c r="G67" s="306">
        <f t="shared" ca="1" si="11"/>
        <v>34.122327189878668</v>
      </c>
      <c r="H67" s="307">
        <f t="shared" ca="1" si="12"/>
        <v>150.8994733429702</v>
      </c>
      <c r="I67" s="304">
        <f t="shared" ca="1" si="13"/>
        <v>154.70935417110016</v>
      </c>
      <c r="J67" s="306">
        <f t="shared" ca="1" si="14"/>
        <v>121.34054875840896</v>
      </c>
      <c r="K67" s="307">
        <f t="shared" ca="1" si="15"/>
        <v>588.80259310103634</v>
      </c>
      <c r="L67" s="304">
        <f t="shared" ca="1" si="0"/>
        <v>601.17553377985735</v>
      </c>
      <c r="M67" s="306">
        <f t="shared" ca="1" si="16"/>
        <v>1.3484101929287553</v>
      </c>
      <c r="N67" s="304">
        <f t="shared" ca="1" si="17"/>
        <v>77.25821310723876</v>
      </c>
      <c r="P67" s="310">
        <f t="shared" ca="1" si="18"/>
        <v>3</v>
      </c>
      <c r="Q67" s="304">
        <f t="shared" ca="1" si="19"/>
        <v>0</v>
      </c>
      <c r="R67" s="306">
        <f t="shared" ca="1" si="20"/>
        <v>0</v>
      </c>
      <c r="S67" s="307">
        <f t="shared" ca="1" si="21"/>
        <v>4.5130000000000017</v>
      </c>
      <c r="T67" s="304">
        <f t="shared" ca="1" si="1"/>
        <v>44.272530000000017</v>
      </c>
      <c r="U67" s="311">
        <f t="shared" ca="1" si="2"/>
        <v>0</v>
      </c>
      <c r="V67" s="306">
        <f t="shared" ca="1" si="3"/>
        <v>1.1549344220444895</v>
      </c>
      <c r="W67" s="304">
        <f t="shared" ca="1" si="4"/>
        <v>84.380180048066151</v>
      </c>
      <c r="Y67" s="314" t="str">
        <f t="shared" ca="1" si="22"/>
        <v/>
      </c>
      <c r="Z67" s="315" t="str">
        <f t="shared" ca="1" si="23"/>
        <v/>
      </c>
      <c r="AA67" s="316" t="str">
        <f t="shared" ca="1" si="24"/>
        <v/>
      </c>
      <c r="AC67" s="310" t="e">
        <f t="shared" ca="1" si="25"/>
        <v>#N/A</v>
      </c>
      <c r="AD67" s="323" t="e">
        <f t="shared" ca="1" si="26"/>
        <v>#N/A</v>
      </c>
      <c r="AE67" s="324">
        <f t="shared" ca="1" si="5"/>
        <v>588.80259310103634</v>
      </c>
      <c r="AG67" s="306">
        <f t="shared" ca="1" si="27"/>
        <v>-28.337250310827415</v>
      </c>
      <c r="AH67" s="304">
        <f t="shared" ca="1" si="28"/>
        <v>-18.768529578193448</v>
      </c>
    </row>
    <row r="68" spans="1:34" x14ac:dyDescent="0.2">
      <c r="A68" s="347">
        <f t="shared" ca="1" si="6"/>
        <v>0.01</v>
      </c>
      <c r="B68" s="304">
        <f t="shared" ca="1" si="7"/>
        <v>0.64000000000000035</v>
      </c>
      <c r="D68" s="306">
        <f t="shared" ca="1" si="8"/>
        <v>-4.1237961042879911</v>
      </c>
      <c r="E68" s="307">
        <f t="shared" ca="1" si="9"/>
        <v>-28.046700470284165</v>
      </c>
      <c r="F68" s="304">
        <f t="shared" ca="1" si="10"/>
        <v>28.348246887234115</v>
      </c>
      <c r="G68" s="306">
        <f t="shared" ca="1" si="11"/>
        <v>34.081089228835786</v>
      </c>
      <c r="H68" s="307">
        <f t="shared" ca="1" si="12"/>
        <v>150.61900633826735</v>
      </c>
      <c r="I68" s="304">
        <f t="shared" ca="1" si="13"/>
        <v>154.42670013100354</v>
      </c>
      <c r="J68" s="306">
        <f t="shared" ca="1" si="14"/>
        <v>121.68156584050253</v>
      </c>
      <c r="K68" s="307">
        <f t="shared" ca="1" si="15"/>
        <v>590.31018549944247</v>
      </c>
      <c r="L68" s="304">
        <f t="shared" ref="L68:L131" ca="1" si="29">SQRT(pos_x^2+pos_z^2)</f>
        <v>602.7209292614474</v>
      </c>
      <c r="M68" s="306">
        <f t="shared" ca="1" si="16"/>
        <v>1.3482700830725711</v>
      </c>
      <c r="N68" s="304">
        <f t="shared" ca="1" si="17"/>
        <v>77.250185403811216</v>
      </c>
      <c r="P68" s="310">
        <f t="shared" ca="1" si="18"/>
        <v>3</v>
      </c>
      <c r="Q68" s="304">
        <f t="shared" ca="1" si="19"/>
        <v>0</v>
      </c>
      <c r="R68" s="306">
        <f t="shared" ca="1" si="20"/>
        <v>0</v>
      </c>
      <c r="S68" s="307">
        <f t="shared" ca="1" si="21"/>
        <v>4.5130000000000017</v>
      </c>
      <c r="T68" s="304">
        <f t="shared" ref="T68:T131" ca="1" si="30">m*g</f>
        <v>44.272530000000017</v>
      </c>
      <c r="U68" s="311">
        <f t="shared" ref="U68:U131" ca="1" si="31">IF(pos_xz&lt;L_rampe,Poids*COS(Beta),0)</f>
        <v>0</v>
      </c>
      <c r="V68" s="306">
        <f t="shared" ref="V68:V131" ca="1" si="32">Rho_moyen*(20000-Alt_rampe-pos_z)/(20000+Alt_rampe+pos_z)</f>
        <v>1.1547601667267671</v>
      </c>
      <c r="W68" s="304">
        <f t="shared" ref="W68:W131" ca="1" si="33">1/2*Rho*Sref*Cx*vit_xz^2</f>
        <v>84.059451753270125</v>
      </c>
      <c r="Y68" s="314" t="str">
        <f t="shared" ca="1" si="22"/>
        <v/>
      </c>
      <c r="Z68" s="315" t="str">
        <f t="shared" ca="1" si="23"/>
        <v/>
      </c>
      <c r="AA68" s="316" t="str">
        <f t="shared" ca="1" si="24"/>
        <v/>
      </c>
      <c r="AC68" s="310" t="e">
        <f t="shared" ca="1" si="25"/>
        <v>#N/A</v>
      </c>
      <c r="AD68" s="323" t="e">
        <f t="shared" ca="1" si="26"/>
        <v>#N/A</v>
      </c>
      <c r="AE68" s="324">
        <f t="shared" ref="AE68:AE131" ca="1" si="34">IF(t&lt;T_para, pos_z, NA())</f>
        <v>590.31018549944247</v>
      </c>
      <c r="AG68" s="306">
        <f t="shared" ca="1" si="27"/>
        <v>-28.265555585427212</v>
      </c>
      <c r="AH68" s="304">
        <f t="shared" ca="1" si="28"/>
        <v>-18.697137169968119</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-4.1106669819851387</v>
      </c>
      <c r="E69" s="307">
        <f t="shared" ref="E69:E132" ca="1" si="38">IF(AND(L68&lt;L_rampe,Poussee&lt;Poids*SIN(M68)),0,(-W68+Poussee)/m*SIN(M68)+U68/m*COS(M68)-Poids/m)</f>
        <v>-27.976807171475961</v>
      </c>
      <c r="F69" s="304">
        <f t="shared" ref="F69:F132" ca="1" si="39">SQRT(acc_x^2+acc_z^2)</f>
        <v>28.277187316752912</v>
      </c>
      <c r="G69" s="306">
        <f t="shared" ref="G69:G132" ca="1" si="40">G68+acc_x*pas</f>
        <v>34.039982559015932</v>
      </c>
      <c r="H69" s="307">
        <f t="shared" ref="H69:H132" ca="1" si="41">H68+acc_z*pas</f>
        <v>150.3392382665526</v>
      </c>
      <c r="I69" s="304">
        <f t="shared" ref="I69:I132" ca="1" si="42">SQRT(vit_x^2+vit_z^2)</f>
        <v>154.14475980449475</v>
      </c>
      <c r="J69" s="306">
        <f t="shared" ref="J69:J132" ca="1" si="43">J68+0.5*(vit_x+G68)*pas*(K68&gt;=0)</f>
        <v>122.02217119944179</v>
      </c>
      <c r="K69" s="307">
        <f t="shared" ref="K69:K132" ca="1" si="44">K68+0.5*(vit_z+H68)*pas</f>
        <v>591.81497672246655</v>
      </c>
      <c r="L69" s="304">
        <f t="shared" ca="1" si="29"/>
        <v>604.26349959040181</v>
      </c>
      <c r="M69" s="306">
        <f t="shared" ref="M69:M132" ca="1" si="45">IF(AND(L68&gt;L_rampe,G69&gt;0),ATAN2(G69,H69),$M$4)</f>
        <v>1.3481296299760204</v>
      </c>
      <c r="N69" s="304">
        <f t="shared" ref="N69:N132" ca="1" si="46">DEGREES(Beta)</f>
        <v>77.242138034159325</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4.5130000000000017</v>
      </c>
      <c r="T69" s="304">
        <f t="shared" ca="1" si="30"/>
        <v>44.272530000000017</v>
      </c>
      <c r="U69" s="311">
        <f t="shared" ca="1" si="31"/>
        <v>0</v>
      </c>
      <c r="V69" s="306">
        <f t="shared" ca="1" si="32"/>
        <v>1.1545862606278707</v>
      </c>
      <c r="W69" s="304">
        <f t="shared" ca="1" si="33"/>
        <v>83.740180339044798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591.81497672246655</v>
      </c>
      <c r="AG69" s="306">
        <f t="shared" ref="AG69:AG132" ca="1" si="56">IF(AND(L68&lt;L_rampe,Poussee&lt;Poids*SIN(M68)),0,(-W68+Poussee)/m-Poids*SIN(M68)/m)</f>
        <v>-28.194184692119613</v>
      </c>
      <c r="AH69" s="304">
        <f t="shared" ref="AH69:AH132" ca="1" si="57">IF(AND(L68&lt;L_rampe,Poussee&lt;Poids*SIN(M68)), g*SIN(M68), (-W68+Poussee)/m)</f>
        <v>-18.626069522107265</v>
      </c>
    </row>
    <row r="70" spans="1:34" x14ac:dyDescent="0.2">
      <c r="A70" s="347">
        <f t="shared" ca="1" si="35"/>
        <v>0.01</v>
      </c>
      <c r="B70" s="304">
        <f t="shared" ca="1" si="36"/>
        <v>0.66000000000000036</v>
      </c>
      <c r="D70" s="306">
        <f t="shared" ca="1" si="37"/>
        <v>-4.0975958555074969</v>
      </c>
      <c r="E70" s="307">
        <f t="shared" ca="1" si="38"/>
        <v>-27.907231353545932</v>
      </c>
      <c r="F70" s="304">
        <f t="shared" ca="1" si="39"/>
        <v>28.206450567474974</v>
      </c>
      <c r="G70" s="306">
        <f t="shared" ca="1" si="40"/>
        <v>33.999006600460859</v>
      </c>
      <c r="H70" s="307">
        <f t="shared" ca="1" si="41"/>
        <v>150.06016595301713</v>
      </c>
      <c r="I70" s="304">
        <f t="shared" ca="1" si="42"/>
        <v>153.86352997271715</v>
      </c>
      <c r="J70" s="306">
        <f t="shared" ca="1" si="43"/>
        <v>122.36236614523916</v>
      </c>
      <c r="K70" s="307">
        <f t="shared" ca="1" si="44"/>
        <v>593.3169737435644</v>
      </c>
      <c r="L70" s="304">
        <f t="shared" ca="1" si="29"/>
        <v>605.80325187381015</v>
      </c>
      <c r="M70" s="306">
        <f t="shared" ca="1" si="45"/>
        <v>1.3479888328206693</v>
      </c>
      <c r="N70" s="304">
        <f t="shared" ca="1" si="46"/>
        <v>77.234070951390251</v>
      </c>
      <c r="P70" s="310">
        <f t="shared" ca="1" si="47"/>
        <v>3</v>
      </c>
      <c r="Q70" s="304">
        <f t="shared" ca="1" si="48"/>
        <v>0</v>
      </c>
      <c r="R70" s="306">
        <f t="shared" ca="1" si="49"/>
        <v>0</v>
      </c>
      <c r="S70" s="307">
        <f t="shared" ca="1" si="50"/>
        <v>4.5130000000000017</v>
      </c>
      <c r="T70" s="304">
        <f t="shared" ca="1" si="30"/>
        <v>44.272530000000017</v>
      </c>
      <c r="U70" s="311">
        <f t="shared" ca="1" si="31"/>
        <v>0</v>
      </c>
      <c r="V70" s="306">
        <f t="shared" ca="1" si="32"/>
        <v>1.1544127027945472</v>
      </c>
      <c r="W70" s="304">
        <f t="shared" ca="1" si="33"/>
        <v>83.422357108545242</v>
      </c>
      <c r="Y70" s="314" t="str">
        <f t="shared" ca="1" si="51"/>
        <v/>
      </c>
      <c r="Z70" s="315" t="str">
        <f t="shared" ca="1" si="52"/>
        <v/>
      </c>
      <c r="AA70" s="316" t="str">
        <f t="shared" ca="1" si="53"/>
        <v/>
      </c>
      <c r="AC70" s="310" t="e">
        <f t="shared" ca="1" si="54"/>
        <v>#N/A</v>
      </c>
      <c r="AD70" s="323" t="e">
        <f t="shared" ca="1" si="55"/>
        <v>#N/A</v>
      </c>
      <c r="AE70" s="324">
        <f t="shared" ca="1" si="34"/>
        <v>593.3169737435644</v>
      </c>
      <c r="AG70" s="306">
        <f t="shared" ca="1" si="56"/>
        <v>-28.123135686053423</v>
      </c>
      <c r="AH70" s="304">
        <f t="shared" ca="1" si="57"/>
        <v>-18.555324692897134</v>
      </c>
    </row>
    <row r="71" spans="1:34" x14ac:dyDescent="0.2">
      <c r="A71" s="347">
        <f t="shared" ca="1" si="35"/>
        <v>0.01</v>
      </c>
      <c r="B71" s="304">
        <f t="shared" ca="1" si="36"/>
        <v>0.67000000000000037</v>
      </c>
      <c r="D71" s="306">
        <f t="shared" ca="1" si="37"/>
        <v>-4.0845823756858826</v>
      </c>
      <c r="E71" s="307">
        <f t="shared" ca="1" si="38"/>
        <v>-27.837971121246937</v>
      </c>
      <c r="F71" s="304">
        <f t="shared" ca="1" si="39"/>
        <v>28.136034712289188</v>
      </c>
      <c r="G71" s="306">
        <f t="shared" ca="1" si="40"/>
        <v>33.958160776703998</v>
      </c>
      <c r="H71" s="307">
        <f t="shared" ca="1" si="41"/>
        <v>149.78178624180467</v>
      </c>
      <c r="I71" s="304">
        <f t="shared" ca="1" si="42"/>
        <v>153.58300743611628</v>
      </c>
      <c r="J71" s="306">
        <f t="shared" ca="1" si="43"/>
        <v>122.70215198212499</v>
      </c>
      <c r="K71" s="307">
        <f t="shared" ca="1" si="44"/>
        <v>594.81618350453846</v>
      </c>
      <c r="L71" s="304">
        <f t="shared" ca="1" si="29"/>
        <v>607.34019318661046</v>
      </c>
      <c r="M71" s="306">
        <f t="shared" ca="1" si="45"/>
        <v>1.3478476907849348</v>
      </c>
      <c r="N71" s="304">
        <f t="shared" ca="1" si="46"/>
        <v>77.225984108430779</v>
      </c>
      <c r="P71" s="310">
        <f t="shared" ca="1" si="47"/>
        <v>3</v>
      </c>
      <c r="Q71" s="304">
        <f t="shared" ca="1" si="48"/>
        <v>0</v>
      </c>
      <c r="R71" s="306">
        <f t="shared" ca="1" si="49"/>
        <v>0</v>
      </c>
      <c r="S71" s="307">
        <f t="shared" ca="1" si="50"/>
        <v>4.5130000000000017</v>
      </c>
      <c r="T71" s="304">
        <f t="shared" ca="1" si="30"/>
        <v>44.272530000000017</v>
      </c>
      <c r="U71" s="311">
        <f t="shared" ca="1" si="31"/>
        <v>0</v>
      </c>
      <c r="V71" s="306">
        <f t="shared" ca="1" si="32"/>
        <v>1.1542394922779964</v>
      </c>
      <c r="W71" s="304">
        <f t="shared" ca="1" si="33"/>
        <v>83.105973430436549</v>
      </c>
      <c r="Y71" s="314" t="str">
        <f t="shared" ca="1" si="51"/>
        <v/>
      </c>
      <c r="Z71" s="315" t="str">
        <f t="shared" ca="1" si="52"/>
        <v/>
      </c>
      <c r="AA71" s="316" t="str">
        <f t="shared" ca="1" si="53"/>
        <v/>
      </c>
      <c r="AC71" s="310" t="e">
        <f t="shared" ca="1" si="54"/>
        <v>#N/A</v>
      </c>
      <c r="AD71" s="323" t="e">
        <f t="shared" ca="1" si="55"/>
        <v>#N/A</v>
      </c>
      <c r="AE71" s="324">
        <f t="shared" ca="1" si="34"/>
        <v>594.81618350453846</v>
      </c>
      <c r="AG71" s="306">
        <f t="shared" ca="1" si="56"/>
        <v>-28.052406637011607</v>
      </c>
      <c r="AH71" s="304">
        <f t="shared" ca="1" si="57"/>
        <v>-18.484900755272594</v>
      </c>
    </row>
    <row r="72" spans="1:34" x14ac:dyDescent="0.2">
      <c r="A72" s="347">
        <f t="shared" ca="1" si="35"/>
        <v>0.01</v>
      </c>
      <c r="B72" s="304">
        <f t="shared" ca="1" si="36"/>
        <v>0.68000000000000038</v>
      </c>
      <c r="D72" s="306">
        <f t="shared" ca="1" si="37"/>
        <v>-4.071626195978034</v>
      </c>
      <c r="E72" s="307">
        <f t="shared" ca="1" si="38"/>
        <v>-27.769024593607789</v>
      </c>
      <c r="F72" s="304">
        <f t="shared" ca="1" si="39"/>
        <v>28.065937838600171</v>
      </c>
      <c r="G72" s="306">
        <f t="shared" ca="1" si="40"/>
        <v>33.917444514744219</v>
      </c>
      <c r="H72" s="307">
        <f t="shared" ca="1" si="41"/>
        <v>149.5040959958686</v>
      </c>
      <c r="I72" s="304">
        <f t="shared" ca="1" si="42"/>
        <v>153.30318901429496</v>
      </c>
      <c r="J72" s="306">
        <f t="shared" ca="1" si="43"/>
        <v>123.04153000858223</v>
      </c>
      <c r="K72" s="307">
        <f t="shared" ca="1" si="44"/>
        <v>596.31261291572685</v>
      </c>
      <c r="L72" s="304">
        <f t="shared" ca="1" si="29"/>
        <v>608.87433057178089</v>
      </c>
      <c r="M72" s="306">
        <f t="shared" ca="1" si="45"/>
        <v>1.3477062030440714</v>
      </c>
      <c r="N72" s="304">
        <f t="shared" ca="1" si="46"/>
        <v>77.217877458026479</v>
      </c>
      <c r="P72" s="310">
        <f t="shared" ca="1" si="47"/>
        <v>3</v>
      </c>
      <c r="Q72" s="304">
        <f t="shared" ca="1" si="48"/>
        <v>0</v>
      </c>
      <c r="R72" s="306">
        <f t="shared" ca="1" si="49"/>
        <v>0</v>
      </c>
      <c r="S72" s="307">
        <f t="shared" ca="1" si="50"/>
        <v>4.5130000000000017</v>
      </c>
      <c r="T72" s="304">
        <f t="shared" ca="1" si="30"/>
        <v>44.272530000000017</v>
      </c>
      <c r="U72" s="311">
        <f t="shared" ca="1" si="31"/>
        <v>0</v>
      </c>
      <c r="V72" s="306">
        <f t="shared" ca="1" si="32"/>
        <v>1.1540666281338448</v>
      </c>
      <c r="W72" s="304">
        <f t="shared" ca="1" si="33"/>
        <v>82.791020738301597</v>
      </c>
      <c r="Y72" s="314" t="str">
        <f t="shared" ca="1" si="51"/>
        <v/>
      </c>
      <c r="Z72" s="315" t="str">
        <f t="shared" ca="1" si="52"/>
        <v/>
      </c>
      <c r="AA72" s="316" t="str">
        <f t="shared" ca="1" si="53"/>
        <v/>
      </c>
      <c r="AC72" s="310" t="e">
        <f t="shared" ca="1" si="54"/>
        <v>#N/A</v>
      </c>
      <c r="AD72" s="323" t="e">
        <f t="shared" ca="1" si="55"/>
        <v>#N/A</v>
      </c>
      <c r="AE72" s="324">
        <f t="shared" ca="1" si="34"/>
        <v>596.31261291572685</v>
      </c>
      <c r="AG72" s="306">
        <f t="shared" ca="1" si="56"/>
        <v>-27.981995629278419</v>
      </c>
      <c r="AH72" s="304">
        <f t="shared" ca="1" si="57"/>
        <v>-18.414795796684359</v>
      </c>
    </row>
    <row r="73" spans="1:34" x14ac:dyDescent="0.2">
      <c r="A73" s="347">
        <f t="shared" ca="1" si="35"/>
        <v>0.01</v>
      </c>
      <c r="B73" s="304">
        <f t="shared" ca="1" si="36"/>
        <v>0.69000000000000039</v>
      </c>
      <c r="D73" s="306">
        <f t="shared" ca="1" si="37"/>
        <v>-4.0587269724448669</v>
      </c>
      <c r="E73" s="307">
        <f t="shared" ca="1" si="38"/>
        <v>-27.700389903804187</v>
      </c>
      <c r="F73" s="304">
        <f t="shared" ca="1" si="39"/>
        <v>27.996158048197049</v>
      </c>
      <c r="G73" s="306">
        <f t="shared" ca="1" si="40"/>
        <v>33.876857245019771</v>
      </c>
      <c r="H73" s="307">
        <f t="shared" ca="1" si="41"/>
        <v>149.22709209683055</v>
      </c>
      <c r="I73" s="304">
        <f t="shared" ca="1" si="42"/>
        <v>153.02407154586953</v>
      </c>
      <c r="J73" s="306">
        <f t="shared" ca="1" si="43"/>
        <v>123.38050151738105</v>
      </c>
      <c r="K73" s="307">
        <f t="shared" ca="1" si="44"/>
        <v>597.80626885619029</v>
      </c>
      <c r="L73" s="304">
        <f t="shared" ca="1" si="29"/>
        <v>610.40567104053036</v>
      </c>
      <c r="M73" s="306">
        <f t="shared" ca="1" si="45"/>
        <v>1.3475643687701582</v>
      </c>
      <c r="N73" s="304">
        <f t="shared" ca="1" si="46"/>
        <v>77.209750952740947</v>
      </c>
      <c r="P73" s="310">
        <f t="shared" ca="1" si="47"/>
        <v>3</v>
      </c>
      <c r="Q73" s="304">
        <f t="shared" ca="1" si="48"/>
        <v>0</v>
      </c>
      <c r="R73" s="306">
        <f t="shared" ca="1" si="49"/>
        <v>0</v>
      </c>
      <c r="S73" s="307">
        <f t="shared" ca="1" si="50"/>
        <v>4.5130000000000017</v>
      </c>
      <c r="T73" s="304">
        <f t="shared" ca="1" si="30"/>
        <v>44.272530000000017</v>
      </c>
      <c r="U73" s="311">
        <f t="shared" ca="1" si="31"/>
        <v>0</v>
      </c>
      <c r="V73" s="306">
        <f t="shared" ca="1" si="32"/>
        <v>1.1538941094221196</v>
      </c>
      <c r="W73" s="304">
        <f t="shared" ca="1" si="33"/>
        <v>82.477490530054695</v>
      </c>
      <c r="Y73" s="314" t="str">
        <f t="shared" ca="1" si="51"/>
        <v/>
      </c>
      <c r="Z73" s="315" t="str">
        <f t="shared" ca="1" si="52"/>
        <v/>
      </c>
      <c r="AA73" s="316" t="str">
        <f t="shared" ca="1" si="53"/>
        <v/>
      </c>
      <c r="AC73" s="310" t="e">
        <f t="shared" ca="1" si="54"/>
        <v>#N/A</v>
      </c>
      <c r="AD73" s="323" t="e">
        <f t="shared" ca="1" si="55"/>
        <v>#N/A</v>
      </c>
      <c r="AE73" s="324">
        <f t="shared" ca="1" si="34"/>
        <v>597.80626885619029</v>
      </c>
      <c r="AG73" s="306">
        <f t="shared" ca="1" si="56"/>
        <v>-27.911900761508136</v>
      </c>
      <c r="AH73" s="304">
        <f t="shared" ca="1" si="57"/>
        <v>-18.345007918967774</v>
      </c>
    </row>
    <row r="74" spans="1:34" x14ac:dyDescent="0.2">
      <c r="A74" s="347">
        <f t="shared" ca="1" si="35"/>
        <v>0.01</v>
      </c>
      <c r="B74" s="304">
        <f t="shared" ca="1" si="36"/>
        <v>0.7000000000000004</v>
      </c>
      <c r="D74" s="306">
        <f t="shared" ca="1" si="37"/>
        <v>-4.0458843637269384</v>
      </c>
      <c r="E74" s="307">
        <f t="shared" ca="1" si="38"/>
        <v>-27.632065199030954</v>
      </c>
      <c r="F74" s="304">
        <f t="shared" ca="1" si="39"/>
        <v>27.926693457123559</v>
      </c>
      <c r="G74" s="306">
        <f t="shared" ca="1" si="40"/>
        <v>33.836398401382503</v>
      </c>
      <c r="H74" s="307">
        <f t="shared" ca="1" si="41"/>
        <v>148.95077144484023</v>
      </c>
      <c r="I74" s="304">
        <f t="shared" ca="1" si="42"/>
        <v>152.74565188832744</v>
      </c>
      <c r="J74" s="306">
        <f t="shared" ca="1" si="43"/>
        <v>123.71906779561306</v>
      </c>
      <c r="K74" s="307">
        <f t="shared" ca="1" si="44"/>
        <v>599.29715817389865</v>
      </c>
      <c r="L74" s="304">
        <f t="shared" ca="1" si="29"/>
        <v>611.93422157248767</v>
      </c>
      <c r="M74" s="306">
        <f t="shared" ca="1" si="45"/>
        <v>1.3474221871320855</v>
      </c>
      <c r="N74" s="304">
        <f t="shared" ca="1" si="46"/>
        <v>77.201604544955117</v>
      </c>
      <c r="P74" s="310">
        <f t="shared" ca="1" si="47"/>
        <v>3</v>
      </c>
      <c r="Q74" s="304">
        <f t="shared" ca="1" si="48"/>
        <v>0</v>
      </c>
      <c r="R74" s="306">
        <f t="shared" ca="1" si="49"/>
        <v>0</v>
      </c>
      <c r="S74" s="307">
        <f t="shared" ca="1" si="50"/>
        <v>4.5130000000000017</v>
      </c>
      <c r="T74" s="304">
        <f t="shared" ca="1" si="30"/>
        <v>44.272530000000017</v>
      </c>
      <c r="U74" s="311">
        <f t="shared" ca="1" si="31"/>
        <v>0</v>
      </c>
      <c r="V74" s="306">
        <f t="shared" ca="1" si="32"/>
        <v>1.1537219352072197</v>
      </c>
      <c r="W74" s="304">
        <f t="shared" ca="1" si="33"/>
        <v>82.165374367361508</v>
      </c>
      <c r="Y74" s="314" t="str">
        <f t="shared" ca="1" si="51"/>
        <v/>
      </c>
      <c r="Z74" s="315" t="str">
        <f t="shared" ca="1" si="52"/>
        <v/>
      </c>
      <c r="AA74" s="316" t="str">
        <f t="shared" ca="1" si="53"/>
        <v/>
      </c>
      <c r="AC74" s="310" t="e">
        <f t="shared" ca="1" si="54"/>
        <v>#N/A</v>
      </c>
      <c r="AD74" s="323" t="e">
        <f t="shared" ca="1" si="55"/>
        <v>#N/A</v>
      </c>
      <c r="AE74" s="324">
        <f t="shared" ca="1" si="34"/>
        <v>599.29715817389865</v>
      </c>
      <c r="AG74" s="306">
        <f t="shared" ca="1" si="56"/>
        <v>-27.842120146595029</v>
      </c>
      <c r="AH74" s="304">
        <f t="shared" ca="1" si="57"/>
        <v>-18.275535238212868</v>
      </c>
    </row>
    <row r="75" spans="1:34" x14ac:dyDescent="0.2">
      <c r="A75" s="347">
        <f t="shared" ca="1" si="35"/>
        <v>0.01</v>
      </c>
      <c r="B75" s="304">
        <f t="shared" ca="1" si="36"/>
        <v>0.71000000000000041</v>
      </c>
      <c r="D75" s="306">
        <f t="shared" ca="1" si="37"/>
        <v>-4.0330980310211819</v>
      </c>
      <c r="E75" s="307">
        <f t="shared" ca="1" si="38"/>
        <v>-27.564048640375582</v>
      </c>
      <c r="F75" s="304">
        <f t="shared" ca="1" si="39"/>
        <v>27.857542195549446</v>
      </c>
      <c r="G75" s="306">
        <f t="shared" ca="1" si="40"/>
        <v>33.796067421072294</v>
      </c>
      <c r="H75" s="307">
        <f t="shared" ca="1" si="41"/>
        <v>148.67513095843648</v>
      </c>
      <c r="I75" s="304">
        <f t="shared" ca="1" si="42"/>
        <v>152.46792691788625</v>
      </c>
      <c r="J75" s="306">
        <f t="shared" ca="1" si="43"/>
        <v>124.05723012472534</v>
      </c>
      <c r="K75" s="307">
        <f t="shared" ca="1" si="44"/>
        <v>600.78528768591502</v>
      </c>
      <c r="L75" s="304">
        <f t="shared" ca="1" si="29"/>
        <v>613.45998911588902</v>
      </c>
      <c r="M75" s="306">
        <f t="shared" ca="1" si="45"/>
        <v>1.3472796572955406</v>
      </c>
      <c r="N75" s="304">
        <f t="shared" ca="1" si="46"/>
        <v>77.193438186866402</v>
      </c>
      <c r="P75" s="310">
        <f t="shared" ca="1" si="47"/>
        <v>3</v>
      </c>
      <c r="Q75" s="304">
        <f t="shared" ca="1" si="48"/>
        <v>0</v>
      </c>
      <c r="R75" s="306">
        <f t="shared" ca="1" si="49"/>
        <v>0</v>
      </c>
      <c r="S75" s="307">
        <f t="shared" ca="1" si="50"/>
        <v>4.5130000000000017</v>
      </c>
      <c r="T75" s="304">
        <f t="shared" ca="1" si="30"/>
        <v>44.272530000000017</v>
      </c>
      <c r="U75" s="311">
        <f t="shared" ca="1" si="31"/>
        <v>0</v>
      </c>
      <c r="V75" s="306">
        <f t="shared" ca="1" si="32"/>
        <v>1.1535501045578915</v>
      </c>
      <c r="W75" s="304">
        <f t="shared" ca="1" si="33"/>
        <v>81.854663875065242</v>
      </c>
      <c r="Y75" s="314" t="str">
        <f t="shared" ca="1" si="51"/>
        <v/>
      </c>
      <c r="Z75" s="315" t="str">
        <f t="shared" ca="1" si="52"/>
        <v/>
      </c>
      <c r="AA75" s="316" t="str">
        <f t="shared" ca="1" si="53"/>
        <v/>
      </c>
      <c r="AC75" s="310" t="e">
        <f t="shared" ca="1" si="54"/>
        <v>#N/A</v>
      </c>
      <c r="AD75" s="323" t="e">
        <f t="shared" ca="1" si="55"/>
        <v>#N/A</v>
      </c>
      <c r="AE75" s="324">
        <f t="shared" ca="1" si="34"/>
        <v>600.78528768591502</v>
      </c>
      <c r="AG75" s="306">
        <f t="shared" ca="1" si="56"/>
        <v>-27.772651911544749</v>
      </c>
      <c r="AH75" s="304">
        <f t="shared" ca="1" si="57"/>
        <v>-18.206375884635825</v>
      </c>
    </row>
    <row r="76" spans="1:34" x14ac:dyDescent="0.2">
      <c r="A76" s="347">
        <f t="shared" ca="1" si="35"/>
        <v>0.01</v>
      </c>
      <c r="B76" s="304">
        <f t="shared" ca="1" si="36"/>
        <v>0.72000000000000042</v>
      </c>
      <c r="D76" s="306">
        <f t="shared" ca="1" si="37"/>
        <v>-4.0203676380579152</v>
      </c>
      <c r="E76" s="307">
        <f t="shared" ca="1" si="38"/>
        <v>-27.49633840269324</v>
      </c>
      <c r="F76" s="304">
        <f t="shared" ca="1" si="39"/>
        <v>27.788702407643406</v>
      </c>
      <c r="G76" s="306">
        <f t="shared" ca="1" si="40"/>
        <v>33.755863744691716</v>
      </c>
      <c r="H76" s="307">
        <f t="shared" ca="1" si="41"/>
        <v>148.40016757440955</v>
      </c>
      <c r="I76" s="304">
        <f t="shared" ca="1" si="42"/>
        <v>152.19089352935356</v>
      </c>
      <c r="J76" s="306">
        <f t="shared" ca="1" si="43"/>
        <v>124.39498978055416</v>
      </c>
      <c r="K76" s="307">
        <f t="shared" ca="1" si="44"/>
        <v>602.2706641785793</v>
      </c>
      <c r="L76" s="304">
        <f t="shared" ca="1" si="29"/>
        <v>614.98298058776481</v>
      </c>
      <c r="M76" s="306">
        <f t="shared" ca="1" si="45"/>
        <v>1.3471367784229948</v>
      </c>
      <c r="N76" s="304">
        <f t="shared" ca="1" si="46"/>
        <v>77.185251830487942</v>
      </c>
      <c r="P76" s="310">
        <f t="shared" ca="1" si="47"/>
        <v>3</v>
      </c>
      <c r="Q76" s="304">
        <f t="shared" ca="1" si="48"/>
        <v>0</v>
      </c>
      <c r="R76" s="306">
        <f t="shared" ca="1" si="49"/>
        <v>0</v>
      </c>
      <c r="S76" s="307">
        <f t="shared" ca="1" si="50"/>
        <v>4.5130000000000017</v>
      </c>
      <c r="T76" s="304">
        <f t="shared" ca="1" si="30"/>
        <v>44.272530000000017</v>
      </c>
      <c r="U76" s="311">
        <f t="shared" ca="1" si="31"/>
        <v>0</v>
      </c>
      <c r="V76" s="306">
        <f t="shared" ca="1" si="32"/>
        <v>1.1533786165471993</v>
      </c>
      <c r="W76" s="304">
        <f t="shared" ca="1" si="33"/>
        <v>81.545350740618431</v>
      </c>
      <c r="Y76" s="314" t="str">
        <f t="shared" ca="1" si="51"/>
        <v/>
      </c>
      <c r="Z76" s="315" t="str">
        <f t="shared" ca="1" si="52"/>
        <v/>
      </c>
      <c r="AA76" s="316" t="str">
        <f t="shared" ca="1" si="53"/>
        <v/>
      </c>
      <c r="AC76" s="310" t="e">
        <f t="shared" ca="1" si="54"/>
        <v>#N/A</v>
      </c>
      <c r="AD76" s="323" t="e">
        <f t="shared" ca="1" si="55"/>
        <v>#N/A</v>
      </c>
      <c r="AE76" s="324">
        <f t="shared" ca="1" si="34"/>
        <v>602.2706641785793</v>
      </c>
      <c r="AG76" s="306">
        <f t="shared" ca="1" si="56"/>
        <v>-27.703494197347119</v>
      </c>
      <c r="AH76" s="304">
        <f t="shared" ca="1" si="57"/>
        <v>-18.137528002451852</v>
      </c>
    </row>
    <row r="77" spans="1:34" x14ac:dyDescent="0.2">
      <c r="A77" s="347">
        <f t="shared" ca="1" si="35"/>
        <v>0.01</v>
      </c>
      <c r="B77" s="304">
        <f t="shared" ca="1" si="36"/>
        <v>0.73000000000000043</v>
      </c>
      <c r="D77" s="306">
        <f t="shared" ca="1" si="37"/>
        <v>-4.0076928510780272</v>
      </c>
      <c r="E77" s="307">
        <f t="shared" ca="1" si="38"/>
        <v>-27.428932674482915</v>
      </c>
      <c r="F77" s="304">
        <f t="shared" ca="1" si="39"/>
        <v>27.720172251447114</v>
      </c>
      <c r="G77" s="306">
        <f t="shared" ca="1" si="40"/>
        <v>33.715786816180938</v>
      </c>
      <c r="H77" s="307">
        <f t="shared" ca="1" si="41"/>
        <v>148.12587824766473</v>
      </c>
      <c r="I77" s="304">
        <f t="shared" ca="1" si="42"/>
        <v>151.91454863598864</v>
      </c>
      <c r="J77" s="306">
        <f t="shared" ca="1" si="43"/>
        <v>124.73234803335852</v>
      </c>
      <c r="K77" s="307">
        <f t="shared" ca="1" si="44"/>
        <v>603.75329440768962</v>
      </c>
      <c r="L77" s="304">
        <f t="shared" ca="1" si="29"/>
        <v>616.50320287412399</v>
      </c>
      <c r="M77" s="306">
        <f t="shared" ca="1" si="45"/>
        <v>1.3469935496736909</v>
      </c>
      <c r="N77" s="304">
        <f t="shared" ca="1" si="46"/>
        <v>77.177045427647897</v>
      </c>
      <c r="P77" s="310">
        <f t="shared" ca="1" si="47"/>
        <v>3</v>
      </c>
      <c r="Q77" s="304">
        <f t="shared" ca="1" si="48"/>
        <v>0</v>
      </c>
      <c r="R77" s="306">
        <f t="shared" ca="1" si="49"/>
        <v>0</v>
      </c>
      <c r="S77" s="307">
        <f t="shared" ca="1" si="50"/>
        <v>4.5130000000000017</v>
      </c>
      <c r="T77" s="304">
        <f t="shared" ca="1" si="30"/>
        <v>44.272530000000017</v>
      </c>
      <c r="U77" s="311">
        <f t="shared" ca="1" si="31"/>
        <v>0</v>
      </c>
      <c r="V77" s="306">
        <f t="shared" ca="1" si="32"/>
        <v>1.1532074702525039</v>
      </c>
      <c r="W77" s="304">
        <f t="shared" ca="1" si="33"/>
        <v>81.237426713521401</v>
      </c>
      <c r="Y77" s="314" t="str">
        <f t="shared" ca="1" si="51"/>
        <v/>
      </c>
      <c r="Z77" s="315" t="str">
        <f t="shared" ca="1" si="52"/>
        <v/>
      </c>
      <c r="AA77" s="316" t="str">
        <f t="shared" ca="1" si="53"/>
        <v/>
      </c>
      <c r="AC77" s="310" t="e">
        <f t="shared" ca="1" si="54"/>
        <v>#N/A</v>
      </c>
      <c r="AD77" s="323" t="e">
        <f t="shared" ca="1" si="55"/>
        <v>#N/A</v>
      </c>
      <c r="AE77" s="324">
        <f t="shared" ca="1" si="34"/>
        <v>603.75329440768962</v>
      </c>
      <c r="AG77" s="306">
        <f t="shared" ca="1" si="56"/>
        <v>-27.634645158850141</v>
      </c>
      <c r="AH77" s="304">
        <f t="shared" ca="1" si="57"/>
        <v>-18.068989749749257</v>
      </c>
    </row>
    <row r="78" spans="1:34" x14ac:dyDescent="0.2">
      <c r="A78" s="347">
        <f t="shared" ca="1" si="35"/>
        <v>0.01</v>
      </c>
      <c r="B78" s="304">
        <f t="shared" ca="1" si="36"/>
        <v>0.74000000000000044</v>
      </c>
      <c r="D78" s="306">
        <f t="shared" ca="1" si="37"/>
        <v>-3.9950733388104527</v>
      </c>
      <c r="E78" s="307">
        <f t="shared" ca="1" si="38"/>
        <v>-27.361829657765057</v>
      </c>
      <c r="F78" s="304">
        <f t="shared" ca="1" si="39"/>
        <v>27.651949898750821</v>
      </c>
      <c r="G78" s="306">
        <f t="shared" ca="1" si="40"/>
        <v>33.675836082792834</v>
      </c>
      <c r="H78" s="307">
        <f t="shared" ca="1" si="41"/>
        <v>147.85225995108709</v>
      </c>
      <c r="I78" s="304">
        <f t="shared" ca="1" si="42"/>
        <v>151.638889169365</v>
      </c>
      <c r="J78" s="306">
        <f t="shared" ca="1" si="43"/>
        <v>125.06930614785338</v>
      </c>
      <c r="K78" s="307">
        <f t="shared" ca="1" si="44"/>
        <v>605.23318509868341</v>
      </c>
      <c r="L78" s="304">
        <f t="shared" ca="1" si="29"/>
        <v>618.02066283013767</v>
      </c>
      <c r="M78" s="306">
        <f t="shared" ca="1" si="45"/>
        <v>1.346849970203627</v>
      </c>
      <c r="N78" s="304">
        <f t="shared" ca="1" si="46"/>
        <v>77.168818929988504</v>
      </c>
      <c r="P78" s="310">
        <f t="shared" ca="1" si="47"/>
        <v>3</v>
      </c>
      <c r="Q78" s="304">
        <f t="shared" ca="1" si="48"/>
        <v>0</v>
      </c>
      <c r="R78" s="306">
        <f t="shared" ca="1" si="49"/>
        <v>0</v>
      </c>
      <c r="S78" s="307">
        <f t="shared" ca="1" si="50"/>
        <v>4.5130000000000017</v>
      </c>
      <c r="T78" s="304">
        <f t="shared" ca="1" si="30"/>
        <v>44.272530000000017</v>
      </c>
      <c r="U78" s="311">
        <f t="shared" ca="1" si="31"/>
        <v>0</v>
      </c>
      <c r="V78" s="306">
        <f t="shared" ca="1" si="32"/>
        <v>1.1530366647554311</v>
      </c>
      <c r="W78" s="304">
        <f t="shared" ca="1" si="33"/>
        <v>80.930883604765768</v>
      </c>
      <c r="Y78" s="314" t="str">
        <f t="shared" ca="1" si="51"/>
        <v/>
      </c>
      <c r="Z78" s="315" t="str">
        <f t="shared" ca="1" si="52"/>
        <v/>
      </c>
      <c r="AA78" s="316" t="str">
        <f t="shared" ca="1" si="53"/>
        <v/>
      </c>
      <c r="AC78" s="310" t="e">
        <f t="shared" ca="1" si="54"/>
        <v>#N/A</v>
      </c>
      <c r="AD78" s="323" t="e">
        <f t="shared" ca="1" si="55"/>
        <v>#N/A</v>
      </c>
      <c r="AE78" s="324">
        <f t="shared" ca="1" si="34"/>
        <v>605.23318509868341</v>
      </c>
      <c r="AG78" s="306">
        <f t="shared" ca="1" si="56"/>
        <v>-27.566102964635498</v>
      </c>
      <c r="AH78" s="304">
        <f t="shared" ca="1" si="57"/>
        <v>-18.000759298365029</v>
      </c>
    </row>
    <row r="79" spans="1:34" x14ac:dyDescent="0.2">
      <c r="A79" s="347">
        <f t="shared" ca="1" si="35"/>
        <v>0.01</v>
      </c>
      <c r="B79" s="304">
        <f t="shared" ca="1" si="36"/>
        <v>0.75000000000000044</v>
      </c>
      <c r="D79" s="306">
        <f t="shared" ca="1" si="37"/>
        <v>-3.9825087724498753</v>
      </c>
      <c r="E79" s="307">
        <f t="shared" ca="1" si="38"/>
        <v>-27.295027567960261</v>
      </c>
      <c r="F79" s="304">
        <f t="shared" ca="1" si="39"/>
        <v>27.584033534970022</v>
      </c>
      <c r="G79" s="306">
        <f t="shared" ca="1" si="40"/>
        <v>33.636010995068332</v>
      </c>
      <c r="H79" s="307">
        <f t="shared" ca="1" si="41"/>
        <v>147.5793096754075</v>
      </c>
      <c r="I79" s="304">
        <f t="shared" ca="1" si="42"/>
        <v>151.36391207923435</v>
      </c>
      <c r="J79" s="306">
        <f t="shared" ca="1" si="43"/>
        <v>125.40586538324268</v>
      </c>
      <c r="K79" s="307">
        <f t="shared" ca="1" si="44"/>
        <v>606.7103429468159</v>
      </c>
      <c r="L79" s="304">
        <f t="shared" ca="1" si="29"/>
        <v>619.53536728032157</v>
      </c>
      <c r="M79" s="306">
        <f t="shared" ca="1" si="45"/>
        <v>1.3467060391655452</v>
      </c>
      <c r="N79" s="304">
        <f t="shared" ca="1" si="46"/>
        <v>77.160572288965483</v>
      </c>
      <c r="P79" s="310">
        <f t="shared" ca="1" si="47"/>
        <v>3</v>
      </c>
      <c r="Q79" s="304">
        <f t="shared" ca="1" si="48"/>
        <v>0</v>
      </c>
      <c r="R79" s="306">
        <f t="shared" ca="1" si="49"/>
        <v>0</v>
      </c>
      <c r="S79" s="307">
        <f t="shared" ca="1" si="50"/>
        <v>4.5130000000000017</v>
      </c>
      <c r="T79" s="304">
        <f t="shared" ca="1" si="30"/>
        <v>44.272530000000017</v>
      </c>
      <c r="U79" s="311">
        <f t="shared" ca="1" si="31"/>
        <v>0</v>
      </c>
      <c r="V79" s="306">
        <f t="shared" ca="1" si="32"/>
        <v>1.1528661991418505</v>
      </c>
      <c r="W79" s="304">
        <f t="shared" ca="1" si="33"/>
        <v>80.625713286284594</v>
      </c>
      <c r="Y79" s="314" t="str">
        <f t="shared" ca="1" si="51"/>
        <v/>
      </c>
      <c r="Z79" s="315" t="str">
        <f t="shared" ca="1" si="52"/>
        <v/>
      </c>
      <c r="AA79" s="316" t="str">
        <f t="shared" ca="1" si="53"/>
        <v/>
      </c>
      <c r="AC79" s="310" t="e">
        <f t="shared" ca="1" si="54"/>
        <v>#N/A</v>
      </c>
      <c r="AD79" s="323" t="e">
        <f t="shared" ca="1" si="55"/>
        <v>#N/A</v>
      </c>
      <c r="AE79" s="324">
        <f t="shared" ca="1" si="34"/>
        <v>606.7103429468159</v>
      </c>
      <c r="AG79" s="306">
        <f t="shared" ca="1" si="56"/>
        <v>-27.497865796895145</v>
      </c>
      <c r="AH79" s="304">
        <f t="shared" ca="1" si="57"/>
        <v>-17.932834833761518</v>
      </c>
    </row>
    <row r="80" spans="1:34" x14ac:dyDescent="0.2">
      <c r="A80" s="347">
        <f t="shared" ca="1" si="35"/>
        <v>0.01</v>
      </c>
      <c r="B80" s="304">
        <f t="shared" ca="1" si="36"/>
        <v>0.76000000000000045</v>
      </c>
      <c r="D80" s="306">
        <f t="shared" ca="1" si="37"/>
        <v>-3.9699988256346477</v>
      </c>
      <c r="E80" s="307">
        <f t="shared" ca="1" si="38"/>
        <v>-27.228524633769517</v>
      </c>
      <c r="F80" s="304">
        <f t="shared" ca="1" si="39"/>
        <v>27.516421359023667</v>
      </c>
      <c r="G80" s="306">
        <f t="shared" ca="1" si="40"/>
        <v>33.596311006811987</v>
      </c>
      <c r="H80" s="307">
        <f t="shared" ca="1" si="41"/>
        <v>147.3070244290698</v>
      </c>
      <c r="I80" s="304">
        <f t="shared" ca="1" si="42"/>
        <v>151.08961433339155</v>
      </c>
      <c r="J80" s="306">
        <f t="shared" ca="1" si="43"/>
        <v>125.74202699325208</v>
      </c>
      <c r="K80" s="307">
        <f t="shared" ca="1" si="44"/>
        <v>608.18477461733823</v>
      </c>
      <c r="L80" s="304">
        <f t="shared" ca="1" si="29"/>
        <v>621.04732301871672</v>
      </c>
      <c r="M80" s="306">
        <f t="shared" ca="1" si="45"/>
        <v>1.346561755708916</v>
      </c>
      <c r="N80" s="304">
        <f t="shared" ca="1" si="46"/>
        <v>77.15230545584707</v>
      </c>
      <c r="P80" s="310">
        <f t="shared" ca="1" si="47"/>
        <v>3</v>
      </c>
      <c r="Q80" s="304">
        <f t="shared" ca="1" si="48"/>
        <v>0</v>
      </c>
      <c r="R80" s="306">
        <f t="shared" ca="1" si="49"/>
        <v>0</v>
      </c>
      <c r="S80" s="307">
        <f t="shared" ca="1" si="50"/>
        <v>4.5130000000000017</v>
      </c>
      <c r="T80" s="304">
        <f t="shared" ca="1" si="30"/>
        <v>44.272530000000017</v>
      </c>
      <c r="U80" s="311">
        <f t="shared" ca="1" si="31"/>
        <v>0</v>
      </c>
      <c r="V80" s="306">
        <f t="shared" ca="1" si="32"/>
        <v>1.1526960725018469</v>
      </c>
      <c r="W80" s="304">
        <f t="shared" ca="1" si="33"/>
        <v>80.321907690407599</v>
      </c>
      <c r="Y80" s="314" t="str">
        <f t="shared" ca="1" si="51"/>
        <v/>
      </c>
      <c r="Z80" s="315" t="str">
        <f t="shared" ca="1" si="52"/>
        <v/>
      </c>
      <c r="AA80" s="316" t="str">
        <f t="shared" ca="1" si="53"/>
        <v/>
      </c>
      <c r="AC80" s="310" t="e">
        <f t="shared" ca="1" si="54"/>
        <v>#N/A</v>
      </c>
      <c r="AD80" s="323" t="e">
        <f t="shared" ca="1" si="55"/>
        <v>#N/A</v>
      </c>
      <c r="AE80" s="324">
        <f t="shared" ca="1" si="34"/>
        <v>608.18477461733823</v>
      </c>
      <c r="AG80" s="306">
        <f t="shared" ca="1" si="56"/>
        <v>-27.429931851309419</v>
      </c>
      <c r="AH80" s="304">
        <f t="shared" ca="1" si="57"/>
        <v>-17.865214554904622</v>
      </c>
    </row>
    <row r="81" spans="1:34" x14ac:dyDescent="0.2">
      <c r="A81" s="347">
        <f t="shared" ca="1" si="35"/>
        <v>0.01</v>
      </c>
      <c r="B81" s="304">
        <f t="shared" ca="1" si="36"/>
        <v>0.77000000000000046</v>
      </c>
      <c r="D81" s="306">
        <f t="shared" ca="1" si="37"/>
        <v>-3.9575431744249676</v>
      </c>
      <c r="E81" s="307">
        <f t="shared" ca="1" si="38"/>
        <v>-27.16231909705543</v>
      </c>
      <c r="F81" s="304">
        <f t="shared" ca="1" si="39"/>
        <v>27.449111583213394</v>
      </c>
      <c r="G81" s="306">
        <f t="shared" ca="1" si="40"/>
        <v>33.556735575067741</v>
      </c>
      <c r="H81" s="307">
        <f t="shared" ca="1" si="41"/>
        <v>147.03540123809924</v>
      </c>
      <c r="I81" s="304">
        <f t="shared" ca="1" si="42"/>
        <v>150.81599291754125</v>
      </c>
      <c r="J81" s="306">
        <f t="shared" ca="1" si="43"/>
        <v>126.07779222616148</v>
      </c>
      <c r="K81" s="307">
        <f t="shared" ca="1" si="44"/>
        <v>609.6564867456741</v>
      </c>
      <c r="L81" s="304">
        <f t="shared" ca="1" si="29"/>
        <v>622.5565368090688</v>
      </c>
      <c r="M81" s="306">
        <f t="shared" ca="1" si="45"/>
        <v>1.3464171189799261</v>
      </c>
      <c r="N81" s="304">
        <f t="shared" ca="1" si="46"/>
        <v>77.14401838171338</v>
      </c>
      <c r="P81" s="310">
        <f t="shared" ca="1" si="47"/>
        <v>3</v>
      </c>
      <c r="Q81" s="304">
        <f t="shared" ca="1" si="48"/>
        <v>0</v>
      </c>
      <c r="R81" s="306">
        <f t="shared" ca="1" si="49"/>
        <v>0</v>
      </c>
      <c r="S81" s="307">
        <f t="shared" ca="1" si="50"/>
        <v>4.5130000000000017</v>
      </c>
      <c r="T81" s="304">
        <f t="shared" ca="1" si="30"/>
        <v>44.272530000000017</v>
      </c>
      <c r="U81" s="311">
        <f t="shared" ca="1" si="31"/>
        <v>0</v>
      </c>
      <c r="V81" s="306">
        <f t="shared" ca="1" si="32"/>
        <v>1.1525262839296964</v>
      </c>
      <c r="W81" s="304">
        <f t="shared" ca="1" si="33"/>
        <v>80.019458809322558</v>
      </c>
      <c r="Y81" s="314" t="str">
        <f t="shared" ca="1" si="51"/>
        <v/>
      </c>
      <c r="Z81" s="315" t="str">
        <f t="shared" ca="1" si="52"/>
        <v/>
      </c>
      <c r="AA81" s="316" t="str">
        <f t="shared" ca="1" si="53"/>
        <v/>
      </c>
      <c r="AC81" s="310" t="e">
        <f t="shared" ca="1" si="54"/>
        <v>#N/A</v>
      </c>
      <c r="AD81" s="323" t="e">
        <f t="shared" ca="1" si="55"/>
        <v>#N/A</v>
      </c>
      <c r="AE81" s="324">
        <f t="shared" ca="1" si="34"/>
        <v>609.6564867456741</v>
      </c>
      <c r="AG81" s="306">
        <f t="shared" ca="1" si="56"/>
        <v>-27.362299336926231</v>
      </c>
      <c r="AH81" s="304">
        <f t="shared" ca="1" si="57"/>
        <v>-17.797896674143047</v>
      </c>
    </row>
    <row r="82" spans="1:34" x14ac:dyDescent="0.2">
      <c r="A82" s="347">
        <f t="shared" ca="1" si="35"/>
        <v>0.01</v>
      </c>
      <c r="B82" s="304">
        <f t="shared" ca="1" si="36"/>
        <v>0.78000000000000047</v>
      </c>
      <c r="D82" s="306">
        <f t="shared" ca="1" si="37"/>
        <v>-3.9451414972812411</v>
      </c>
      <c r="E82" s="307">
        <f t="shared" ca="1" si="38"/>
        <v>-27.096409212724858</v>
      </c>
      <c r="F82" s="304">
        <f t="shared" ca="1" si="39"/>
        <v>27.382102433104201</v>
      </c>
      <c r="G82" s="306">
        <f t="shared" ca="1" si="40"/>
        <v>33.517284160094931</v>
      </c>
      <c r="H82" s="307">
        <f t="shared" ca="1" si="41"/>
        <v>146.76443714597198</v>
      </c>
      <c r="I82" s="304">
        <f t="shared" ca="1" si="42"/>
        <v>150.54304483516503</v>
      </c>
      <c r="J82" s="306">
        <f t="shared" ca="1" si="43"/>
        <v>126.41316232483729</v>
      </c>
      <c r="K82" s="307">
        <f t="shared" ca="1" si="44"/>
        <v>611.12548593759448</v>
      </c>
      <c r="L82" s="304">
        <f t="shared" ca="1" si="29"/>
        <v>624.06301538500634</v>
      </c>
      <c r="M82" s="306">
        <f t="shared" ca="1" si="45"/>
        <v>1.3462721281214627</v>
      </c>
      <c r="N82" s="304">
        <f t="shared" ca="1" si="46"/>
        <v>77.135711017455435</v>
      </c>
      <c r="P82" s="310">
        <f t="shared" ca="1" si="47"/>
        <v>3</v>
      </c>
      <c r="Q82" s="304">
        <f t="shared" ca="1" si="48"/>
        <v>0</v>
      </c>
      <c r="R82" s="306">
        <f t="shared" ca="1" si="49"/>
        <v>0</v>
      </c>
      <c r="S82" s="307">
        <f t="shared" ca="1" si="50"/>
        <v>4.5130000000000017</v>
      </c>
      <c r="T82" s="304">
        <f t="shared" ca="1" si="30"/>
        <v>44.272530000000017</v>
      </c>
      <c r="U82" s="311">
        <f t="shared" ca="1" si="31"/>
        <v>0</v>
      </c>
      <c r="V82" s="306">
        <f t="shared" ca="1" si="32"/>
        <v>1.1523568325238405</v>
      </c>
      <c r="W82" s="304">
        <f t="shared" ca="1" si="33"/>
        <v>79.718358694541919</v>
      </c>
      <c r="Y82" s="314" t="str">
        <f t="shared" ca="1" si="51"/>
        <v/>
      </c>
      <c r="Z82" s="315" t="str">
        <f t="shared" ca="1" si="52"/>
        <v/>
      </c>
      <c r="AA82" s="316" t="str">
        <f t="shared" ca="1" si="53"/>
        <v/>
      </c>
      <c r="AC82" s="310" t="e">
        <f t="shared" ca="1" si="54"/>
        <v>#N/A</v>
      </c>
      <c r="AD82" s="323" t="e">
        <f t="shared" ca="1" si="55"/>
        <v>#N/A</v>
      </c>
      <c r="AE82" s="324">
        <f t="shared" ca="1" si="34"/>
        <v>611.12548593759448</v>
      </c>
      <c r="AG82" s="306">
        <f t="shared" ca="1" si="56"/>
        <v>-27.29496647604164</v>
      </c>
      <c r="AH82" s="304">
        <f t="shared" ca="1" si="57"/>
        <v>-17.730879417088971</v>
      </c>
    </row>
    <row r="83" spans="1:34" x14ac:dyDescent="0.2">
      <c r="A83" s="347">
        <f t="shared" ca="1" si="35"/>
        <v>0.01</v>
      </c>
      <c r="B83" s="304">
        <f t="shared" ca="1" si="36"/>
        <v>0.79000000000000048</v>
      </c>
      <c r="D83" s="306">
        <f t="shared" ca="1" si="37"/>
        <v>-3.9327934750427223</v>
      </c>
      <c r="E83" s="307">
        <f t="shared" ca="1" si="38"/>
        <v>-27.030793248612703</v>
      </c>
      <c r="F83" s="304">
        <f t="shared" ca="1" si="39"/>
        <v>27.315392147406282</v>
      </c>
      <c r="G83" s="306">
        <f t="shared" ca="1" si="40"/>
        <v>33.477956225344506</v>
      </c>
      <c r="H83" s="307">
        <f t="shared" ca="1" si="41"/>
        <v>146.49412921348585</v>
      </c>
      <c r="I83" s="304">
        <f t="shared" ca="1" si="42"/>
        <v>150.27076710739041</v>
      </c>
      <c r="J83" s="306">
        <f t="shared" ca="1" si="43"/>
        <v>126.74813852676448</v>
      </c>
      <c r="K83" s="307">
        <f t="shared" ca="1" si="44"/>
        <v>612.59177876939179</v>
      </c>
      <c r="L83" s="304">
        <f t="shared" ca="1" si="29"/>
        <v>625.56676545021742</v>
      </c>
      <c r="M83" s="306">
        <f t="shared" ca="1" si="45"/>
        <v>1.3461267822731009</v>
      </c>
      <c r="N83" s="304">
        <f t="shared" ca="1" si="46"/>
        <v>77.127383313774558</v>
      </c>
      <c r="P83" s="310">
        <f t="shared" ca="1" si="47"/>
        <v>3</v>
      </c>
      <c r="Q83" s="304">
        <f t="shared" ca="1" si="48"/>
        <v>0</v>
      </c>
      <c r="R83" s="306">
        <f t="shared" ca="1" si="49"/>
        <v>0</v>
      </c>
      <c r="S83" s="307">
        <f t="shared" ca="1" si="50"/>
        <v>4.5130000000000017</v>
      </c>
      <c r="T83" s="304">
        <f t="shared" ca="1" si="30"/>
        <v>44.272530000000017</v>
      </c>
      <c r="U83" s="311">
        <f t="shared" ca="1" si="31"/>
        <v>0</v>
      </c>
      <c r="V83" s="306">
        <f t="shared" ca="1" si="32"/>
        <v>1.1521877173868618</v>
      </c>
      <c r="W83" s="304">
        <f t="shared" ca="1" si="33"/>
        <v>79.418599456375375</v>
      </c>
      <c r="Y83" s="314" t="str">
        <f t="shared" ca="1" si="51"/>
        <v/>
      </c>
      <c r="Z83" s="315" t="str">
        <f t="shared" ca="1" si="52"/>
        <v/>
      </c>
      <c r="AA83" s="316" t="str">
        <f t="shared" ca="1" si="53"/>
        <v/>
      </c>
      <c r="AC83" s="310" t="e">
        <f t="shared" ca="1" si="54"/>
        <v>#N/A</v>
      </c>
      <c r="AD83" s="323" t="e">
        <f t="shared" ca="1" si="55"/>
        <v>#N/A</v>
      </c>
      <c r="AE83" s="324">
        <f t="shared" ca="1" si="34"/>
        <v>612.59177876939179</v>
      </c>
      <c r="AG83" s="306">
        <f t="shared" ca="1" si="56"/>
        <v>-27.227931504081589</v>
      </c>
      <c r="AH83" s="304">
        <f t="shared" ca="1" si="57"/>
        <v>-17.664161022499865</v>
      </c>
    </row>
    <row r="84" spans="1:34" x14ac:dyDescent="0.2">
      <c r="A84" s="347">
        <f t="shared" ca="1" si="35"/>
        <v>0.01</v>
      </c>
      <c r="B84" s="304">
        <f t="shared" ca="1" si="36"/>
        <v>0.80000000000000049</v>
      </c>
      <c r="D84" s="306">
        <f t="shared" ca="1" si="37"/>
        <v>-3.9204987909063354</v>
      </c>
      <c r="E84" s="307">
        <f t="shared" ca="1" si="38"/>
        <v>-26.965469485366938</v>
      </c>
      <c r="F84" s="304">
        <f t="shared" ca="1" si="39"/>
        <v>27.248978977858116</v>
      </c>
      <c r="G84" s="306">
        <f t="shared" ca="1" si="40"/>
        <v>33.43875123743544</v>
      </c>
      <c r="H84" s="307">
        <f t="shared" ca="1" si="41"/>
        <v>146.22447451863218</v>
      </c>
      <c r="I84" s="304">
        <f t="shared" ca="1" si="42"/>
        <v>149.99915677286057</v>
      </c>
      <c r="J84" s="306">
        <f t="shared" ca="1" si="43"/>
        <v>127.08272206407838</v>
      </c>
      <c r="K84" s="307">
        <f t="shared" ca="1" si="44"/>
        <v>614.05537178805241</v>
      </c>
      <c r="L84" s="304">
        <f t="shared" ca="1" si="29"/>
        <v>627.06779367862532</v>
      </c>
      <c r="M84" s="306">
        <f t="shared" ca="1" si="45"/>
        <v>1.3459810805710886</v>
      </c>
      <c r="N84" s="304">
        <f t="shared" ca="1" si="46"/>
        <v>77.119035221181377</v>
      </c>
      <c r="P84" s="310">
        <f t="shared" ca="1" si="47"/>
        <v>3</v>
      </c>
      <c r="Q84" s="304">
        <f t="shared" ca="1" si="48"/>
        <v>0</v>
      </c>
      <c r="R84" s="306">
        <f t="shared" ca="1" si="49"/>
        <v>0</v>
      </c>
      <c r="S84" s="307">
        <f t="shared" ca="1" si="50"/>
        <v>4.5130000000000017</v>
      </c>
      <c r="T84" s="304">
        <f t="shared" ca="1" si="30"/>
        <v>44.272530000000017</v>
      </c>
      <c r="U84" s="311">
        <f t="shared" ca="1" si="31"/>
        <v>0</v>
      </c>
      <c r="V84" s="306">
        <f t="shared" ca="1" si="32"/>
        <v>1.1520189376254579</v>
      </c>
      <c r="W84" s="304">
        <f t="shared" ca="1" si="33"/>
        <v>79.120173263407551</v>
      </c>
      <c r="Y84" s="314" t="str">
        <f t="shared" ca="1" si="51"/>
        <v/>
      </c>
      <c r="Z84" s="315" t="str">
        <f t="shared" ca="1" si="52"/>
        <v/>
      </c>
      <c r="AA84" s="316" t="str">
        <f t="shared" ca="1" si="53"/>
        <v/>
      </c>
      <c r="AC84" s="310" t="e">
        <f t="shared" ca="1" si="54"/>
        <v>#N/A</v>
      </c>
      <c r="AD84" s="323" t="e">
        <f t="shared" ca="1" si="55"/>
        <v>#N/A</v>
      </c>
      <c r="AE84" s="324">
        <f t="shared" ca="1" si="34"/>
        <v>614.05537178805241</v>
      </c>
      <c r="AG84" s="306">
        <f t="shared" ca="1" si="56"/>
        <v>-27.161192669484947</v>
      </c>
      <c r="AH84" s="304">
        <f t="shared" ca="1" si="57"/>
        <v>-17.597739742161611</v>
      </c>
    </row>
    <row r="85" spans="1:34" x14ac:dyDescent="0.2">
      <c r="A85" s="347">
        <f t="shared" ca="1" si="35"/>
        <v>0.01</v>
      </c>
      <c r="B85" s="304">
        <f t="shared" ca="1" si="36"/>
        <v>0.8100000000000005</v>
      </c>
      <c r="D85" s="306">
        <f t="shared" ca="1" si="37"/>
        <v>-3.9082571304057399</v>
      </c>
      <c r="E85" s="307">
        <f t="shared" ca="1" si="38"/>
        <v>-26.900436216334796</v>
      </c>
      <c r="F85" s="304">
        <f t="shared" ca="1" si="39"/>
        <v>27.18286118911076</v>
      </c>
      <c r="G85" s="306">
        <f t="shared" ca="1" si="40"/>
        <v>33.399668666131383</v>
      </c>
      <c r="H85" s="307">
        <f t="shared" ca="1" si="41"/>
        <v>145.95547015646883</v>
      </c>
      <c r="I85" s="304">
        <f t="shared" ca="1" si="42"/>
        <v>149.72821088760534</v>
      </c>
      <c r="J85" s="306">
        <f t="shared" ca="1" si="43"/>
        <v>127.41691416359622</v>
      </c>
      <c r="K85" s="307">
        <f t="shared" ca="1" si="44"/>
        <v>615.51627151142793</v>
      </c>
      <c r="L85" s="304">
        <f t="shared" ca="1" si="29"/>
        <v>628.56610671456281</v>
      </c>
      <c r="M85" s="306">
        <f t="shared" ca="1" si="45"/>
        <v>1.3458350221483326</v>
      </c>
      <c r="N85" s="304">
        <f t="shared" ca="1" si="46"/>
        <v>77.110666689995128</v>
      </c>
      <c r="P85" s="310">
        <f t="shared" ca="1" si="47"/>
        <v>3</v>
      </c>
      <c r="Q85" s="304">
        <f t="shared" ca="1" si="48"/>
        <v>0</v>
      </c>
      <c r="R85" s="306">
        <f t="shared" ca="1" si="49"/>
        <v>0</v>
      </c>
      <c r="S85" s="307">
        <f t="shared" ca="1" si="50"/>
        <v>4.5130000000000017</v>
      </c>
      <c r="T85" s="304">
        <f t="shared" ca="1" si="30"/>
        <v>44.272530000000017</v>
      </c>
      <c r="U85" s="311">
        <f t="shared" ca="1" si="31"/>
        <v>0</v>
      </c>
      <c r="V85" s="306">
        <f t="shared" ca="1" si="32"/>
        <v>1.1518504923504185</v>
      </c>
      <c r="W85" s="304">
        <f t="shared" ca="1" si="33"/>
        <v>78.823072341981231</v>
      </c>
      <c r="Y85" s="314" t="str">
        <f t="shared" ca="1" si="51"/>
        <v/>
      </c>
      <c r="Z85" s="315" t="str">
        <f t="shared" ca="1" si="52"/>
        <v/>
      </c>
      <c r="AA85" s="316" t="str">
        <f t="shared" ca="1" si="53"/>
        <v/>
      </c>
      <c r="AC85" s="310" t="e">
        <f t="shared" ca="1" si="54"/>
        <v>#N/A</v>
      </c>
      <c r="AD85" s="323" t="e">
        <f t="shared" ca="1" si="55"/>
        <v>#N/A</v>
      </c>
      <c r="AE85" s="324">
        <f t="shared" ca="1" si="34"/>
        <v>615.51627151142793</v>
      </c>
      <c r="AG85" s="306">
        <f t="shared" ca="1" si="56"/>
        <v>-27.094748233587701</v>
      </c>
      <c r="AH85" s="304">
        <f t="shared" ca="1" si="57"/>
        <v>-17.531613840772771</v>
      </c>
    </row>
    <row r="86" spans="1:34" x14ac:dyDescent="0.2">
      <c r="A86" s="347">
        <f t="shared" ca="1" si="35"/>
        <v>0.01</v>
      </c>
      <c r="B86" s="304">
        <f t="shared" ca="1" si="36"/>
        <v>0.82000000000000051</v>
      </c>
      <c r="D86" s="306">
        <f t="shared" ca="1" si="37"/>
        <v>-3.8960681813905982</v>
      </c>
      <c r="E86" s="307">
        <f t="shared" ca="1" si="38"/>
        <v>-26.83569174745017</v>
      </c>
      <c r="F86" s="304">
        <f t="shared" ca="1" si="39"/>
        <v>27.117037058613345</v>
      </c>
      <c r="G86" s="306">
        <f t="shared" ca="1" si="40"/>
        <v>33.360707984317479</v>
      </c>
      <c r="H86" s="307">
        <f t="shared" ca="1" si="41"/>
        <v>145.68711323899433</v>
      </c>
      <c r="I86" s="304">
        <f t="shared" ca="1" si="42"/>
        <v>149.45792652491355</v>
      </c>
      <c r="J86" s="306">
        <f t="shared" ca="1" si="43"/>
        <v>127.75071604684847</v>
      </c>
      <c r="K86" s="307">
        <f t="shared" ca="1" si="44"/>
        <v>616.97448442840528</v>
      </c>
      <c r="L86" s="304">
        <f t="shared" ca="1" si="29"/>
        <v>630.06171117294457</v>
      </c>
      <c r="M86" s="306">
        <f t="shared" ca="1" si="45"/>
        <v>1.3456886061343849</v>
      </c>
      <c r="N86" s="304">
        <f t="shared" ca="1" si="46"/>
        <v>77.102277670342801</v>
      </c>
      <c r="P86" s="310">
        <f t="shared" ca="1" si="47"/>
        <v>3</v>
      </c>
      <c r="Q86" s="304">
        <f t="shared" ca="1" si="48"/>
        <v>0</v>
      </c>
      <c r="R86" s="306">
        <f t="shared" ca="1" si="49"/>
        <v>0</v>
      </c>
      <c r="S86" s="307">
        <f t="shared" ca="1" si="50"/>
        <v>4.5130000000000017</v>
      </c>
      <c r="T86" s="304">
        <f t="shared" ca="1" si="30"/>
        <v>44.272530000000017</v>
      </c>
      <c r="U86" s="311">
        <f t="shared" ca="1" si="31"/>
        <v>0</v>
      </c>
      <c r="V86" s="306">
        <f t="shared" ca="1" si="32"/>
        <v>1.1516823806765988</v>
      </c>
      <c r="W86" s="304">
        <f t="shared" ca="1" si="33"/>
        <v>78.527288975686062</v>
      </c>
      <c r="Y86" s="314" t="str">
        <f t="shared" ca="1" si="51"/>
        <v/>
      </c>
      <c r="Z86" s="315" t="str">
        <f t="shared" ca="1" si="52"/>
        <v/>
      </c>
      <c r="AA86" s="316" t="str">
        <f t="shared" ca="1" si="53"/>
        <v/>
      </c>
      <c r="AC86" s="310" t="e">
        <f t="shared" ca="1" si="54"/>
        <v>#N/A</v>
      </c>
      <c r="AD86" s="323" t="e">
        <f t="shared" ca="1" si="55"/>
        <v>#N/A</v>
      </c>
      <c r="AE86" s="324">
        <f t="shared" ca="1" si="34"/>
        <v>616.97448442840528</v>
      </c>
      <c r="AG86" s="306">
        <f t="shared" ca="1" si="56"/>
        <v>-27.028596470508376</v>
      </c>
      <c r="AH86" s="304">
        <f t="shared" ca="1" si="57"/>
        <v>-17.465781595830091</v>
      </c>
    </row>
    <row r="87" spans="1:34" x14ac:dyDescent="0.2">
      <c r="A87" s="347">
        <f t="shared" ca="1" si="35"/>
        <v>0.01</v>
      </c>
      <c r="B87" s="304">
        <f t="shared" ca="1" si="36"/>
        <v>0.83000000000000052</v>
      </c>
      <c r="D87" s="306">
        <f t="shared" ca="1" si="37"/>
        <v>-3.8839316340060619</v>
      </c>
      <c r="E87" s="307">
        <f t="shared" ca="1" si="38"/>
        <v>-26.771234397122164</v>
      </c>
      <c r="F87" s="304">
        <f t="shared" ca="1" si="39"/>
        <v>27.051504876499752</v>
      </c>
      <c r="G87" s="306">
        <f t="shared" ca="1" si="40"/>
        <v>33.321868667977419</v>
      </c>
      <c r="H87" s="307">
        <f t="shared" ca="1" si="41"/>
        <v>145.4194008950231</v>
      </c>
      <c r="I87" s="304">
        <f t="shared" ca="1" si="42"/>
        <v>149.18830077520616</v>
      </c>
      <c r="J87" s="306">
        <f t="shared" ca="1" si="43"/>
        <v>128.08412893010996</v>
      </c>
      <c r="K87" s="307">
        <f t="shared" ca="1" si="44"/>
        <v>618.43001699907541</v>
      </c>
      <c r="L87" s="304">
        <f t="shared" ca="1" si="29"/>
        <v>631.55461363943959</v>
      </c>
      <c r="M87" s="306">
        <f t="shared" ca="1" si="45"/>
        <v>1.3455418316554271</v>
      </c>
      <c r="N87" s="304">
        <f t="shared" ca="1" si="46"/>
        <v>77.093868112158276</v>
      </c>
      <c r="P87" s="310">
        <f t="shared" ca="1" si="47"/>
        <v>3</v>
      </c>
      <c r="Q87" s="304">
        <f t="shared" ca="1" si="48"/>
        <v>0</v>
      </c>
      <c r="R87" s="306">
        <f t="shared" ca="1" si="49"/>
        <v>0</v>
      </c>
      <c r="S87" s="307">
        <f t="shared" ca="1" si="50"/>
        <v>4.5130000000000017</v>
      </c>
      <c r="T87" s="304">
        <f t="shared" ca="1" si="30"/>
        <v>44.272530000000017</v>
      </c>
      <c r="U87" s="311">
        <f t="shared" ca="1" si="31"/>
        <v>0</v>
      </c>
      <c r="V87" s="306">
        <f t="shared" ca="1" si="32"/>
        <v>1.1515146017228981</v>
      </c>
      <c r="W87" s="304">
        <f t="shared" ca="1" si="33"/>
        <v>78.232815504852496</v>
      </c>
      <c r="Y87" s="314" t="str">
        <f t="shared" ca="1" si="51"/>
        <v/>
      </c>
      <c r="Z87" s="315" t="str">
        <f t="shared" ca="1" si="52"/>
        <v/>
      </c>
      <c r="AA87" s="316" t="str">
        <f t="shared" ca="1" si="53"/>
        <v/>
      </c>
      <c r="AC87" s="310" t="e">
        <f t="shared" ca="1" si="54"/>
        <v>#N/A</v>
      </c>
      <c r="AD87" s="323" t="e">
        <f t="shared" ca="1" si="55"/>
        <v>#N/A</v>
      </c>
      <c r="AE87" s="324">
        <f t="shared" ca="1" si="34"/>
        <v>618.43001699907541</v>
      </c>
      <c r="AG87" s="306">
        <f t="shared" ca="1" si="56"/>
        <v>-26.962735667034615</v>
      </c>
      <c r="AH87" s="304">
        <f t="shared" ca="1" si="57"/>
        <v>-17.400241297515187</v>
      </c>
    </row>
    <row r="88" spans="1:34" x14ac:dyDescent="0.2">
      <c r="A88" s="347">
        <f t="shared" ca="1" si="35"/>
        <v>0.01</v>
      </c>
      <c r="B88" s="304">
        <f t="shared" ca="1" si="36"/>
        <v>0.84000000000000052</v>
      </c>
      <c r="D88" s="306">
        <f t="shared" ca="1" si="37"/>
        <v>-3.8718471806724906</v>
      </c>
      <c r="E88" s="307">
        <f t="shared" ca="1" si="38"/>
        <v>-26.707062496124813</v>
      </c>
      <c r="F88" s="304">
        <f t="shared" ca="1" si="39"/>
        <v>26.986262945476501</v>
      </c>
      <c r="G88" s="306">
        <f t="shared" ca="1" si="40"/>
        <v>33.283150196170695</v>
      </c>
      <c r="H88" s="307">
        <f t="shared" ca="1" si="41"/>
        <v>145.15233027006187</v>
      </c>
      <c r="I88" s="304">
        <f t="shared" ca="1" si="42"/>
        <v>148.9193307459108</v>
      </c>
      <c r="J88" s="306">
        <f t="shared" ca="1" si="43"/>
        <v>128.41715402443069</v>
      </c>
      <c r="K88" s="307">
        <f t="shared" ca="1" si="44"/>
        <v>619.88287565490089</v>
      </c>
      <c r="L88" s="304">
        <f t="shared" ca="1" si="29"/>
        <v>633.04482067064066</v>
      </c>
      <c r="M88" s="306">
        <f t="shared" ca="1" si="45"/>
        <v>1.3453946978342575</v>
      </c>
      <c r="N88" s="304">
        <f t="shared" ca="1" si="46"/>
        <v>77.085437965181626</v>
      </c>
      <c r="P88" s="310">
        <f t="shared" ca="1" si="47"/>
        <v>3</v>
      </c>
      <c r="Q88" s="304">
        <f t="shared" ca="1" si="48"/>
        <v>0</v>
      </c>
      <c r="R88" s="306">
        <f t="shared" ca="1" si="49"/>
        <v>0</v>
      </c>
      <c r="S88" s="307">
        <f t="shared" ca="1" si="50"/>
        <v>4.5130000000000017</v>
      </c>
      <c r="T88" s="304">
        <f t="shared" ca="1" si="30"/>
        <v>44.272530000000017</v>
      </c>
      <c r="U88" s="311">
        <f t="shared" ca="1" si="31"/>
        <v>0</v>
      </c>
      <c r="V88" s="306">
        <f t="shared" ca="1" si="32"/>
        <v>1.1513471546122316</v>
      </c>
      <c r="W88" s="304">
        <f t="shared" ca="1" si="33"/>
        <v>77.939644326050654</v>
      </c>
      <c r="Y88" s="314" t="str">
        <f t="shared" ca="1" si="51"/>
        <v/>
      </c>
      <c r="Z88" s="315" t="str">
        <f t="shared" ca="1" si="52"/>
        <v/>
      </c>
      <c r="AA88" s="316" t="str">
        <f t="shared" ca="1" si="53"/>
        <v/>
      </c>
      <c r="AC88" s="310" t="e">
        <f t="shared" ca="1" si="54"/>
        <v>#N/A</v>
      </c>
      <c r="AD88" s="323" t="e">
        <f t="shared" ca="1" si="55"/>
        <v>#N/A</v>
      </c>
      <c r="AE88" s="324">
        <f t="shared" ca="1" si="34"/>
        <v>619.88287565490089</v>
      </c>
      <c r="AG88" s="306">
        <f t="shared" ca="1" si="56"/>
        <v>-26.897164122511015</v>
      </c>
      <c r="AH88" s="304">
        <f t="shared" ca="1" si="57"/>
        <v>-17.334991248582423</v>
      </c>
    </row>
    <row r="89" spans="1:34" x14ac:dyDescent="0.2">
      <c r="A89" s="347">
        <f t="shared" ca="1" si="35"/>
        <v>0.01</v>
      </c>
      <c r="B89" s="304">
        <f t="shared" ca="1" si="36"/>
        <v>0.85000000000000053</v>
      </c>
      <c r="D89" s="306">
        <f t="shared" ca="1" si="37"/>
        <v>-3.8598145160653274</v>
      </c>
      <c r="E89" s="307">
        <f t="shared" ca="1" si="38"/>
        <v>-26.643174387487896</v>
      </c>
      <c r="F89" s="304">
        <f t="shared" ca="1" si="39"/>
        <v>26.921309580711704</v>
      </c>
      <c r="G89" s="306">
        <f t="shared" ca="1" si="40"/>
        <v>33.244552051010039</v>
      </c>
      <c r="H89" s="307">
        <f t="shared" ca="1" si="41"/>
        <v>144.88589852618699</v>
      </c>
      <c r="I89" s="304">
        <f t="shared" ca="1" si="42"/>
        <v>148.65101356133724</v>
      </c>
      <c r="J89" s="306">
        <f t="shared" ca="1" si="43"/>
        <v>128.74979253566659</v>
      </c>
      <c r="K89" s="307">
        <f t="shared" ca="1" si="44"/>
        <v>621.3330667988821</v>
      </c>
      <c r="L89" s="304">
        <f t="shared" ca="1" si="29"/>
        <v>634.53233879423453</v>
      </c>
      <c r="M89" s="306">
        <f t="shared" ca="1" si="45"/>
        <v>1.3452472037902752</v>
      </c>
      <c r="N89" s="304">
        <f t="shared" ca="1" si="46"/>
        <v>77.076987178958134</v>
      </c>
      <c r="P89" s="310">
        <f t="shared" ca="1" si="47"/>
        <v>3</v>
      </c>
      <c r="Q89" s="304">
        <f t="shared" ca="1" si="48"/>
        <v>0</v>
      </c>
      <c r="R89" s="306">
        <f t="shared" ca="1" si="49"/>
        <v>0</v>
      </c>
      <c r="S89" s="307">
        <f t="shared" ca="1" si="50"/>
        <v>4.5130000000000017</v>
      </c>
      <c r="T89" s="304">
        <f t="shared" ca="1" si="30"/>
        <v>44.272530000000017</v>
      </c>
      <c r="U89" s="311">
        <f t="shared" ca="1" si="31"/>
        <v>0</v>
      </c>
      <c r="V89" s="306">
        <f t="shared" ca="1" si="32"/>
        <v>1.1511800384715107</v>
      </c>
      <c r="W89" s="304">
        <f t="shared" ca="1" si="33"/>
        <v>77.647767891594953</v>
      </c>
      <c r="Y89" s="314" t="str">
        <f t="shared" ca="1" si="51"/>
        <v/>
      </c>
      <c r="Z89" s="315" t="str">
        <f t="shared" ca="1" si="52"/>
        <v/>
      </c>
      <c r="AA89" s="316" t="str">
        <f t="shared" ca="1" si="53"/>
        <v/>
      </c>
      <c r="AC89" s="310" t="e">
        <f t="shared" ca="1" si="54"/>
        <v>#N/A</v>
      </c>
      <c r="AD89" s="323" t="e">
        <f t="shared" ca="1" si="55"/>
        <v>#N/A</v>
      </c>
      <c r="AE89" s="324">
        <f t="shared" ca="1" si="34"/>
        <v>621.3330667988821</v>
      </c>
      <c r="AG89" s="306">
        <f t="shared" ca="1" si="56"/>
        <v>-26.831880148727969</v>
      </c>
      <c r="AH89" s="304">
        <f t="shared" ca="1" si="57"/>
        <v>-17.270029764247866</v>
      </c>
    </row>
    <row r="90" spans="1:34" x14ac:dyDescent="0.2">
      <c r="A90" s="347">
        <f t="shared" ca="1" si="35"/>
        <v>0.01</v>
      </c>
      <c r="B90" s="304">
        <f t="shared" ca="1" si="36"/>
        <v>0.86000000000000054</v>
      </c>
      <c r="D90" s="306">
        <f t="shared" ca="1" si="37"/>
        <v>-3.8478333370952584</v>
      </c>
      <c r="E90" s="307">
        <f t="shared" ca="1" si="38"/>
        <v>-26.579568426388981</v>
      </c>
      <c r="F90" s="304">
        <f t="shared" ca="1" si="39"/>
        <v>26.856643109725304</v>
      </c>
      <c r="G90" s="306">
        <f t="shared" ca="1" si="40"/>
        <v>33.206073717639086</v>
      </c>
      <c r="H90" s="307">
        <f t="shared" ca="1" si="41"/>
        <v>144.62010284192311</v>
      </c>
      <c r="I90" s="304">
        <f t="shared" ca="1" si="42"/>
        <v>148.38334636255411</v>
      </c>
      <c r="J90" s="306">
        <f t="shared" ca="1" si="43"/>
        <v>129.08204566450982</v>
      </c>
      <c r="K90" s="307">
        <f t="shared" ca="1" si="44"/>
        <v>622.78059680572267</v>
      </c>
      <c r="L90" s="304">
        <f t="shared" ca="1" si="29"/>
        <v>636.01717450916897</v>
      </c>
      <c r="M90" s="306">
        <f t="shared" ca="1" si="45"/>
        <v>1.3450993486394665</v>
      </c>
      <c r="N90" s="304">
        <f t="shared" ca="1" si="46"/>
        <v>77.068515702837516</v>
      </c>
      <c r="P90" s="310">
        <f t="shared" ca="1" si="47"/>
        <v>3</v>
      </c>
      <c r="Q90" s="304">
        <f t="shared" ca="1" si="48"/>
        <v>0</v>
      </c>
      <c r="R90" s="306">
        <f t="shared" ca="1" si="49"/>
        <v>0</v>
      </c>
      <c r="S90" s="307">
        <f t="shared" ca="1" si="50"/>
        <v>4.5130000000000017</v>
      </c>
      <c r="T90" s="304">
        <f t="shared" ca="1" si="30"/>
        <v>44.272530000000017</v>
      </c>
      <c r="U90" s="311">
        <f t="shared" ca="1" si="31"/>
        <v>0</v>
      </c>
      <c r="V90" s="306">
        <f t="shared" ca="1" si="32"/>
        <v>1.1510132524316168</v>
      </c>
      <c r="W90" s="304">
        <f t="shared" ca="1" si="33"/>
        <v>77.357178709053187</v>
      </c>
      <c r="Y90" s="314" t="str">
        <f t="shared" ca="1" si="51"/>
        <v/>
      </c>
      <c r="Z90" s="315" t="str">
        <f t="shared" ca="1" si="52"/>
        <v/>
      </c>
      <c r="AA90" s="316" t="str">
        <f t="shared" ca="1" si="53"/>
        <v/>
      </c>
      <c r="AC90" s="310" t="e">
        <f t="shared" ca="1" si="54"/>
        <v>#N/A</v>
      </c>
      <c r="AD90" s="323" t="e">
        <f t="shared" ca="1" si="55"/>
        <v>#N/A</v>
      </c>
      <c r="AE90" s="324">
        <f t="shared" ca="1" si="34"/>
        <v>622.78059680572267</v>
      </c>
      <c r="AG90" s="306">
        <f t="shared" ca="1" si="56"/>
        <v>-26.766882069811828</v>
      </c>
      <c r="AH90" s="304">
        <f t="shared" ca="1" si="57"/>
        <v>-17.205355172079532</v>
      </c>
    </row>
    <row r="91" spans="1:34" x14ac:dyDescent="0.2">
      <c r="A91" s="347">
        <f t="shared" ca="1" si="35"/>
        <v>0.01</v>
      </c>
      <c r="B91" s="304">
        <f t="shared" ca="1" si="36"/>
        <v>0.87000000000000055</v>
      </c>
      <c r="D91" s="306">
        <f t="shared" ca="1" si="37"/>
        <v>-3.8359033428885003</v>
      </c>
      <c r="E91" s="307">
        <f t="shared" ca="1" si="38"/>
        <v>-26.516242980046414</v>
      </c>
      <c r="F91" s="304">
        <f t="shared" ca="1" si="39"/>
        <v>26.792261872280285</v>
      </c>
      <c r="G91" s="306">
        <f t="shared" ca="1" si="40"/>
        <v>33.167714684210203</v>
      </c>
      <c r="H91" s="307">
        <f t="shared" ca="1" si="41"/>
        <v>144.35494041212266</v>
      </c>
      <c r="I91" s="304">
        <f t="shared" ca="1" si="42"/>
        <v>148.11632630726655</v>
      </c>
      <c r="J91" s="306">
        <f t="shared" ca="1" si="43"/>
        <v>129.41391460651906</v>
      </c>
      <c r="K91" s="307">
        <f t="shared" ca="1" si="44"/>
        <v>624.22547202199291</v>
      </c>
      <c r="L91" s="304">
        <f t="shared" ca="1" si="29"/>
        <v>637.4993342858196</v>
      </c>
      <c r="M91" s="306">
        <f t="shared" ca="1" si="45"/>
        <v>1.3449511314943896</v>
      </c>
      <c r="N91" s="304">
        <f t="shared" ca="1" si="46"/>
        <v>77.060023485973133</v>
      </c>
      <c r="P91" s="310">
        <f t="shared" ca="1" si="47"/>
        <v>3</v>
      </c>
      <c r="Q91" s="304">
        <f t="shared" ca="1" si="48"/>
        <v>0</v>
      </c>
      <c r="R91" s="306">
        <f t="shared" ca="1" si="49"/>
        <v>0</v>
      </c>
      <c r="S91" s="307">
        <f t="shared" ca="1" si="50"/>
        <v>4.5130000000000017</v>
      </c>
      <c r="T91" s="304">
        <f t="shared" ca="1" si="30"/>
        <v>44.272530000000017</v>
      </c>
      <c r="U91" s="311">
        <f t="shared" ca="1" si="31"/>
        <v>0</v>
      </c>
      <c r="V91" s="306">
        <f t="shared" ca="1" si="32"/>
        <v>1.150846795627378</v>
      </c>
      <c r="W91" s="304">
        <f t="shared" ca="1" si="33"/>
        <v>77.06786934076122</v>
      </c>
      <c r="Y91" s="314" t="str">
        <f t="shared" ca="1" si="51"/>
        <v/>
      </c>
      <c r="Z91" s="315" t="str">
        <f t="shared" ca="1" si="52"/>
        <v/>
      </c>
      <c r="AA91" s="316" t="str">
        <f t="shared" ca="1" si="53"/>
        <v/>
      </c>
      <c r="AC91" s="310" t="e">
        <f t="shared" ca="1" si="54"/>
        <v>#N/A</v>
      </c>
      <c r="AD91" s="323" t="e">
        <f t="shared" ca="1" si="55"/>
        <v>#N/A</v>
      </c>
      <c r="AE91" s="324">
        <f t="shared" ca="1" si="34"/>
        <v>624.22547202199291</v>
      </c>
      <c r="AG91" s="306">
        <f t="shared" ca="1" si="56"/>
        <v>-26.702168222116022</v>
      </c>
      <c r="AH91" s="304">
        <f t="shared" ca="1" si="57"/>
        <v>-17.140965811888581</v>
      </c>
    </row>
    <row r="92" spans="1:34" x14ac:dyDescent="0.2">
      <c r="A92" s="347">
        <f t="shared" ca="1" si="35"/>
        <v>0.01</v>
      </c>
      <c r="B92" s="304">
        <f t="shared" ca="1" si="36"/>
        <v>0.88000000000000056</v>
      </c>
      <c r="D92" s="306">
        <f t="shared" ca="1" si="37"/>
        <v>-3.8240242347673461</v>
      </c>
      <c r="E92" s="307">
        <f t="shared" ca="1" si="38"/>
        <v>-26.45319642761357</v>
      </c>
      <c r="F92" s="304">
        <f t="shared" ca="1" si="39"/>
        <v>26.728164220275122</v>
      </c>
      <c r="G92" s="306">
        <f t="shared" ca="1" si="40"/>
        <v>33.129474441862527</v>
      </c>
      <c r="H92" s="307">
        <f t="shared" ca="1" si="41"/>
        <v>144.09040844784653</v>
      </c>
      <c r="I92" s="304">
        <f t="shared" ca="1" si="42"/>
        <v>147.84995056969504</v>
      </c>
      <c r="J92" s="306">
        <f t="shared" ca="1" si="43"/>
        <v>129.74540055214942</v>
      </c>
      <c r="K92" s="307">
        <f t="shared" ca="1" si="44"/>
        <v>625.6676987662928</v>
      </c>
      <c r="L92" s="304">
        <f t="shared" ca="1" si="29"/>
        <v>638.97882456615582</v>
      </c>
      <c r="M92" s="306">
        <f t="shared" ca="1" si="45"/>
        <v>1.3448025514641602</v>
      </c>
      <c r="N92" s="304">
        <f t="shared" ca="1" si="46"/>
        <v>77.05151047732106</v>
      </c>
      <c r="P92" s="310">
        <f t="shared" ca="1" si="47"/>
        <v>3</v>
      </c>
      <c r="Q92" s="304">
        <f t="shared" ca="1" si="48"/>
        <v>0</v>
      </c>
      <c r="R92" s="306">
        <f t="shared" ca="1" si="49"/>
        <v>0</v>
      </c>
      <c r="S92" s="307">
        <f t="shared" ca="1" si="50"/>
        <v>4.5130000000000017</v>
      </c>
      <c r="T92" s="304">
        <f t="shared" ca="1" si="30"/>
        <v>44.272530000000017</v>
      </c>
      <c r="U92" s="311">
        <f t="shared" ca="1" si="31"/>
        <v>0</v>
      </c>
      <c r="V92" s="306">
        <f t="shared" ca="1" si="32"/>
        <v>1.1506806671975469</v>
      </c>
      <c r="W92" s="304">
        <f t="shared" ca="1" si="33"/>
        <v>76.779832403342198</v>
      </c>
      <c r="Y92" s="314" t="str">
        <f t="shared" ca="1" si="51"/>
        <v/>
      </c>
      <c r="Z92" s="315" t="str">
        <f t="shared" ca="1" si="52"/>
        <v/>
      </c>
      <c r="AA92" s="316" t="str">
        <f t="shared" ca="1" si="53"/>
        <v/>
      </c>
      <c r="AC92" s="310" t="e">
        <f t="shared" ca="1" si="54"/>
        <v>#N/A</v>
      </c>
      <c r="AD92" s="323" t="e">
        <f t="shared" ca="1" si="55"/>
        <v>#N/A</v>
      </c>
      <c r="AE92" s="324">
        <f t="shared" ca="1" si="34"/>
        <v>625.6676987662928</v>
      </c>
      <c r="AG92" s="306">
        <f t="shared" ca="1" si="56"/>
        <v>-26.637736954113461</v>
      </c>
      <c r="AH92" s="304">
        <f t="shared" ca="1" si="57"/>
        <v>-17.076860035621802</v>
      </c>
    </row>
    <row r="93" spans="1:34" x14ac:dyDescent="0.2">
      <c r="A93" s="347">
        <f t="shared" ca="1" si="35"/>
        <v>0.01</v>
      </c>
      <c r="B93" s="304">
        <f t="shared" ca="1" si="36"/>
        <v>0.89000000000000057</v>
      </c>
      <c r="D93" s="306">
        <f t="shared" ca="1" si="37"/>
        <v>-3.8121957162308826</v>
      </c>
      <c r="E93" s="307">
        <f t="shared" ca="1" si="38"/>
        <v>-26.390427160074111</v>
      </c>
      <c r="F93" s="304">
        <f t="shared" ca="1" si="39"/>
        <v>26.664348517637297</v>
      </c>
      <c r="G93" s="306">
        <f t="shared" ca="1" si="40"/>
        <v>33.091352484700217</v>
      </c>
      <c r="H93" s="307">
        <f t="shared" ca="1" si="41"/>
        <v>143.82650417624578</v>
      </c>
      <c r="I93" s="304">
        <f t="shared" ca="1" si="42"/>
        <v>147.58421634045533</v>
      </c>
      <c r="J93" s="306">
        <f t="shared" ca="1" si="43"/>
        <v>130.07650468678224</v>
      </c>
      <c r="K93" s="307">
        <f t="shared" ca="1" si="44"/>
        <v>627.10728332941324</v>
      </c>
      <c r="L93" s="304">
        <f t="shared" ca="1" si="29"/>
        <v>640.45565176390426</v>
      </c>
      <c r="M93" s="306">
        <f t="shared" ca="1" si="45"/>
        <v>1.3446536076544369</v>
      </c>
      <c r="N93" s="304">
        <f t="shared" ca="1" si="46"/>
        <v>77.042976625639326</v>
      </c>
      <c r="P93" s="310">
        <f t="shared" ca="1" si="47"/>
        <v>3</v>
      </c>
      <c r="Q93" s="304">
        <f t="shared" ca="1" si="48"/>
        <v>0</v>
      </c>
      <c r="R93" s="306">
        <f t="shared" ca="1" si="49"/>
        <v>0</v>
      </c>
      <c r="S93" s="307">
        <f t="shared" ca="1" si="50"/>
        <v>4.5130000000000017</v>
      </c>
      <c r="T93" s="304">
        <f t="shared" ca="1" si="30"/>
        <v>44.272530000000017</v>
      </c>
      <c r="U93" s="311">
        <f t="shared" ca="1" si="31"/>
        <v>0</v>
      </c>
      <c r="V93" s="306">
        <f t="shared" ca="1" si="32"/>
        <v>1.1505148662847762</v>
      </c>
      <c r="W93" s="304">
        <f t="shared" ca="1" si="33"/>
        <v>76.493060567231012</v>
      </c>
      <c r="Y93" s="314" t="str">
        <f t="shared" ca="1" si="51"/>
        <v/>
      </c>
      <c r="Z93" s="315" t="str">
        <f t="shared" ca="1" si="52"/>
        <v/>
      </c>
      <c r="AA93" s="316" t="str">
        <f t="shared" ca="1" si="53"/>
        <v/>
      </c>
      <c r="AC93" s="310" t="e">
        <f t="shared" ca="1" si="54"/>
        <v>#N/A</v>
      </c>
      <c r="AD93" s="323" t="e">
        <f t="shared" ca="1" si="55"/>
        <v>#N/A</v>
      </c>
      <c r="AE93" s="324">
        <f t="shared" ca="1" si="34"/>
        <v>627.10728332941324</v>
      </c>
      <c r="AG93" s="306">
        <f t="shared" ca="1" si="56"/>
        <v>-26.573586626289895</v>
      </c>
      <c r="AH93" s="304">
        <f t="shared" ca="1" si="57"/>
        <v>-17.01303620725508</v>
      </c>
    </row>
    <row r="94" spans="1:34" x14ac:dyDescent="0.2">
      <c r="A94" s="347">
        <f t="shared" ca="1" si="35"/>
        <v>0.01</v>
      </c>
      <c r="B94" s="304">
        <f t="shared" ca="1" si="36"/>
        <v>0.90000000000000058</v>
      </c>
      <c r="D94" s="306">
        <f t="shared" ca="1" si="37"/>
        <v>-3.8004174929359027</v>
      </c>
      <c r="E94" s="307">
        <f t="shared" ca="1" si="38"/>
        <v>-26.327933580138314</v>
      </c>
      <c r="F94" s="304">
        <f t="shared" ca="1" si="39"/>
        <v>26.600813140217873</v>
      </c>
      <c r="G94" s="306">
        <f t="shared" ca="1" si="40"/>
        <v>33.053348309770854</v>
      </c>
      <c r="H94" s="307">
        <f t="shared" ca="1" si="41"/>
        <v>143.56322484044441</v>
      </c>
      <c r="I94" s="304">
        <f t="shared" ca="1" si="42"/>
        <v>147.3191208264393</v>
      </c>
      <c r="J94" s="306">
        <f t="shared" ca="1" si="43"/>
        <v>130.40722819075461</v>
      </c>
      <c r="K94" s="307">
        <f t="shared" ca="1" si="44"/>
        <v>628.54423197449671</v>
      </c>
      <c r="L94" s="304">
        <f t="shared" ca="1" si="29"/>
        <v>641.92982226471258</v>
      </c>
      <c r="M94" s="306">
        <f t="shared" ca="1" si="45"/>
        <v>1.3445042991674057</v>
      </c>
      <c r="N94" s="304">
        <f t="shared" ca="1" si="46"/>
        <v>77.034421879486942</v>
      </c>
      <c r="P94" s="310">
        <f t="shared" ca="1" si="47"/>
        <v>3</v>
      </c>
      <c r="Q94" s="304">
        <f t="shared" ca="1" si="48"/>
        <v>0</v>
      </c>
      <c r="R94" s="306">
        <f t="shared" ca="1" si="49"/>
        <v>0</v>
      </c>
      <c r="S94" s="307">
        <f t="shared" ca="1" si="50"/>
        <v>4.5130000000000017</v>
      </c>
      <c r="T94" s="304">
        <f t="shared" ca="1" si="30"/>
        <v>44.272530000000017</v>
      </c>
      <c r="U94" s="311">
        <f t="shared" ca="1" si="31"/>
        <v>0</v>
      </c>
      <c r="V94" s="306">
        <f t="shared" ca="1" si="32"/>
        <v>1.1503493920355949</v>
      </c>
      <c r="W94" s="304">
        <f t="shared" ca="1" si="33"/>
        <v>76.207546556203496</v>
      </c>
      <c r="Y94" s="314" t="str">
        <f t="shared" ca="1" si="51"/>
        <v/>
      </c>
      <c r="Z94" s="315" t="str">
        <f t="shared" ca="1" si="52"/>
        <v/>
      </c>
      <c r="AA94" s="316" t="str">
        <f t="shared" ca="1" si="53"/>
        <v/>
      </c>
      <c r="AC94" s="310" t="e">
        <f t="shared" ca="1" si="54"/>
        <v>#N/A</v>
      </c>
      <c r="AD94" s="323" t="e">
        <f t="shared" ca="1" si="55"/>
        <v>#N/A</v>
      </c>
      <c r="AE94" s="324">
        <f t="shared" ca="1" si="34"/>
        <v>628.54423197449671</v>
      </c>
      <c r="AG94" s="306">
        <f t="shared" ca="1" si="56"/>
        <v>-26.509715611038466</v>
      </c>
      <c r="AH94" s="304">
        <f t="shared" ca="1" si="57"/>
        <v>-16.949492702688008</v>
      </c>
    </row>
    <row r="95" spans="1:34" x14ac:dyDescent="0.2">
      <c r="A95" s="347">
        <f t="shared" ca="1" si="35"/>
        <v>0.01</v>
      </c>
      <c r="B95" s="304">
        <f t="shared" ca="1" si="36"/>
        <v>0.91000000000000059</v>
      </c>
      <c r="D95" s="306">
        <f t="shared" ca="1" si="37"/>
        <v>-3.7886892726780426</v>
      </c>
      <c r="E95" s="307">
        <f t="shared" ca="1" si="38"/>
        <v>-26.265714102140493</v>
      </c>
      <c r="F95" s="304">
        <f t="shared" ca="1" si="39"/>
        <v>26.5375564756872</v>
      </c>
      <c r="G95" s="306">
        <f t="shared" ca="1" si="40"/>
        <v>33.015461417044072</v>
      </c>
      <c r="H95" s="307">
        <f t="shared" ca="1" si="41"/>
        <v>143.300567699423</v>
      </c>
      <c r="I95" s="304">
        <f t="shared" ca="1" si="42"/>
        <v>147.05466125069697</v>
      </c>
      <c r="J95" s="306">
        <f t="shared" ca="1" si="43"/>
        <v>130.73757223938867</v>
      </c>
      <c r="K95" s="307">
        <f t="shared" ca="1" si="44"/>
        <v>629.97855093719602</v>
      </c>
      <c r="L95" s="304">
        <f t="shared" ca="1" si="29"/>
        <v>643.40134242631063</v>
      </c>
      <c r="M95" s="306">
        <f t="shared" ca="1" si="45"/>
        <v>1.3443546251017651</v>
      </c>
      <c r="N95" s="304">
        <f t="shared" ca="1" si="46"/>
        <v>77.025846187223181</v>
      </c>
      <c r="P95" s="310">
        <f t="shared" ca="1" si="47"/>
        <v>3</v>
      </c>
      <c r="Q95" s="304">
        <f t="shared" ca="1" si="48"/>
        <v>0</v>
      </c>
      <c r="R95" s="306">
        <f t="shared" ca="1" si="49"/>
        <v>0</v>
      </c>
      <c r="S95" s="307">
        <f t="shared" ca="1" si="50"/>
        <v>4.5130000000000017</v>
      </c>
      <c r="T95" s="304">
        <f t="shared" ca="1" si="30"/>
        <v>44.272530000000017</v>
      </c>
      <c r="U95" s="311">
        <f t="shared" ca="1" si="31"/>
        <v>0</v>
      </c>
      <c r="V95" s="306">
        <f t="shared" ca="1" si="32"/>
        <v>1.1501842436003882</v>
      </c>
      <c r="W95" s="304">
        <f t="shared" ca="1" si="33"/>
        <v>75.923283146910421</v>
      </c>
      <c r="Y95" s="314" t="str">
        <f t="shared" ca="1" si="51"/>
        <v/>
      </c>
      <c r="Z95" s="315" t="str">
        <f t="shared" ca="1" si="52"/>
        <v/>
      </c>
      <c r="AA95" s="316" t="str">
        <f t="shared" ca="1" si="53"/>
        <v/>
      </c>
      <c r="AC95" s="310" t="e">
        <f t="shared" ca="1" si="54"/>
        <v>#N/A</v>
      </c>
      <c r="AD95" s="323" t="e">
        <f t="shared" ca="1" si="55"/>
        <v>#N/A</v>
      </c>
      <c r="AE95" s="324">
        <f t="shared" ca="1" si="34"/>
        <v>629.97855093719602</v>
      </c>
      <c r="AG95" s="306">
        <f t="shared" ca="1" si="56"/>
        <v>-26.446122292555309</v>
      </c>
      <c r="AH95" s="304">
        <f t="shared" ca="1" si="57"/>
        <v>-16.88622790963959</v>
      </c>
    </row>
    <row r="96" spans="1:34" x14ac:dyDescent="0.2">
      <c r="A96" s="347">
        <f t="shared" ca="1" si="35"/>
        <v>0.01</v>
      </c>
      <c r="B96" s="304">
        <f t="shared" ca="1" si="36"/>
        <v>0.9200000000000006</v>
      </c>
      <c r="D96" s="306">
        <f t="shared" ca="1" si="37"/>
        <v>-3.7770107653730824</v>
      </c>
      <c r="E96" s="307">
        <f t="shared" ca="1" si="38"/>
        <v>-26.203767151937434</v>
      </c>
      <c r="F96" s="304">
        <f t="shared" ca="1" si="39"/>
        <v>26.474576923431648</v>
      </c>
      <c r="G96" s="306">
        <f t="shared" ca="1" si="40"/>
        <v>32.977691309390345</v>
      </c>
      <c r="H96" s="307">
        <f t="shared" ca="1" si="41"/>
        <v>143.03853002790362</v>
      </c>
      <c r="I96" s="304">
        <f t="shared" ca="1" si="42"/>
        <v>146.79083485231945</v>
      </c>
      <c r="J96" s="306">
        <f t="shared" ca="1" si="43"/>
        <v>131.06753800302084</v>
      </c>
      <c r="K96" s="307">
        <f t="shared" ca="1" si="44"/>
        <v>631.41024642583261</v>
      </c>
      <c r="L96" s="304">
        <f t="shared" ca="1" si="29"/>
        <v>644.87021857867182</v>
      </c>
      <c r="M96" s="306">
        <f t="shared" ca="1" si="45"/>
        <v>1.3442045845527117</v>
      </c>
      <c r="N96" s="304">
        <f t="shared" ca="1" si="46"/>
        <v>77.017249497006603</v>
      </c>
      <c r="P96" s="310">
        <f t="shared" ca="1" si="47"/>
        <v>3</v>
      </c>
      <c r="Q96" s="304">
        <f t="shared" ca="1" si="48"/>
        <v>0</v>
      </c>
      <c r="R96" s="306">
        <f t="shared" ca="1" si="49"/>
        <v>0</v>
      </c>
      <c r="S96" s="307">
        <f t="shared" ca="1" si="50"/>
        <v>4.5130000000000017</v>
      </c>
      <c r="T96" s="304">
        <f t="shared" ca="1" si="30"/>
        <v>44.272530000000017</v>
      </c>
      <c r="U96" s="311">
        <f t="shared" ca="1" si="31"/>
        <v>0</v>
      </c>
      <c r="V96" s="306">
        <f t="shared" ca="1" si="32"/>
        <v>1.1500194201333727</v>
      </c>
      <c r="W96" s="304">
        <f t="shared" ca="1" si="33"/>
        <v>75.640263168416311</v>
      </c>
      <c r="Y96" s="314" t="str">
        <f t="shared" ca="1" si="51"/>
        <v/>
      </c>
      <c r="Z96" s="315" t="str">
        <f t="shared" ca="1" si="52"/>
        <v/>
      </c>
      <c r="AA96" s="316" t="str">
        <f t="shared" ca="1" si="53"/>
        <v/>
      </c>
      <c r="AC96" s="310" t="e">
        <f t="shared" ca="1" si="54"/>
        <v>#N/A</v>
      </c>
      <c r="AD96" s="323" t="e">
        <f t="shared" ca="1" si="55"/>
        <v>#N/A</v>
      </c>
      <c r="AE96" s="324">
        <f t="shared" ca="1" si="34"/>
        <v>631.41024642583261</v>
      </c>
      <c r="AG96" s="306">
        <f t="shared" ca="1" si="56"/>
        <v>-26.382805066736186</v>
      </c>
      <c r="AH96" s="304">
        <f t="shared" ca="1" si="57"/>
        <v>-16.823240227544957</v>
      </c>
    </row>
    <row r="97" spans="1:34" x14ac:dyDescent="0.2">
      <c r="A97" s="347">
        <f t="shared" ca="1" si="35"/>
        <v>0.01</v>
      </c>
      <c r="B97" s="304">
        <f t="shared" ca="1" si="36"/>
        <v>0.9300000000000006</v>
      </c>
      <c r="D97" s="306">
        <f t="shared" ca="1" si="37"/>
        <v>-3.7653816830384392</v>
      </c>
      <c r="E97" s="307">
        <f t="shared" ca="1" si="38"/>
        <v>-26.142091166807909</v>
      </c>
      <c r="F97" s="304">
        <f t="shared" ca="1" si="39"/>
        <v>26.411872894451417</v>
      </c>
      <c r="G97" s="306">
        <f t="shared" ca="1" si="40"/>
        <v>32.940037492559959</v>
      </c>
      <c r="H97" s="307">
        <f t="shared" ca="1" si="41"/>
        <v>142.77710911623555</v>
      </c>
      <c r="I97" s="304">
        <f t="shared" ca="1" si="42"/>
        <v>146.52763888632305</v>
      </c>
      <c r="J97" s="306">
        <f t="shared" ca="1" si="43"/>
        <v>131.3971266470306</v>
      </c>
      <c r="K97" s="307">
        <f t="shared" ca="1" si="44"/>
        <v>632.83932462155326</v>
      </c>
      <c r="L97" s="304">
        <f t="shared" ca="1" si="29"/>
        <v>646.33645702417209</v>
      </c>
      <c r="M97" s="306">
        <f t="shared" ca="1" si="45"/>
        <v>1.3440541766119245</v>
      </c>
      <c r="N97" s="304">
        <f t="shared" ca="1" si="46"/>
        <v>77.00863175679423</v>
      </c>
      <c r="P97" s="310">
        <f t="shared" ca="1" si="47"/>
        <v>3</v>
      </c>
      <c r="Q97" s="304">
        <f t="shared" ca="1" si="48"/>
        <v>0</v>
      </c>
      <c r="R97" s="306">
        <f t="shared" ca="1" si="49"/>
        <v>0</v>
      </c>
      <c r="S97" s="307">
        <f t="shared" ca="1" si="50"/>
        <v>4.5130000000000017</v>
      </c>
      <c r="T97" s="304">
        <f t="shared" ca="1" si="30"/>
        <v>44.272530000000017</v>
      </c>
      <c r="U97" s="311">
        <f t="shared" ca="1" si="31"/>
        <v>0</v>
      </c>
      <c r="V97" s="306">
        <f t="shared" ca="1" si="32"/>
        <v>1.1498549207925728</v>
      </c>
      <c r="W97" s="304">
        <f t="shared" ca="1" si="33"/>
        <v>75.358479501742835</v>
      </c>
      <c r="Y97" s="314" t="str">
        <f t="shared" ca="1" si="51"/>
        <v/>
      </c>
      <c r="Z97" s="315" t="str">
        <f t="shared" ca="1" si="52"/>
        <v/>
      </c>
      <c r="AA97" s="316" t="str">
        <f t="shared" ca="1" si="53"/>
        <v/>
      </c>
      <c r="AC97" s="310" t="e">
        <f t="shared" ca="1" si="54"/>
        <v>#N/A</v>
      </c>
      <c r="AD97" s="323" t="e">
        <f t="shared" ca="1" si="55"/>
        <v>#N/A</v>
      </c>
      <c r="AE97" s="324">
        <f t="shared" ca="1" si="34"/>
        <v>632.83932462155326</v>
      </c>
      <c r="AG97" s="306">
        <f t="shared" ca="1" si="56"/>
        <v>-26.319762341074213</v>
      </c>
      <c r="AH97" s="304">
        <f t="shared" ca="1" si="57"/>
        <v>-16.760528067453198</v>
      </c>
    </row>
    <row r="98" spans="1:34" x14ac:dyDescent="0.2">
      <c r="A98" s="347">
        <f t="shared" ca="1" si="35"/>
        <v>0.01</v>
      </c>
      <c r="B98" s="304">
        <f t="shared" ca="1" si="36"/>
        <v>0.94000000000000061</v>
      </c>
      <c r="D98" s="306">
        <f t="shared" ca="1" si="37"/>
        <v>-3.7538017397748678</v>
      </c>
      <c r="E98" s="307">
        <f t="shared" ca="1" si="38"/>
        <v>-26.080684595353169</v>
      </c>
      <c r="F98" s="304">
        <f t="shared" ca="1" si="39"/>
        <v>26.349442811259387</v>
      </c>
      <c r="G98" s="306">
        <f t="shared" ca="1" si="40"/>
        <v>32.902499475162209</v>
      </c>
      <c r="H98" s="307">
        <f t="shared" ca="1" si="41"/>
        <v>142.51630227028201</v>
      </c>
      <c r="I98" s="304">
        <f t="shared" ca="1" si="42"/>
        <v>146.26507062353417</v>
      </c>
      <c r="J98" s="306">
        <f t="shared" ca="1" si="43"/>
        <v>131.72633933186921</v>
      </c>
      <c r="K98" s="307">
        <f t="shared" ca="1" si="44"/>
        <v>634.26579167848581</v>
      </c>
      <c r="L98" s="304">
        <f t="shared" ca="1" si="29"/>
        <v>647.8000640377486</v>
      </c>
      <c r="M98" s="306">
        <f t="shared" ca="1" si="45"/>
        <v>1.3439034003675496</v>
      </c>
      <c r="N98" s="304">
        <f t="shared" ca="1" si="46"/>
        <v>76.999992914340723</v>
      </c>
      <c r="P98" s="310">
        <f t="shared" ca="1" si="47"/>
        <v>3</v>
      </c>
      <c r="Q98" s="304">
        <f t="shared" ca="1" si="48"/>
        <v>0</v>
      </c>
      <c r="R98" s="306">
        <f t="shared" ca="1" si="49"/>
        <v>0</v>
      </c>
      <c r="S98" s="307">
        <f t="shared" ca="1" si="50"/>
        <v>4.5130000000000017</v>
      </c>
      <c r="T98" s="304">
        <f t="shared" ca="1" si="30"/>
        <v>44.272530000000017</v>
      </c>
      <c r="U98" s="311">
        <f t="shared" ca="1" si="31"/>
        <v>0</v>
      </c>
      <c r="V98" s="306">
        <f t="shared" ca="1" si="32"/>
        <v>1.1496907447398019</v>
      </c>
      <c r="W98" s="304">
        <f t="shared" ca="1" si="33"/>
        <v>75.077925079417028</v>
      </c>
      <c r="Y98" s="314" t="str">
        <f t="shared" ca="1" si="51"/>
        <v/>
      </c>
      <c r="Z98" s="315" t="str">
        <f t="shared" ca="1" si="52"/>
        <v/>
      </c>
      <c r="AA98" s="316" t="str">
        <f t="shared" ca="1" si="53"/>
        <v/>
      </c>
      <c r="AC98" s="310" t="e">
        <f t="shared" ca="1" si="54"/>
        <v>#N/A</v>
      </c>
      <c r="AD98" s="323" t="e">
        <f t="shared" ca="1" si="55"/>
        <v>#N/A</v>
      </c>
      <c r="AE98" s="324">
        <f t="shared" ca="1" si="34"/>
        <v>634.26579167848581</v>
      </c>
      <c r="AG98" s="306">
        <f t="shared" ca="1" si="56"/>
        <v>-26.256992534558609</v>
      </c>
      <c r="AH98" s="304">
        <f t="shared" ca="1" si="57"/>
        <v>-16.69808985192617</v>
      </c>
    </row>
    <row r="99" spans="1:34" x14ac:dyDescent="0.2">
      <c r="A99" s="347">
        <f t="shared" ca="1" si="35"/>
        <v>0.01</v>
      </c>
      <c r="B99" s="304">
        <f t="shared" ca="1" si="36"/>
        <v>0.95000000000000062</v>
      </c>
      <c r="D99" s="306">
        <f t="shared" ca="1" si="37"/>
        <v>-3.7422706517483317</v>
      </c>
      <c r="E99" s="307">
        <f t="shared" ca="1" si="38"/>
        <v>-26.019545897398459</v>
      </c>
      <c r="F99" s="304">
        <f t="shared" ca="1" si="39"/>
        <v>26.287285107780942</v>
      </c>
      <c r="G99" s="306">
        <f t="shared" ca="1" si="40"/>
        <v>32.865076768644727</v>
      </c>
      <c r="H99" s="307">
        <f t="shared" ca="1" si="41"/>
        <v>142.25610681130803</v>
      </c>
      <c r="I99" s="304">
        <f t="shared" ca="1" si="42"/>
        <v>146.00312735047558</v>
      </c>
      <c r="J99" s="306">
        <f t="shared" ca="1" si="43"/>
        <v>132.05517721308826</v>
      </c>
      <c r="K99" s="307">
        <f t="shared" ca="1" si="44"/>
        <v>635.6896537238938</v>
      </c>
      <c r="L99" s="304">
        <f t="shared" ca="1" si="29"/>
        <v>649.26104586705662</v>
      </c>
      <c r="M99" s="306">
        <f t="shared" ca="1" si="45"/>
        <v>1.3437522549041852</v>
      </c>
      <c r="N99" s="304">
        <f t="shared" ca="1" si="46"/>
        <v>76.991332917197383</v>
      </c>
      <c r="P99" s="310">
        <f t="shared" ca="1" si="47"/>
        <v>3</v>
      </c>
      <c r="Q99" s="304">
        <f t="shared" ca="1" si="48"/>
        <v>0</v>
      </c>
      <c r="R99" s="306">
        <f t="shared" ca="1" si="49"/>
        <v>0</v>
      </c>
      <c r="S99" s="307">
        <f t="shared" ca="1" si="50"/>
        <v>4.5130000000000017</v>
      </c>
      <c r="T99" s="304">
        <f t="shared" ca="1" si="30"/>
        <v>44.272530000000017</v>
      </c>
      <c r="U99" s="311">
        <f t="shared" ca="1" si="31"/>
        <v>0</v>
      </c>
      <c r="V99" s="306">
        <f t="shared" ca="1" si="32"/>
        <v>1.1495268911406369</v>
      </c>
      <c r="W99" s="304">
        <f t="shared" ca="1" si="33"/>
        <v>74.798592885023993</v>
      </c>
      <c r="Y99" s="314" t="str">
        <f t="shared" ca="1" si="51"/>
        <v/>
      </c>
      <c r="Z99" s="315" t="str">
        <f t="shared" ca="1" si="52"/>
        <v/>
      </c>
      <c r="AA99" s="316" t="str">
        <f t="shared" ca="1" si="53"/>
        <v/>
      </c>
      <c r="AC99" s="310" t="e">
        <f t="shared" ca="1" si="54"/>
        <v>#N/A</v>
      </c>
      <c r="AD99" s="323" t="e">
        <f t="shared" ca="1" si="55"/>
        <v>#N/A</v>
      </c>
      <c r="AE99" s="324">
        <f t="shared" ca="1" si="34"/>
        <v>635.6896537238938</v>
      </c>
      <c r="AG99" s="306">
        <f t="shared" ca="1" si="56"/>
        <v>-26.194494077574483</v>
      </c>
      <c r="AH99" s="304">
        <f t="shared" ca="1" si="57"/>
        <v>-16.6359240149384</v>
      </c>
    </row>
    <row r="100" spans="1:34" x14ac:dyDescent="0.2">
      <c r="A100" s="347">
        <f t="shared" ca="1" si="35"/>
        <v>0.01</v>
      </c>
      <c r="B100" s="304">
        <f t="shared" ca="1" si="36"/>
        <v>0.96000000000000063</v>
      </c>
      <c r="D100" s="306">
        <f t="shared" ca="1" si="37"/>
        <v>-3.7307881371720661</v>
      </c>
      <c r="E100" s="307">
        <f t="shared" ca="1" si="38"/>
        <v>-25.958673543895593</v>
      </c>
      <c r="F100" s="304">
        <f t="shared" ca="1" si="39"/>
        <v>26.225398229254953</v>
      </c>
      <c r="G100" s="306">
        <f t="shared" ca="1" si="40"/>
        <v>32.82776888727301</v>
      </c>
      <c r="H100" s="307">
        <f t="shared" ca="1" si="41"/>
        <v>141.99652007586909</v>
      </c>
      <c r="I100" s="304">
        <f t="shared" ca="1" si="42"/>
        <v>145.74180636925323</v>
      </c>
      <c r="J100" s="306">
        <f t="shared" ca="1" si="43"/>
        <v>132.38364144136784</v>
      </c>
      <c r="K100" s="307">
        <f t="shared" ca="1" si="44"/>
        <v>637.11091685832969</v>
      </c>
      <c r="L100" s="304">
        <f t="shared" ca="1" si="29"/>
        <v>650.71940873262577</v>
      </c>
      <c r="M100" s="306">
        <f t="shared" ca="1" si="45"/>
        <v>1.3436007393028657</v>
      </c>
      <c r="N100" s="304">
        <f t="shared" ca="1" si="46"/>
        <v>76.982651712711402</v>
      </c>
      <c r="P100" s="310">
        <f t="shared" ca="1" si="47"/>
        <v>3</v>
      </c>
      <c r="Q100" s="304">
        <f t="shared" ca="1" si="48"/>
        <v>0</v>
      </c>
      <c r="R100" s="306">
        <f t="shared" ca="1" si="49"/>
        <v>0</v>
      </c>
      <c r="S100" s="307">
        <f t="shared" ca="1" si="50"/>
        <v>4.5130000000000017</v>
      </c>
      <c r="T100" s="304">
        <f t="shared" ca="1" si="30"/>
        <v>44.272530000000017</v>
      </c>
      <c r="U100" s="311">
        <f t="shared" ca="1" si="31"/>
        <v>0</v>
      </c>
      <c r="V100" s="306">
        <f t="shared" ca="1" si="32"/>
        <v>1.1493633591643977</v>
      </c>
      <c r="W100" s="304">
        <f t="shared" ca="1" si="33"/>
        <v>74.520475952764144</v>
      </c>
      <c r="Y100" s="314" t="str">
        <f t="shared" ca="1" si="51"/>
        <v/>
      </c>
      <c r="Z100" s="315" t="str">
        <f t="shared" ca="1" si="52"/>
        <v/>
      </c>
      <c r="AA100" s="316" t="str">
        <f t="shared" ca="1" si="53"/>
        <v/>
      </c>
      <c r="AC100" s="310" t="e">
        <f t="shared" ca="1" si="54"/>
        <v>#N/A</v>
      </c>
      <c r="AD100" s="323" t="e">
        <f t="shared" ca="1" si="55"/>
        <v>#N/A</v>
      </c>
      <c r="AE100" s="324">
        <f t="shared" ca="1" si="34"/>
        <v>637.11091685832969</v>
      </c>
      <c r="AG100" s="306">
        <f t="shared" ca="1" si="56"/>
        <v>-26.132265411803644</v>
      </c>
      <c r="AH100" s="304">
        <f t="shared" ca="1" si="57"/>
        <v>-16.574029001777966</v>
      </c>
    </row>
    <row r="101" spans="1:34" x14ac:dyDescent="0.2">
      <c r="A101" s="347">
        <f t="shared" ca="1" si="35"/>
        <v>0.01</v>
      </c>
      <c r="B101" s="304">
        <f t="shared" ca="1" si="36"/>
        <v>0.97000000000000064</v>
      </c>
      <c r="D101" s="306">
        <f t="shared" ca="1" si="37"/>
        <v>-3.7193539162888216</v>
      </c>
      <c r="E101" s="307">
        <f t="shared" ca="1" si="38"/>
        <v>-25.898066016826405</v>
      </c>
      <c r="F101" s="304">
        <f t="shared" ca="1" si="39"/>
        <v>26.163780632135555</v>
      </c>
      <c r="G101" s="306">
        <f t="shared" ca="1" si="40"/>
        <v>32.790575348110124</v>
      </c>
      <c r="H101" s="307">
        <f t="shared" ca="1" si="41"/>
        <v>141.73753941570081</v>
      </c>
      <c r="I101" s="304">
        <f t="shared" ca="1" si="42"/>
        <v>145.48110499744436</v>
      </c>
      <c r="J101" s="306">
        <f t="shared" ca="1" si="43"/>
        <v>132.71173316254476</v>
      </c>
      <c r="K101" s="307">
        <f t="shared" ca="1" si="44"/>
        <v>638.52958715578757</v>
      </c>
      <c r="L101" s="304">
        <f t="shared" ca="1" si="29"/>
        <v>652.17515882801536</v>
      </c>
      <c r="M101" s="306">
        <f t="shared" ca="1" si="45"/>
        <v>1.3434488526410471</v>
      </c>
      <c r="N101" s="304">
        <f t="shared" ca="1" si="46"/>
        <v>76.973949248024851</v>
      </c>
      <c r="P101" s="310">
        <f t="shared" ca="1" si="47"/>
        <v>3</v>
      </c>
      <c r="Q101" s="304">
        <f t="shared" ca="1" si="48"/>
        <v>0</v>
      </c>
      <c r="R101" s="306">
        <f t="shared" ca="1" si="49"/>
        <v>0</v>
      </c>
      <c r="S101" s="307">
        <f t="shared" ca="1" si="50"/>
        <v>4.5130000000000017</v>
      </c>
      <c r="T101" s="304">
        <f t="shared" ca="1" si="30"/>
        <v>44.272530000000017</v>
      </c>
      <c r="U101" s="311">
        <f t="shared" ca="1" si="31"/>
        <v>0</v>
      </c>
      <c r="V101" s="306">
        <f t="shared" ca="1" si="32"/>
        <v>1.1492001479841247</v>
      </c>
      <c r="W101" s="304">
        <f t="shared" ca="1" si="33"/>
        <v>74.243567367014847</v>
      </c>
      <c r="Y101" s="314" t="str">
        <f t="shared" ca="1" si="51"/>
        <v/>
      </c>
      <c r="Z101" s="315" t="str">
        <f t="shared" ca="1" si="52"/>
        <v/>
      </c>
      <c r="AA101" s="316" t="str">
        <f t="shared" ca="1" si="53"/>
        <v/>
      </c>
      <c r="AC101" s="310" t="e">
        <f t="shared" ca="1" si="54"/>
        <v>#N/A</v>
      </c>
      <c r="AD101" s="323" t="e">
        <f t="shared" ca="1" si="55"/>
        <v>#N/A</v>
      </c>
      <c r="AE101" s="324">
        <f t="shared" ca="1" si="34"/>
        <v>638.52958715578757</v>
      </c>
      <c r="AG101" s="306">
        <f t="shared" ca="1" si="56"/>
        <v>-26.070304990126395</v>
      </c>
      <c r="AH101" s="304">
        <f t="shared" ca="1" si="57"/>
        <v>-16.512403268948397</v>
      </c>
    </row>
    <row r="102" spans="1:34" x14ac:dyDescent="0.2">
      <c r="A102" s="347">
        <f t="shared" ca="1" si="35"/>
        <v>0.01</v>
      </c>
      <c r="B102" s="304">
        <f t="shared" ca="1" si="36"/>
        <v>0.98000000000000065</v>
      </c>
      <c r="D102" s="306">
        <f t="shared" ca="1" si="37"/>
        <v>-3.7079677113532754</v>
      </c>
      <c r="E102" s="307">
        <f t="shared" ca="1" si="38"/>
        <v>-25.837721809107293</v>
      </c>
      <c r="F102" s="304">
        <f t="shared" ca="1" si="39"/>
        <v>26.102430783995139</v>
      </c>
      <c r="G102" s="306">
        <f t="shared" ca="1" si="40"/>
        <v>32.753495670996593</v>
      </c>
      <c r="H102" s="307">
        <f t="shared" ca="1" si="41"/>
        <v>141.47916219760972</v>
      </c>
      <c r="I102" s="304">
        <f t="shared" ca="1" si="42"/>
        <v>145.22102056798647</v>
      </c>
      <c r="J102" s="306">
        <f t="shared" ca="1" si="43"/>
        <v>133.03945351764028</v>
      </c>
      <c r="K102" s="307">
        <f t="shared" ca="1" si="44"/>
        <v>639.94567066385412</v>
      </c>
      <c r="L102" s="304">
        <f t="shared" ca="1" si="29"/>
        <v>653.62830231996713</v>
      </c>
      <c r="M102" s="306">
        <f t="shared" ca="1" si="45"/>
        <v>1.3432965939925907</v>
      </c>
      <c r="N102" s="304">
        <f t="shared" ca="1" si="46"/>
        <v>76.965225470073946</v>
      </c>
      <c r="P102" s="310">
        <f t="shared" ca="1" si="47"/>
        <v>3</v>
      </c>
      <c r="Q102" s="304">
        <f t="shared" ca="1" si="48"/>
        <v>0</v>
      </c>
      <c r="R102" s="306">
        <f t="shared" ca="1" si="49"/>
        <v>0</v>
      </c>
      <c r="S102" s="307">
        <f t="shared" ca="1" si="50"/>
        <v>4.5130000000000017</v>
      </c>
      <c r="T102" s="304">
        <f t="shared" ca="1" si="30"/>
        <v>44.272530000000017</v>
      </c>
      <c r="U102" s="311">
        <f t="shared" ca="1" si="31"/>
        <v>0</v>
      </c>
      <c r="V102" s="306">
        <f t="shared" ca="1" si="32"/>
        <v>1.1490372567765574</v>
      </c>
      <c r="W102" s="304">
        <f t="shared" ca="1" si="33"/>
        <v>73.967860261896689</v>
      </c>
      <c r="Y102" s="314" t="str">
        <f t="shared" ca="1" si="51"/>
        <v/>
      </c>
      <c r="Z102" s="315" t="str">
        <f t="shared" ca="1" si="52"/>
        <v/>
      </c>
      <c r="AA102" s="316" t="str">
        <f t="shared" ca="1" si="53"/>
        <v/>
      </c>
      <c r="AC102" s="310" t="e">
        <f t="shared" ca="1" si="54"/>
        <v>#N/A</v>
      </c>
      <c r="AD102" s="323" t="e">
        <f t="shared" ca="1" si="55"/>
        <v>#N/A</v>
      </c>
      <c r="AE102" s="324">
        <f t="shared" ca="1" si="34"/>
        <v>639.94567066385412</v>
      </c>
      <c r="AG102" s="306">
        <f t="shared" ca="1" si="56"/>
        <v>-26.008611276524299</v>
      </c>
      <c r="AH102" s="304">
        <f t="shared" ca="1" si="57"/>
        <v>-16.45104528407153</v>
      </c>
    </row>
    <row r="103" spans="1:34" x14ac:dyDescent="0.2">
      <c r="A103" s="347">
        <f t="shared" ca="1" si="35"/>
        <v>0.01</v>
      </c>
      <c r="B103" s="304">
        <f t="shared" ca="1" si="36"/>
        <v>0.99000000000000066</v>
      </c>
      <c r="D103" s="306">
        <f t="shared" ca="1" si="37"/>
        <v>-3.6966292466146364</v>
      </c>
      <c r="E103" s="307">
        <f t="shared" ca="1" si="38"/>
        <v>-25.777639424494648</v>
      </c>
      <c r="F103" s="304">
        <f t="shared" ca="1" si="39"/>
        <v>26.041347163428153</v>
      </c>
      <c r="G103" s="306">
        <f t="shared" ca="1" si="40"/>
        <v>32.716529378530446</v>
      </c>
      <c r="H103" s="307">
        <f t="shared" ca="1" si="41"/>
        <v>141.22138580336477</v>
      </c>
      <c r="I103" s="304">
        <f t="shared" ca="1" si="42"/>
        <v>144.96155042906736</v>
      </c>
      <c r="J103" s="306">
        <f t="shared" ca="1" si="43"/>
        <v>133.36680364288793</v>
      </c>
      <c r="K103" s="307">
        <f t="shared" ca="1" si="44"/>
        <v>641.35917340385902</v>
      </c>
      <c r="L103" s="304">
        <f t="shared" ca="1" si="29"/>
        <v>655.07884534855953</v>
      </c>
      <c r="M103" s="306">
        <f t="shared" ca="1" si="45"/>
        <v>1.3431439624277477</v>
      </c>
      <c r="N103" s="304">
        <f t="shared" ca="1" si="46"/>
        <v>76.956480325587961</v>
      </c>
      <c r="P103" s="310">
        <f t="shared" ca="1" si="47"/>
        <v>3</v>
      </c>
      <c r="Q103" s="304">
        <f t="shared" ca="1" si="48"/>
        <v>0</v>
      </c>
      <c r="R103" s="306">
        <f t="shared" ca="1" si="49"/>
        <v>0</v>
      </c>
      <c r="S103" s="307">
        <f t="shared" ca="1" si="50"/>
        <v>4.5130000000000017</v>
      </c>
      <c r="T103" s="304">
        <f t="shared" ca="1" si="30"/>
        <v>44.272530000000017</v>
      </c>
      <c r="U103" s="311">
        <f t="shared" ca="1" si="31"/>
        <v>0</v>
      </c>
      <c r="V103" s="306">
        <f t="shared" ca="1" si="32"/>
        <v>1.1488746847221138</v>
      </c>
      <c r="W103" s="304">
        <f t="shared" ca="1" si="33"/>
        <v>73.693347820844181</v>
      </c>
      <c r="Y103" s="314" t="str">
        <f t="shared" ca="1" si="51"/>
        <v/>
      </c>
      <c r="Z103" s="315" t="str">
        <f t="shared" ca="1" si="52"/>
        <v/>
      </c>
      <c r="AA103" s="316" t="str">
        <f t="shared" ca="1" si="53"/>
        <v/>
      </c>
      <c r="AC103" s="310" t="e">
        <f t="shared" ca="1" si="54"/>
        <v>#N/A</v>
      </c>
      <c r="AD103" s="323" t="e">
        <f t="shared" ca="1" si="55"/>
        <v>#N/A</v>
      </c>
      <c r="AE103" s="324">
        <f t="shared" ca="1" si="34"/>
        <v>641.35917340385902</v>
      </c>
      <c r="AG103" s="306">
        <f t="shared" ca="1" si="56"/>
        <v>-25.947182745984019</v>
      </c>
      <c r="AH103" s="304">
        <f t="shared" ca="1" si="57"/>
        <v>-16.389953525791416</v>
      </c>
    </row>
    <row r="104" spans="1:34" x14ac:dyDescent="0.2">
      <c r="A104" s="347">
        <f t="shared" ca="1" si="35"/>
        <v>0.01</v>
      </c>
      <c r="B104" s="304">
        <f t="shared" ca="1" si="36"/>
        <v>1.0000000000000007</v>
      </c>
      <c r="D104" s="306">
        <f t="shared" ca="1" si="37"/>
        <v>-3.6853382482994363</v>
      </c>
      <c r="E104" s="307">
        <f t="shared" ca="1" si="38"/>
        <v>-25.717817377491297</v>
      </c>
      <c r="F104" s="304">
        <f t="shared" ca="1" si="39"/>
        <v>25.980528259955996</v>
      </c>
      <c r="G104" s="306">
        <f t="shared" ca="1" si="40"/>
        <v>32.67967599604745</v>
      </c>
      <c r="H104" s="307">
        <f t="shared" ca="1" si="41"/>
        <v>140.96420762958985</v>
      </c>
      <c r="I104" s="304">
        <f t="shared" ca="1" si="42"/>
        <v>144.70269194401587</v>
      </c>
      <c r="J104" s="306">
        <f t="shared" ca="1" si="43"/>
        <v>133.69378466976082</v>
      </c>
      <c r="K104" s="307">
        <f t="shared" ca="1" si="44"/>
        <v>642.77010137102377</v>
      </c>
      <c r="L104" s="304">
        <f t="shared" ca="1" si="29"/>
        <v>656.52679402735771</v>
      </c>
      <c r="M104" s="306">
        <f t="shared" ca="1" si="45"/>
        <v>1.3429909570131433</v>
      </c>
      <c r="N104" s="304">
        <f t="shared" ca="1" si="46"/>
        <v>76.94771376108848</v>
      </c>
      <c r="P104" s="310">
        <f t="shared" ca="1" si="47"/>
        <v>3</v>
      </c>
      <c r="Q104" s="304">
        <f t="shared" ca="1" si="48"/>
        <v>0</v>
      </c>
      <c r="R104" s="306">
        <f t="shared" ca="1" si="49"/>
        <v>0</v>
      </c>
      <c r="S104" s="307">
        <f t="shared" ca="1" si="50"/>
        <v>4.5130000000000017</v>
      </c>
      <c r="T104" s="304">
        <f t="shared" ca="1" si="30"/>
        <v>44.272530000000017</v>
      </c>
      <c r="U104" s="311">
        <f t="shared" ca="1" si="31"/>
        <v>0</v>
      </c>
      <c r="V104" s="306">
        <f t="shared" ca="1" si="32"/>
        <v>1.1487124310048671</v>
      </c>
      <c r="W104" s="304">
        <f t="shared" ca="1" si="33"/>
        <v>73.420023276180316</v>
      </c>
      <c r="Y104" s="314" t="str">
        <f t="shared" ca="1" si="51"/>
        <v/>
      </c>
      <c r="Z104" s="315" t="str">
        <f t="shared" ca="1" si="52"/>
        <v/>
      </c>
      <c r="AA104" s="316" t="str">
        <f t="shared" ca="1" si="53"/>
        <v/>
      </c>
      <c r="AC104" s="310">
        <f t="shared" ca="1" si="54"/>
        <v>1.0000000000000007</v>
      </c>
      <c r="AD104" s="323">
        <f t="shared" ca="1" si="55"/>
        <v>133.69378466976082</v>
      </c>
      <c r="AE104" s="324">
        <f t="shared" ca="1" si="34"/>
        <v>642.77010137102377</v>
      </c>
      <c r="AG104" s="306">
        <f t="shared" ca="1" si="56"/>
        <v>-25.886017884402051</v>
      </c>
      <c r="AH104" s="304">
        <f t="shared" ca="1" si="57"/>
        <v>-16.329126483679183</v>
      </c>
    </row>
    <row r="105" spans="1:34" x14ac:dyDescent="0.2">
      <c r="A105" s="347">
        <f t="shared" ca="1" si="35"/>
        <v>0.1</v>
      </c>
      <c r="B105" s="304">
        <f t="shared" ca="1" si="36"/>
        <v>1.1000000000000008</v>
      </c>
      <c r="D105" s="306">
        <f t="shared" ca="1" si="37"/>
        <v>-3.6740944445944548</v>
      </c>
      <c r="E105" s="307">
        <f t="shared" ca="1" si="38"/>
        <v>-25.658254193253825</v>
      </c>
      <c r="F105" s="304">
        <f t="shared" ca="1" si="39"/>
        <v>25.919972573932775</v>
      </c>
      <c r="G105" s="306">
        <f t="shared" ca="1" si="40"/>
        <v>32.312266551588003</v>
      </c>
      <c r="H105" s="307">
        <f t="shared" ca="1" si="41"/>
        <v>138.39838221026446</v>
      </c>
      <c r="I105" s="304">
        <f t="shared" ca="1" si="42"/>
        <v>142.12035311002896</v>
      </c>
      <c r="J105" s="306">
        <f t="shared" ca="1" si="43"/>
        <v>136.94338179714259</v>
      </c>
      <c r="K105" s="307">
        <f t="shared" ca="1" si="44"/>
        <v>656.7382308630165</v>
      </c>
      <c r="L105" s="304">
        <f t="shared" ca="1" si="29"/>
        <v>670.86406499016084</v>
      </c>
      <c r="M105" s="306">
        <f t="shared" ca="1" si="45"/>
        <v>1.3414320721610193</v>
      </c>
      <c r="N105" s="304">
        <f t="shared" ca="1" si="46"/>
        <v>76.858396238314896</v>
      </c>
      <c r="P105" s="310">
        <f t="shared" ca="1" si="47"/>
        <v>23</v>
      </c>
      <c r="Q105" s="304">
        <f t="shared" ca="1" si="48"/>
        <v>0</v>
      </c>
      <c r="R105" s="306">
        <f t="shared" ca="1" si="49"/>
        <v>0</v>
      </c>
      <c r="S105" s="307">
        <f t="shared" ca="1" si="50"/>
        <v>4.5130000000000017</v>
      </c>
      <c r="T105" s="304">
        <f t="shared" ca="1" si="30"/>
        <v>44.272530000000017</v>
      </c>
      <c r="U105" s="311">
        <f t="shared" ca="1" si="31"/>
        <v>0</v>
      </c>
      <c r="V105" s="306">
        <f t="shared" ca="1" si="32"/>
        <v>1.1471073217062711</v>
      </c>
      <c r="W105" s="304">
        <f t="shared" ca="1" si="33"/>
        <v>70.723962216277471</v>
      </c>
      <c r="Y105" s="314" t="str">
        <f t="shared" ca="1" si="51"/>
        <v/>
      </c>
      <c r="Z105" s="315" t="str">
        <f t="shared" ca="1" si="52"/>
        <v/>
      </c>
      <c r="AA105" s="316" t="str">
        <f t="shared" ca="1" si="53"/>
        <v/>
      </c>
      <c r="AC105" s="310" t="e">
        <f t="shared" ca="1" si="54"/>
        <v>#N/A</v>
      </c>
      <c r="AD105" s="323" t="e">
        <f t="shared" ca="1" si="55"/>
        <v>#N/A</v>
      </c>
      <c r="AE105" s="324">
        <f t="shared" ca="1" si="34"/>
        <v>656.7382308630165</v>
      </c>
      <c r="AG105" s="306">
        <f t="shared" ca="1" si="56"/>
        <v>-25.825115188490397</v>
      </c>
      <c r="AH105" s="304">
        <f t="shared" ca="1" si="57"/>
        <v>-16.268562658138773</v>
      </c>
    </row>
    <row r="106" spans="1:34" x14ac:dyDescent="0.2">
      <c r="A106" s="347">
        <f t="shared" ca="1" si="35"/>
        <v>0.1</v>
      </c>
      <c r="B106" s="304">
        <f t="shared" ca="1" si="36"/>
        <v>1.2000000000000008</v>
      </c>
      <c r="D106" s="306">
        <f t="shared" ca="1" si="37"/>
        <v>-3.5629718805526163</v>
      </c>
      <c r="E106" s="307">
        <f t="shared" ca="1" si="38"/>
        <v>-25.070753786549567</v>
      </c>
      <c r="F106" s="304">
        <f t="shared" ca="1" si="39"/>
        <v>25.32266700107629</v>
      </c>
      <c r="G106" s="306">
        <f t="shared" ca="1" si="40"/>
        <v>31.955969363532741</v>
      </c>
      <c r="H106" s="307">
        <f t="shared" ca="1" si="41"/>
        <v>135.89130683160951</v>
      </c>
      <c r="I106" s="304">
        <f t="shared" ca="1" si="42"/>
        <v>139.59810618473907</v>
      </c>
      <c r="J106" s="306">
        <f t="shared" ca="1" si="43"/>
        <v>140.15679359289862</v>
      </c>
      <c r="K106" s="307">
        <f t="shared" ca="1" si="44"/>
        <v>670.45271531511025</v>
      </c>
      <c r="L106" s="304">
        <f t="shared" ca="1" si="29"/>
        <v>684.94581556765979</v>
      </c>
      <c r="M106" s="306">
        <f t="shared" ca="1" si="45"/>
        <v>1.3398343516503588</v>
      </c>
      <c r="N106" s="304">
        <f t="shared" ca="1" si="46"/>
        <v>76.76685359621257</v>
      </c>
      <c r="P106" s="310">
        <f t="shared" ca="1" si="47"/>
        <v>23</v>
      </c>
      <c r="Q106" s="304">
        <f t="shared" ca="1" si="48"/>
        <v>0</v>
      </c>
      <c r="R106" s="306">
        <f t="shared" ca="1" si="49"/>
        <v>0</v>
      </c>
      <c r="S106" s="307">
        <f t="shared" ca="1" si="50"/>
        <v>4.5130000000000017</v>
      </c>
      <c r="T106" s="304">
        <f t="shared" ca="1" si="30"/>
        <v>44.272530000000017</v>
      </c>
      <c r="U106" s="311">
        <f t="shared" ca="1" si="31"/>
        <v>0</v>
      </c>
      <c r="V106" s="306">
        <f t="shared" ca="1" si="32"/>
        <v>1.1455334699174256</v>
      </c>
      <c r="W106" s="304">
        <f t="shared" ca="1" si="33"/>
        <v>68.142303737973194</v>
      </c>
      <c r="Y106" s="314" t="str">
        <f t="shared" ca="1" si="51"/>
        <v/>
      </c>
      <c r="Z106" s="315" t="str">
        <f t="shared" ca="1" si="52"/>
        <v/>
      </c>
      <c r="AA106" s="316" t="str">
        <f t="shared" ca="1" si="53"/>
        <v/>
      </c>
      <c r="AC106" s="310" t="e">
        <f t="shared" ca="1" si="54"/>
        <v>#N/A</v>
      </c>
      <c r="AD106" s="323" t="e">
        <f t="shared" ca="1" si="55"/>
        <v>#N/A</v>
      </c>
      <c r="AE106" s="324">
        <f t="shared" ca="1" si="34"/>
        <v>670.45271531511025</v>
      </c>
      <c r="AG106" s="306">
        <f t="shared" ca="1" si="56"/>
        <v>-25.224251020507616</v>
      </c>
      <c r="AH106" s="304">
        <f t="shared" ca="1" si="57"/>
        <v>-15.671163797092277</v>
      </c>
    </row>
    <row r="107" spans="1:34" x14ac:dyDescent="0.2">
      <c r="A107" s="347">
        <f t="shared" ca="1" si="35"/>
        <v>0.1</v>
      </c>
      <c r="B107" s="304">
        <f t="shared" ca="1" si="36"/>
        <v>1.3000000000000009</v>
      </c>
      <c r="D107" s="306">
        <f t="shared" ca="1" si="37"/>
        <v>-3.4563996143057323</v>
      </c>
      <c r="E107" s="307">
        <f t="shared" ca="1" si="38"/>
        <v>-24.508182213689292</v>
      </c>
      <c r="F107" s="304">
        <f t="shared" ca="1" si="39"/>
        <v>24.750710973892627</v>
      </c>
      <c r="G107" s="306">
        <f t="shared" ca="1" si="40"/>
        <v>31.610329402102167</v>
      </c>
      <c r="H107" s="307">
        <f t="shared" ca="1" si="41"/>
        <v>133.44048861024058</v>
      </c>
      <c r="I107" s="304">
        <f t="shared" ca="1" si="42"/>
        <v>137.13342745461134</v>
      </c>
      <c r="J107" s="306">
        <f t="shared" ca="1" si="43"/>
        <v>143.33510853118037</v>
      </c>
      <c r="K107" s="307">
        <f t="shared" ca="1" si="44"/>
        <v>683.9193050872027</v>
      </c>
      <c r="L107" s="304">
        <f t="shared" ca="1" si="29"/>
        <v>698.77791121972905</v>
      </c>
      <c r="M107" s="306">
        <f t="shared" ca="1" si="45"/>
        <v>1.3381967874316516</v>
      </c>
      <c r="N107" s="304">
        <f t="shared" ca="1" si="46"/>
        <v>76.673028077799003</v>
      </c>
      <c r="P107" s="310">
        <f t="shared" ca="1" si="47"/>
        <v>23</v>
      </c>
      <c r="Q107" s="304">
        <f t="shared" ca="1" si="48"/>
        <v>0</v>
      </c>
      <c r="R107" s="306">
        <f t="shared" ca="1" si="49"/>
        <v>0</v>
      </c>
      <c r="S107" s="307">
        <f t="shared" ca="1" si="50"/>
        <v>4.5130000000000017</v>
      </c>
      <c r="T107" s="304">
        <f t="shared" ca="1" si="30"/>
        <v>44.272530000000017</v>
      </c>
      <c r="U107" s="311">
        <f t="shared" ca="1" si="31"/>
        <v>0</v>
      </c>
      <c r="V107" s="306">
        <f t="shared" ca="1" si="32"/>
        <v>1.1439900969565506</v>
      </c>
      <c r="W107" s="304">
        <f t="shared" ca="1" si="33"/>
        <v>65.668773100194656</v>
      </c>
      <c r="Y107" s="314" t="str">
        <f t="shared" ca="1" si="51"/>
        <v/>
      </c>
      <c r="Z107" s="315" t="str">
        <f t="shared" ca="1" si="52"/>
        <v/>
      </c>
      <c r="AA107" s="316" t="str">
        <f t="shared" ca="1" si="53"/>
        <v/>
      </c>
      <c r="AC107" s="310" t="e">
        <f t="shared" ca="1" si="54"/>
        <v>#N/A</v>
      </c>
      <c r="AD107" s="323" t="e">
        <f t="shared" ca="1" si="55"/>
        <v>#N/A</v>
      </c>
      <c r="AE107" s="324">
        <f t="shared" ca="1" si="34"/>
        <v>683.9193050872027</v>
      </c>
      <c r="AG107" s="306">
        <f t="shared" ca="1" si="56"/>
        <v>-24.648625997223505</v>
      </c>
      <c r="AH107" s="304">
        <f t="shared" ca="1" si="57"/>
        <v>-15.099114499883264</v>
      </c>
    </row>
    <row r="108" spans="1:34" x14ac:dyDescent="0.2">
      <c r="A108" s="347">
        <f t="shared" ca="1" si="35"/>
        <v>0.1</v>
      </c>
      <c r="B108" s="304">
        <f t="shared" ca="1" si="36"/>
        <v>1.400000000000001</v>
      </c>
      <c r="D108" s="306">
        <f t="shared" ca="1" si="37"/>
        <v>-3.3541251235418499</v>
      </c>
      <c r="E108" s="307">
        <f t="shared" ca="1" si="38"/>
        <v>-23.969172138065197</v>
      </c>
      <c r="F108" s="304">
        <f t="shared" ca="1" si="39"/>
        <v>24.202714069471124</v>
      </c>
      <c r="G108" s="306">
        <f t="shared" ca="1" si="40"/>
        <v>31.274916889747981</v>
      </c>
      <c r="H108" s="307">
        <f t="shared" ca="1" si="41"/>
        <v>131.04357139643406</v>
      </c>
      <c r="I108" s="304">
        <f t="shared" ca="1" si="42"/>
        <v>134.72393265783535</v>
      </c>
      <c r="J108" s="306">
        <f t="shared" ca="1" si="43"/>
        <v>146.47937084577288</v>
      </c>
      <c r="K108" s="307">
        <f t="shared" ca="1" si="44"/>
        <v>697.14350808753647</v>
      </c>
      <c r="L108" s="304">
        <f t="shared" ca="1" si="29"/>
        <v>712.36597121982913</v>
      </c>
      <c r="M108" s="306">
        <f t="shared" ca="1" si="45"/>
        <v>1.3365183306988873</v>
      </c>
      <c r="N108" s="304">
        <f t="shared" ca="1" si="46"/>
        <v>76.576859590916285</v>
      </c>
      <c r="P108" s="310">
        <f t="shared" ca="1" si="47"/>
        <v>23</v>
      </c>
      <c r="Q108" s="304">
        <f t="shared" ca="1" si="48"/>
        <v>0</v>
      </c>
      <c r="R108" s="306">
        <f t="shared" ca="1" si="49"/>
        <v>0</v>
      </c>
      <c r="S108" s="307">
        <f t="shared" ca="1" si="50"/>
        <v>4.5130000000000017</v>
      </c>
      <c r="T108" s="304">
        <f t="shared" ca="1" si="30"/>
        <v>44.272530000000017</v>
      </c>
      <c r="U108" s="311">
        <f t="shared" ca="1" si="31"/>
        <v>0</v>
      </c>
      <c r="V108" s="306">
        <f t="shared" ca="1" si="32"/>
        <v>1.1424764578432258</v>
      </c>
      <c r="W108" s="304">
        <f t="shared" ca="1" si="33"/>
        <v>63.297526438287647</v>
      </c>
      <c r="Y108" s="314" t="str">
        <f t="shared" ca="1" si="51"/>
        <v/>
      </c>
      <c r="Z108" s="315" t="str">
        <f t="shared" ca="1" si="52"/>
        <v/>
      </c>
      <c r="AA108" s="316" t="str">
        <f t="shared" ca="1" si="53"/>
        <v/>
      </c>
      <c r="AC108" s="310" t="e">
        <f t="shared" ca="1" si="54"/>
        <v>#N/A</v>
      </c>
      <c r="AD108" s="323" t="e">
        <f t="shared" ca="1" si="55"/>
        <v>#N/A</v>
      </c>
      <c r="AE108" s="324">
        <f t="shared" ca="1" si="34"/>
        <v>697.14350808753647</v>
      </c>
      <c r="AG108" s="306">
        <f t="shared" ca="1" si="56"/>
        <v>-24.096845700083833</v>
      </c>
      <c r="AH108" s="304">
        <f t="shared" ca="1" si="57"/>
        <v>-14.551024396231915</v>
      </c>
    </row>
    <row r="109" spans="1:34" x14ac:dyDescent="0.2">
      <c r="A109" s="347">
        <f t="shared" ca="1" si="35"/>
        <v>0.1</v>
      </c>
      <c r="B109" s="304">
        <f t="shared" ca="1" si="36"/>
        <v>1.5000000000000011</v>
      </c>
      <c r="D109" s="306">
        <f t="shared" ca="1" si="37"/>
        <v>-3.2559131966291752</v>
      </c>
      <c r="E109" s="307">
        <f t="shared" ca="1" si="38"/>
        <v>-23.452450112567043</v>
      </c>
      <c r="F109" s="304">
        <f t="shared" ca="1" si="39"/>
        <v>23.677381338028702</v>
      </c>
      <c r="G109" s="306">
        <f t="shared" ca="1" si="40"/>
        <v>30.949325570085065</v>
      </c>
      <c r="H109" s="307">
        <f t="shared" ca="1" si="41"/>
        <v>128.69832638517735</v>
      </c>
      <c r="I109" s="304">
        <f t="shared" ca="1" si="42"/>
        <v>132.36736745734862</v>
      </c>
      <c r="J109" s="306">
        <f t="shared" ca="1" si="43"/>
        <v>149.59058296876452</v>
      </c>
      <c r="K109" s="307">
        <f t="shared" ca="1" si="44"/>
        <v>710.13060297661707</v>
      </c>
      <c r="L109" s="304">
        <f t="shared" ca="1" si="29"/>
        <v>725.71538208644074</v>
      </c>
      <c r="M109" s="306">
        <f t="shared" ca="1" si="45"/>
        <v>1.3347978900200232</v>
      </c>
      <c r="N109" s="304">
        <f t="shared" ca="1" si="46"/>
        <v>76.478285601114763</v>
      </c>
      <c r="P109" s="310">
        <f t="shared" ca="1" si="47"/>
        <v>23</v>
      </c>
      <c r="Q109" s="304">
        <f t="shared" ca="1" si="48"/>
        <v>0</v>
      </c>
      <c r="R109" s="306">
        <f t="shared" ca="1" si="49"/>
        <v>0</v>
      </c>
      <c r="S109" s="307">
        <f t="shared" ca="1" si="50"/>
        <v>4.5130000000000017</v>
      </c>
      <c r="T109" s="304">
        <f t="shared" ca="1" si="30"/>
        <v>44.272530000000017</v>
      </c>
      <c r="U109" s="311">
        <f t="shared" ca="1" si="31"/>
        <v>0</v>
      </c>
      <c r="V109" s="306">
        <f t="shared" ca="1" si="32"/>
        <v>1.1409918394216865</v>
      </c>
      <c r="W109" s="304">
        <f t="shared" ca="1" si="33"/>
        <v>61.02311563790164</v>
      </c>
      <c r="Y109" s="314" t="str">
        <f t="shared" ca="1" si="51"/>
        <v/>
      </c>
      <c r="Z109" s="315" t="str">
        <f t="shared" ca="1" si="52"/>
        <v/>
      </c>
      <c r="AA109" s="316" t="str">
        <f t="shared" ca="1" si="53"/>
        <v/>
      </c>
      <c r="AC109" s="310" t="e">
        <f t="shared" ca="1" si="54"/>
        <v>#N/A</v>
      </c>
      <c r="AD109" s="323" t="e">
        <f t="shared" ca="1" si="55"/>
        <v>#N/A</v>
      </c>
      <c r="AE109" s="324">
        <f t="shared" ca="1" si="34"/>
        <v>710.13060297661707</v>
      </c>
      <c r="AG109" s="306">
        <f t="shared" ca="1" si="56"/>
        <v>-23.567610985913703</v>
      </c>
      <c r="AH109" s="304">
        <f t="shared" ca="1" si="57"/>
        <v>-14.025598590358436</v>
      </c>
    </row>
    <row r="110" spans="1:34" x14ac:dyDescent="0.2">
      <c r="A110" s="347">
        <f t="shared" ca="1" si="35"/>
        <v>0.1</v>
      </c>
      <c r="B110" s="304">
        <f t="shared" ca="1" si="36"/>
        <v>1.6000000000000012</v>
      </c>
      <c r="D110" s="306">
        <f t="shared" ca="1" si="37"/>
        <v>-3.1615445208342923</v>
      </c>
      <c r="E110" s="307">
        <f t="shared" ca="1" si="38"/>
        <v>-22.956828925309033</v>
      </c>
      <c r="F110" s="304">
        <f t="shared" ca="1" si="39"/>
        <v>23.173505519517818</v>
      </c>
      <c r="G110" s="306">
        <f t="shared" ca="1" si="40"/>
        <v>30.633171118001638</v>
      </c>
      <c r="H110" s="307">
        <f t="shared" ca="1" si="41"/>
        <v>126.40264349264645</v>
      </c>
      <c r="I110" s="304">
        <f t="shared" ca="1" si="42"/>
        <v>130.06159869336469</v>
      </c>
      <c r="J110" s="306">
        <f t="shared" ca="1" si="43"/>
        <v>152.66970780316885</v>
      </c>
      <c r="K110" s="307">
        <f t="shared" ca="1" si="44"/>
        <v>722.88565147050826</v>
      </c>
      <c r="L110" s="304">
        <f t="shared" ca="1" si="29"/>
        <v>738.83131009902809</v>
      </c>
      <c r="M110" s="306">
        <f t="shared" ca="1" si="45"/>
        <v>1.333034329359748</v>
      </c>
      <c r="N110" s="304">
        <f t="shared" ca="1" si="46"/>
        <v>76.37724101836568</v>
      </c>
      <c r="P110" s="310">
        <f t="shared" ca="1" si="47"/>
        <v>23</v>
      </c>
      <c r="Q110" s="304">
        <f t="shared" ca="1" si="48"/>
        <v>0</v>
      </c>
      <c r="R110" s="306">
        <f t="shared" ca="1" si="49"/>
        <v>0</v>
      </c>
      <c r="S110" s="307">
        <f t="shared" ca="1" si="50"/>
        <v>4.5130000000000017</v>
      </c>
      <c r="T110" s="304">
        <f t="shared" ca="1" si="30"/>
        <v>44.272530000000017</v>
      </c>
      <c r="U110" s="311">
        <f t="shared" ca="1" si="31"/>
        <v>0</v>
      </c>
      <c r="V110" s="306">
        <f t="shared" ca="1" si="32"/>
        <v>1.1395355586142961</v>
      </c>
      <c r="W110" s="304">
        <f t="shared" ca="1" si="33"/>
        <v>58.840456518702823</v>
      </c>
      <c r="Y110" s="314" t="str">
        <f t="shared" ca="1" si="51"/>
        <v/>
      </c>
      <c r="Z110" s="315" t="str">
        <f t="shared" ca="1" si="52"/>
        <v/>
      </c>
      <c r="AA110" s="316" t="str">
        <f t="shared" ca="1" si="53"/>
        <v/>
      </c>
      <c r="AC110" s="310" t="e">
        <f t="shared" ca="1" si="54"/>
        <v>#N/A</v>
      </c>
      <c r="AD110" s="323" t="e">
        <f t="shared" ca="1" si="55"/>
        <v>#N/A</v>
      </c>
      <c r="AE110" s="324">
        <f t="shared" ca="1" si="34"/>
        <v>722.88565147050826</v>
      </c>
      <c r="AG110" s="306">
        <f t="shared" ca="1" si="56"/>
        <v>-23.059710192251497</v>
      </c>
      <c r="AH110" s="304">
        <f t="shared" ca="1" si="57"/>
        <v>-13.521629877664884</v>
      </c>
    </row>
    <row r="111" spans="1:34" x14ac:dyDescent="0.2">
      <c r="A111" s="347">
        <f t="shared" ca="1" si="35"/>
        <v>0.1</v>
      </c>
      <c r="B111" s="304">
        <f t="shared" ca="1" si="36"/>
        <v>1.7000000000000013</v>
      </c>
      <c r="D111" s="306">
        <f t="shared" ca="1" si="37"/>
        <v>-3.0708144035964877</v>
      </c>
      <c r="E111" s="307">
        <f t="shared" ca="1" si="38"/>
        <v>-22.481200666580293</v>
      </c>
      <c r="F111" s="304">
        <f t="shared" ca="1" si="39"/>
        <v>22.689959993626829</v>
      </c>
      <c r="G111" s="306">
        <f t="shared" ca="1" si="40"/>
        <v>30.326089677641988</v>
      </c>
      <c r="H111" s="307">
        <f t="shared" ca="1" si="41"/>
        <v>124.15452342598842</v>
      </c>
      <c r="I111" s="304">
        <f t="shared" ca="1" si="42"/>
        <v>127.80460634214516</v>
      </c>
      <c r="J111" s="306">
        <f t="shared" ca="1" si="43"/>
        <v>155.71767084295104</v>
      </c>
      <c r="K111" s="307">
        <f t="shared" ca="1" si="44"/>
        <v>735.41350981643996</v>
      </c>
      <c r="L111" s="304">
        <f t="shared" ca="1" si="29"/>
        <v>751.7187129726708</v>
      </c>
      <c r="M111" s="306">
        <f t="shared" ca="1" si="45"/>
        <v>1.3312264659876334</v>
      </c>
      <c r="N111" s="304">
        <f t="shared" ca="1" si="46"/>
        <v>76.27365807720723</v>
      </c>
      <c r="P111" s="310">
        <f t="shared" ca="1" si="47"/>
        <v>23</v>
      </c>
      <c r="Q111" s="304">
        <f t="shared" ca="1" si="48"/>
        <v>0</v>
      </c>
      <c r="R111" s="306">
        <f t="shared" ca="1" si="49"/>
        <v>0</v>
      </c>
      <c r="S111" s="307">
        <f t="shared" ca="1" si="50"/>
        <v>4.5130000000000017</v>
      </c>
      <c r="T111" s="304">
        <f t="shared" ca="1" si="30"/>
        <v>44.272530000000017</v>
      </c>
      <c r="U111" s="311">
        <f t="shared" ca="1" si="31"/>
        <v>0</v>
      </c>
      <c r="V111" s="306">
        <f t="shared" ca="1" si="32"/>
        <v>1.138106960794522</v>
      </c>
      <c r="W111" s="304">
        <f t="shared" ca="1" si="33"/>
        <v>56.744799975266162</v>
      </c>
      <c r="Y111" s="314" t="str">
        <f t="shared" ca="1" si="51"/>
        <v/>
      </c>
      <c r="Z111" s="315" t="str">
        <f t="shared" ca="1" si="52"/>
        <v/>
      </c>
      <c r="AA111" s="316" t="str">
        <f t="shared" ca="1" si="53"/>
        <v/>
      </c>
      <c r="AC111" s="310" t="e">
        <f t="shared" ca="1" si="54"/>
        <v>#N/A</v>
      </c>
      <c r="AD111" s="323" t="e">
        <f t="shared" ca="1" si="55"/>
        <v>#N/A</v>
      </c>
      <c r="AE111" s="324">
        <f t="shared" ca="1" si="34"/>
        <v>735.41350981643996</v>
      </c>
      <c r="AG111" s="306">
        <f t="shared" ca="1" si="56"/>
        <v>-22.572012075314909</v>
      </c>
      <c r="AH111" s="304">
        <f t="shared" ca="1" si="57"/>
        <v>-13.037991694815599</v>
      </c>
    </row>
    <row r="112" spans="1:34" x14ac:dyDescent="0.2">
      <c r="A112" s="347">
        <f t="shared" ca="1" si="35"/>
        <v>0.1</v>
      </c>
      <c r="B112" s="304">
        <f t="shared" ca="1" si="36"/>
        <v>1.8000000000000014</v>
      </c>
      <c r="D112" s="306">
        <f t="shared" ca="1" si="37"/>
        <v>-2.983531612682925</v>
      </c>
      <c r="E112" s="307">
        <f t="shared" ca="1" si="38"/>
        <v>-22.02453044017448</v>
      </c>
      <c r="F112" s="304">
        <f t="shared" ca="1" si="39"/>
        <v>22.225692385031579</v>
      </c>
      <c r="G112" s="306">
        <f t="shared" ca="1" si="40"/>
        <v>30.027736516373697</v>
      </c>
      <c r="H112" s="307">
        <f t="shared" ca="1" si="41"/>
        <v>121.95207038197097</v>
      </c>
      <c r="I112" s="304">
        <f t="shared" ca="1" si="42"/>
        <v>125.5944761155759</v>
      </c>
      <c r="J112" s="306">
        <f t="shared" ca="1" si="43"/>
        <v>158.73536215265182</v>
      </c>
      <c r="K112" s="307">
        <f t="shared" ca="1" si="44"/>
        <v>747.71883950683787</v>
      </c>
      <c r="L112" s="304">
        <f t="shared" ca="1" si="29"/>
        <v>764.38235075856244</v>
      </c>
      <c r="M112" s="306">
        <f t="shared" ca="1" si="45"/>
        <v>1.3293730682642582</v>
      </c>
      <c r="N112" s="304">
        <f t="shared" ca="1" si="46"/>
        <v>76.167466209898677</v>
      </c>
      <c r="P112" s="310">
        <f t="shared" ca="1" si="47"/>
        <v>23</v>
      </c>
      <c r="Q112" s="304">
        <f t="shared" ca="1" si="48"/>
        <v>0</v>
      </c>
      <c r="R112" s="306">
        <f t="shared" ca="1" si="49"/>
        <v>0</v>
      </c>
      <c r="S112" s="307">
        <f t="shared" ca="1" si="50"/>
        <v>4.5130000000000017</v>
      </c>
      <c r="T112" s="304">
        <f t="shared" ca="1" si="30"/>
        <v>44.272530000000017</v>
      </c>
      <c r="U112" s="311">
        <f t="shared" ca="1" si="31"/>
        <v>0</v>
      </c>
      <c r="V112" s="306">
        <f t="shared" ca="1" si="32"/>
        <v>1.1367054182697178</v>
      </c>
      <c r="W112" s="304">
        <f t="shared" ca="1" si="33"/>
        <v>54.731705764309652</v>
      </c>
      <c r="Y112" s="314" t="str">
        <f t="shared" ca="1" si="51"/>
        <v/>
      </c>
      <c r="Z112" s="315" t="str">
        <f t="shared" ca="1" si="52"/>
        <v/>
      </c>
      <c r="AA112" s="316" t="str">
        <f t="shared" ca="1" si="53"/>
        <v/>
      </c>
      <c r="AC112" s="310" t="e">
        <f t="shared" ca="1" si="54"/>
        <v>#N/A</v>
      </c>
      <c r="AD112" s="323" t="e">
        <f t="shared" ca="1" si="55"/>
        <v>#N/A</v>
      </c>
      <c r="AE112" s="324">
        <f t="shared" ca="1" si="34"/>
        <v>747.71883950683787</v>
      </c>
      <c r="AG112" s="306">
        <f t="shared" ca="1" si="56"/>
        <v>-22.103459402400162</v>
      </c>
      <c r="AH112" s="304">
        <f t="shared" ca="1" si="57"/>
        <v>-12.573631725075591</v>
      </c>
    </row>
    <row r="113" spans="1:34" x14ac:dyDescent="0.2">
      <c r="A113" s="347">
        <f t="shared" ca="1" si="35"/>
        <v>0.1</v>
      </c>
      <c r="B113" s="304">
        <f t="shared" ca="1" si="36"/>
        <v>1.9000000000000015</v>
      </c>
      <c r="D113" s="306">
        <f t="shared" ca="1" si="37"/>
        <v>-2.8995173227303641</v>
      </c>
      <c r="E113" s="307">
        <f t="shared" ca="1" si="38"/>
        <v>-21.585850651365057</v>
      </c>
      <c r="F113" s="304">
        <f t="shared" ca="1" si="39"/>
        <v>21.779718755021854</v>
      </c>
      <c r="G113" s="306">
        <f t="shared" ca="1" si="40"/>
        <v>29.737784784100661</v>
      </c>
      <c r="H113" s="307">
        <f t="shared" ca="1" si="41"/>
        <v>119.79348531683446</v>
      </c>
      <c r="I113" s="304">
        <f t="shared" ca="1" si="42"/>
        <v>123.42939264300105</v>
      </c>
      <c r="J113" s="306">
        <f t="shared" ca="1" si="43"/>
        <v>161.72363821767553</v>
      </c>
      <c r="K113" s="307">
        <f t="shared" ca="1" si="44"/>
        <v>759.80611729177815</v>
      </c>
      <c r="L113" s="304">
        <f t="shared" ca="1" si="29"/>
        <v>776.82679603137331</v>
      </c>
      <c r="M113" s="306">
        <f t="shared" ca="1" si="45"/>
        <v>1.3274728532973263</v>
      </c>
      <c r="N113" s="304">
        <f t="shared" ca="1" si="46"/>
        <v>76.058591912125891</v>
      </c>
      <c r="P113" s="310">
        <f t="shared" ca="1" si="47"/>
        <v>23</v>
      </c>
      <c r="Q113" s="304">
        <f t="shared" ca="1" si="48"/>
        <v>0</v>
      </c>
      <c r="R113" s="306">
        <f t="shared" ca="1" si="49"/>
        <v>0</v>
      </c>
      <c r="S113" s="307">
        <f t="shared" ca="1" si="50"/>
        <v>4.5130000000000017</v>
      </c>
      <c r="T113" s="304">
        <f t="shared" ca="1" si="30"/>
        <v>44.272530000000017</v>
      </c>
      <c r="U113" s="311">
        <f t="shared" ca="1" si="31"/>
        <v>0</v>
      </c>
      <c r="V113" s="306">
        <f t="shared" ca="1" si="32"/>
        <v>1.1353303288649548</v>
      </c>
      <c r="W113" s="304">
        <f t="shared" ca="1" si="33"/>
        <v>52.79701866380055</v>
      </c>
      <c r="Y113" s="314" t="str">
        <f t="shared" ca="1" si="51"/>
        <v/>
      </c>
      <c r="Z113" s="315" t="str">
        <f t="shared" ca="1" si="52"/>
        <v/>
      </c>
      <c r="AA113" s="316" t="str">
        <f t="shared" ca="1" si="53"/>
        <v/>
      </c>
      <c r="AC113" s="310" t="e">
        <f t="shared" ca="1" si="54"/>
        <v>#N/A</v>
      </c>
      <c r="AD113" s="323" t="e">
        <f t="shared" ca="1" si="55"/>
        <v>#N/A</v>
      </c>
      <c r="AE113" s="324">
        <f t="shared" ca="1" si="34"/>
        <v>759.80611729177815</v>
      </c>
      <c r="AG113" s="306">
        <f t="shared" ca="1" si="56"/>
        <v>-21.653063129775088</v>
      </c>
      <c r="AH113" s="304">
        <f t="shared" ca="1" si="57"/>
        <v>-12.127566090030939</v>
      </c>
    </row>
    <row r="114" spans="1:34" x14ac:dyDescent="0.2">
      <c r="A114" s="347">
        <f t="shared" ca="1" si="35"/>
        <v>0.1</v>
      </c>
      <c r="B114" s="304">
        <f t="shared" ca="1" si="36"/>
        <v>2.0000000000000013</v>
      </c>
      <c r="D114" s="306">
        <f t="shared" ca="1" si="37"/>
        <v>-2.8186041571412574</v>
      </c>
      <c r="E114" s="307">
        <f t="shared" ca="1" si="38"/>
        <v>-21.16425581171719</v>
      </c>
      <c r="F114" s="304">
        <f t="shared" ca="1" si="39"/>
        <v>21.35111831868436</v>
      </c>
      <c r="G114" s="306">
        <f t="shared" ca="1" si="40"/>
        <v>29.455924368386537</v>
      </c>
      <c r="H114" s="307">
        <f t="shared" ca="1" si="41"/>
        <v>117.67705973566274</v>
      </c>
      <c r="I114" s="304">
        <f t="shared" ca="1" si="42"/>
        <v>121.30763318285805</v>
      </c>
      <c r="J114" s="306">
        <f t="shared" ca="1" si="43"/>
        <v>164.6833236752999</v>
      </c>
      <c r="K114" s="307">
        <f t="shared" ca="1" si="44"/>
        <v>771.679644544403</v>
      </c>
      <c r="L114" s="304">
        <f t="shared" ca="1" si="29"/>
        <v>789.05644341892287</v>
      </c>
      <c r="M114" s="306">
        <f t="shared" ca="1" si="45"/>
        <v>1.3255244844592076</v>
      </c>
      <c r="N114" s="304">
        <f t="shared" ca="1" si="46"/>
        <v>75.946958600766877</v>
      </c>
      <c r="P114" s="310">
        <f t="shared" ca="1" si="47"/>
        <v>23</v>
      </c>
      <c r="Q114" s="304">
        <f t="shared" ca="1" si="48"/>
        <v>0</v>
      </c>
      <c r="R114" s="306">
        <f t="shared" ca="1" si="49"/>
        <v>0</v>
      </c>
      <c r="S114" s="307">
        <f t="shared" ca="1" si="50"/>
        <v>4.5130000000000017</v>
      </c>
      <c r="T114" s="304">
        <f t="shared" ca="1" si="30"/>
        <v>44.272530000000017</v>
      </c>
      <c r="U114" s="311">
        <f t="shared" ca="1" si="31"/>
        <v>0</v>
      </c>
      <c r="V114" s="306">
        <f t="shared" ca="1" si="32"/>
        <v>1.1339811145999286</v>
      </c>
      <c r="W114" s="304">
        <f t="shared" ca="1" si="33"/>
        <v>50.936846761152346</v>
      </c>
      <c r="Y114" s="314" t="str">
        <f t="shared" ca="1" si="51"/>
        <v/>
      </c>
      <c r="Z114" s="315" t="str">
        <f t="shared" ca="1" si="52"/>
        <v/>
      </c>
      <c r="AA114" s="316" t="str">
        <f t="shared" ca="1" si="53"/>
        <v/>
      </c>
      <c r="AC114" s="310">
        <f t="shared" ca="1" si="54"/>
        <v>2.0000000000000013</v>
      </c>
      <c r="AD114" s="323">
        <f t="shared" ca="1" si="55"/>
        <v>164.6833236752999</v>
      </c>
      <c r="AE114" s="324">
        <f t="shared" ca="1" si="34"/>
        <v>771.679644544403</v>
      </c>
      <c r="AG114" s="306">
        <f t="shared" ca="1" si="56"/>
        <v>-21.219897105179726</v>
      </c>
      <c r="AH114" s="304">
        <f t="shared" ca="1" si="57"/>
        <v>-11.698874066873595</v>
      </c>
    </row>
    <row r="115" spans="1:34" x14ac:dyDescent="0.2">
      <c r="A115" s="347">
        <f t="shared" ca="1" si="35"/>
        <v>0.1</v>
      </c>
      <c r="B115" s="304">
        <f t="shared" ca="1" si="36"/>
        <v>2.1000000000000014</v>
      </c>
      <c r="D115" s="306">
        <f t="shared" ca="1" si="37"/>
        <v>-2.7406353155759828</v>
      </c>
      <c r="E115" s="307">
        <f t="shared" ca="1" si="38"/>
        <v>-20.758897807832312</v>
      </c>
      <c r="F115" s="304">
        <f t="shared" ca="1" si="39"/>
        <v>20.939028633845638</v>
      </c>
      <c r="G115" s="306">
        <f t="shared" ca="1" si="40"/>
        <v>29.181860836828939</v>
      </c>
      <c r="H115" s="307">
        <f t="shared" ca="1" si="41"/>
        <v>115.60116995487951</v>
      </c>
      <c r="I115" s="304">
        <f t="shared" ca="1" si="42"/>
        <v>119.22756181704375</v>
      </c>
      <c r="J115" s="306">
        <f t="shared" ca="1" si="43"/>
        <v>167.61521293556066</v>
      </c>
      <c r="K115" s="307">
        <f t="shared" ca="1" si="44"/>
        <v>783.34355602893015</v>
      </c>
      <c r="L115" s="304">
        <f t="shared" ca="1" si="29"/>
        <v>801.07551852461631</v>
      </c>
      <c r="M115" s="306">
        <f t="shared" ca="1" si="45"/>
        <v>1.3235265687566762</v>
      </c>
      <c r="N115" s="304">
        <f t="shared" ca="1" si="46"/>
        <v>75.832486463188914</v>
      </c>
      <c r="P115" s="310">
        <f t="shared" ca="1" si="47"/>
        <v>23</v>
      </c>
      <c r="Q115" s="304">
        <f t="shared" ca="1" si="48"/>
        <v>0</v>
      </c>
      <c r="R115" s="306">
        <f t="shared" ca="1" si="49"/>
        <v>0</v>
      </c>
      <c r="S115" s="307">
        <f t="shared" ca="1" si="50"/>
        <v>4.5130000000000017</v>
      </c>
      <c r="T115" s="304">
        <f t="shared" ca="1" si="30"/>
        <v>44.272530000000017</v>
      </c>
      <c r="U115" s="311">
        <f t="shared" ca="1" si="31"/>
        <v>0</v>
      </c>
      <c r="V115" s="306">
        <f t="shared" ca="1" si="32"/>
        <v>1.1326572204517042</v>
      </c>
      <c r="W115" s="304">
        <f t="shared" ca="1" si="33"/>
        <v>49.147541655400104</v>
      </c>
      <c r="Y115" s="314" t="str">
        <f t="shared" ca="1" si="51"/>
        <v/>
      </c>
      <c r="Z115" s="315" t="str">
        <f t="shared" ca="1" si="52"/>
        <v/>
      </c>
      <c r="AA115" s="316" t="str">
        <f t="shared" ca="1" si="53"/>
        <v/>
      </c>
      <c r="AC115" s="310" t="e">
        <f t="shared" ca="1" si="54"/>
        <v>#N/A</v>
      </c>
      <c r="AD115" s="323" t="e">
        <f t="shared" ca="1" si="55"/>
        <v>#N/A</v>
      </c>
      <c r="AE115" s="324">
        <f t="shared" ca="1" si="34"/>
        <v>783.34355602893015</v>
      </c>
      <c r="AG115" s="306">
        <f t="shared" ca="1" si="56"/>
        <v>-20.803093241063596</v>
      </c>
      <c r="AH115" s="304">
        <f t="shared" ca="1" si="57"/>
        <v>-11.286693277454537</v>
      </c>
    </row>
    <row r="116" spans="1:34" x14ac:dyDescent="0.2">
      <c r="A116" s="347">
        <f t="shared" ca="1" si="35"/>
        <v>0.1</v>
      </c>
      <c r="B116" s="304">
        <f t="shared" ca="1" si="36"/>
        <v>2.2000000000000015</v>
      </c>
      <c r="D116" s="306">
        <f t="shared" ca="1" si="37"/>
        <v>-2.6654637783954622</v>
      </c>
      <c r="E116" s="307">
        <f t="shared" ca="1" si="38"/>
        <v>-20.368981587150643</v>
      </c>
      <c r="F116" s="304">
        <f t="shared" ca="1" si="39"/>
        <v>20.542641214109256</v>
      </c>
      <c r="G116" s="306">
        <f t="shared" ca="1" si="40"/>
        <v>28.915314458989393</v>
      </c>
      <c r="H116" s="307">
        <f t="shared" ca="1" si="41"/>
        <v>113.56427179616445</v>
      </c>
      <c r="I116" s="304">
        <f t="shared" ca="1" si="42"/>
        <v>117.18762408571715</v>
      </c>
      <c r="J116" s="306">
        <f t="shared" ca="1" si="43"/>
        <v>170.52007170035159</v>
      </c>
      <c r="K116" s="307">
        <f t="shared" ca="1" si="44"/>
        <v>794.8018281164824</v>
      </c>
      <c r="L116" s="304">
        <f t="shared" ca="1" si="29"/>
        <v>812.88808628863262</v>
      </c>
      <c r="M116" s="306">
        <f t="shared" ca="1" si="45"/>
        <v>1.3214776540429214</v>
      </c>
      <c r="N116" s="304">
        <f t="shared" ca="1" si="46"/>
        <v>75.715092297508505</v>
      </c>
      <c r="P116" s="310">
        <f t="shared" ca="1" si="47"/>
        <v>23</v>
      </c>
      <c r="Q116" s="304">
        <f t="shared" ca="1" si="48"/>
        <v>0</v>
      </c>
      <c r="R116" s="306">
        <f t="shared" ca="1" si="49"/>
        <v>0</v>
      </c>
      <c r="S116" s="307">
        <f t="shared" ca="1" si="50"/>
        <v>4.5130000000000017</v>
      </c>
      <c r="T116" s="304">
        <f t="shared" ca="1" si="30"/>
        <v>44.272530000000017</v>
      </c>
      <c r="U116" s="311">
        <f t="shared" ca="1" si="31"/>
        <v>0</v>
      </c>
      <c r="V116" s="306">
        <f t="shared" ca="1" si="32"/>
        <v>1.1313581131967076</v>
      </c>
      <c r="W116" s="304">
        <f t="shared" ca="1" si="33"/>
        <v>47.425680382444405</v>
      </c>
      <c r="Y116" s="314" t="str">
        <f t="shared" ca="1" si="51"/>
        <v/>
      </c>
      <c r="Z116" s="315" t="str">
        <f t="shared" ca="1" si="52"/>
        <v/>
      </c>
      <c r="AA116" s="316" t="str">
        <f t="shared" ca="1" si="53"/>
        <v/>
      </c>
      <c r="AC116" s="310" t="e">
        <f t="shared" ca="1" si="54"/>
        <v>#N/A</v>
      </c>
      <c r="AD116" s="323" t="e">
        <f t="shared" ca="1" si="55"/>
        <v>#N/A</v>
      </c>
      <c r="AE116" s="324">
        <f t="shared" ca="1" si="34"/>
        <v>794.8018281164824</v>
      </c>
      <c r="AG116" s="306">
        <f t="shared" ca="1" si="56"/>
        <v>-20.401837110813364</v>
      </c>
      <c r="AH116" s="304">
        <f t="shared" ca="1" si="57"/>
        <v>-10.890215301440303</v>
      </c>
    </row>
    <row r="117" spans="1:34" x14ac:dyDescent="0.2">
      <c r="A117" s="347">
        <f t="shared" ca="1" si="35"/>
        <v>0.1</v>
      </c>
      <c r="B117" s="304">
        <f t="shared" ca="1" si="36"/>
        <v>2.3000000000000016</v>
      </c>
      <c r="D117" s="306">
        <f t="shared" ca="1" si="37"/>
        <v>-2.59295158038146</v>
      </c>
      <c r="E117" s="307">
        <f t="shared" ca="1" si="38"/>
        <v>-19.993761219210548</v>
      </c>
      <c r="F117" s="304">
        <f t="shared" ca="1" si="39"/>
        <v>20.161197523684212</v>
      </c>
      <c r="G117" s="306">
        <f t="shared" ca="1" si="40"/>
        <v>28.656019300951247</v>
      </c>
      <c r="H117" s="307">
        <f t="shared" ca="1" si="41"/>
        <v>111.56489567424339</v>
      </c>
      <c r="I117" s="304">
        <f t="shared" ca="1" si="42"/>
        <v>115.18634202448354</v>
      </c>
      <c r="J117" s="306">
        <f t="shared" ca="1" si="43"/>
        <v>173.39863838834862</v>
      </c>
      <c r="K117" s="307">
        <f t="shared" ca="1" si="44"/>
        <v>806.05828649000284</v>
      </c>
      <c r="L117" s="304">
        <f t="shared" ca="1" si="29"/>
        <v>824.49805882981479</v>
      </c>
      <c r="M117" s="306">
        <f t="shared" ca="1" si="45"/>
        <v>1.3193762260611519</v>
      </c>
      <c r="N117" s="304">
        <f t="shared" ca="1" si="46"/>
        <v>75.594689343202418</v>
      </c>
      <c r="P117" s="310">
        <f t="shared" ca="1" si="47"/>
        <v>23</v>
      </c>
      <c r="Q117" s="304">
        <f t="shared" ca="1" si="48"/>
        <v>0</v>
      </c>
      <c r="R117" s="306">
        <f t="shared" ca="1" si="49"/>
        <v>0</v>
      </c>
      <c r="S117" s="307">
        <f t="shared" ca="1" si="50"/>
        <v>4.5130000000000017</v>
      </c>
      <c r="T117" s="304">
        <f t="shared" ca="1" si="30"/>
        <v>44.272530000000017</v>
      </c>
      <c r="U117" s="311">
        <f t="shared" ca="1" si="31"/>
        <v>0</v>
      </c>
      <c r="V117" s="306">
        <f t="shared" ca="1" si="32"/>
        <v>1.1300832803259602</v>
      </c>
      <c r="W117" s="304">
        <f t="shared" ca="1" si="33"/>
        <v>45.768048893661778</v>
      </c>
      <c r="Y117" s="314" t="str">
        <f t="shared" ca="1" si="51"/>
        <v/>
      </c>
      <c r="Z117" s="315" t="str">
        <f t="shared" ca="1" si="52"/>
        <v/>
      </c>
      <c r="AA117" s="316" t="str">
        <f t="shared" ca="1" si="53"/>
        <v/>
      </c>
      <c r="AC117" s="310" t="e">
        <f t="shared" ca="1" si="54"/>
        <v>#N/A</v>
      </c>
      <c r="AD117" s="323" t="e">
        <f t="shared" ca="1" si="55"/>
        <v>#N/A</v>
      </c>
      <c r="AE117" s="324">
        <f t="shared" ca="1" si="34"/>
        <v>806.05828649000284</v>
      </c>
      <c r="AG117" s="306">
        <f t="shared" ca="1" si="56"/>
        <v>-20.015363925580083</v>
      </c>
      <c r="AH117" s="304">
        <f t="shared" ca="1" si="57"/>
        <v>-10.508681671270638</v>
      </c>
    </row>
    <row r="118" spans="1:34" x14ac:dyDescent="0.2">
      <c r="A118" s="347">
        <f t="shared" ca="1" si="35"/>
        <v>0.1</v>
      </c>
      <c r="B118" s="304">
        <f t="shared" ca="1" si="36"/>
        <v>2.4000000000000017</v>
      </c>
      <c r="D118" s="306">
        <f t="shared" ca="1" si="37"/>
        <v>-2.5229691469144702</v>
      </c>
      <c r="E118" s="307">
        <f t="shared" ca="1" si="38"/>
        <v>-19.632536295385037</v>
      </c>
      <c r="F118" s="304">
        <f t="shared" ca="1" si="39"/>
        <v>19.793985316400867</v>
      </c>
      <c r="G118" s="306">
        <f t="shared" ca="1" si="40"/>
        <v>28.403722386259801</v>
      </c>
      <c r="H118" s="307">
        <f t="shared" ca="1" si="41"/>
        <v>109.60164204470489</v>
      </c>
      <c r="I118" s="304">
        <f t="shared" ca="1" si="42"/>
        <v>113.22230956967509</v>
      </c>
      <c r="J118" s="306">
        <f t="shared" ca="1" si="43"/>
        <v>176.25162547270918</v>
      </c>
      <c r="K118" s="307">
        <f t="shared" ca="1" si="44"/>
        <v>817.11661337595024</v>
      </c>
      <c r="L118" s="304">
        <f t="shared" ca="1" si="29"/>
        <v>835.90920280659327</v>
      </c>
      <c r="M118" s="306">
        <f t="shared" ca="1" si="45"/>
        <v>1.3172207053082789</v>
      </c>
      <c r="N118" s="304">
        <f t="shared" ca="1" si="46"/>
        <v>75.471187101409939</v>
      </c>
      <c r="P118" s="310">
        <f t="shared" ca="1" si="47"/>
        <v>23</v>
      </c>
      <c r="Q118" s="304">
        <f t="shared" ca="1" si="48"/>
        <v>0</v>
      </c>
      <c r="R118" s="306">
        <f t="shared" ca="1" si="49"/>
        <v>0</v>
      </c>
      <c r="S118" s="307">
        <f t="shared" ca="1" si="50"/>
        <v>4.5130000000000017</v>
      </c>
      <c r="T118" s="304">
        <f t="shared" ca="1" si="30"/>
        <v>44.272530000000017</v>
      </c>
      <c r="U118" s="311">
        <f t="shared" ca="1" si="31"/>
        <v>0</v>
      </c>
      <c r="V118" s="306">
        <f t="shared" ca="1" si="32"/>
        <v>1.1288322290280708</v>
      </c>
      <c r="W118" s="304">
        <f t="shared" ca="1" si="33"/>
        <v>44.171626936797452</v>
      </c>
      <c r="Y118" s="314" t="str">
        <f t="shared" ca="1" si="51"/>
        <v/>
      </c>
      <c r="Z118" s="315" t="str">
        <f t="shared" ca="1" si="52"/>
        <v/>
      </c>
      <c r="AA118" s="316" t="str">
        <f t="shared" ca="1" si="53"/>
        <v/>
      </c>
      <c r="AC118" s="310" t="e">
        <f t="shared" ca="1" si="54"/>
        <v>#N/A</v>
      </c>
      <c r="AD118" s="323" t="e">
        <f t="shared" ca="1" si="55"/>
        <v>#N/A</v>
      </c>
      <c r="AE118" s="324">
        <f t="shared" ca="1" si="34"/>
        <v>817.11661337595024</v>
      </c>
      <c r="AG118" s="306">
        <f t="shared" ca="1" si="56"/>
        <v>-19.642954854006781</v>
      </c>
      <c r="AH118" s="304">
        <f t="shared" ca="1" si="57"/>
        <v>-10.141380211314372</v>
      </c>
    </row>
    <row r="119" spans="1:34" x14ac:dyDescent="0.2">
      <c r="A119" s="347">
        <f t="shared" ca="1" si="35"/>
        <v>0.1</v>
      </c>
      <c r="B119" s="304">
        <f t="shared" ca="1" si="36"/>
        <v>2.5000000000000018</v>
      </c>
      <c r="D119" s="306">
        <f t="shared" ca="1" si="37"/>
        <v>-2.4553946865378093</v>
      </c>
      <c r="E119" s="307">
        <f t="shared" ca="1" si="38"/>
        <v>-19.28464863417236</v>
      </c>
      <c r="F119" s="304">
        <f t="shared" ca="1" si="39"/>
        <v>19.440335285435896</v>
      </c>
      <c r="G119" s="306">
        <f t="shared" ca="1" si="40"/>
        <v>28.15818291760602</v>
      </c>
      <c r="H119" s="307">
        <f t="shared" ca="1" si="41"/>
        <v>107.67317718128766</v>
      </c>
      <c r="I119" s="304">
        <f t="shared" ca="1" si="42"/>
        <v>111.29418830080178</v>
      </c>
      <c r="J119" s="306">
        <f t="shared" ca="1" si="43"/>
        <v>179.07972073790248</v>
      </c>
      <c r="K119" s="307">
        <f t="shared" ca="1" si="44"/>
        <v>827.98035433724988</v>
      </c>
      <c r="L119" s="304">
        <f t="shared" ca="1" si="29"/>
        <v>847.12514633199442</v>
      </c>
      <c r="M119" s="306">
        <f t="shared" ca="1" si="45"/>
        <v>1.3150094437062885</v>
      </c>
      <c r="N119" s="304">
        <f t="shared" ca="1" si="46"/>
        <v>75.344491144216548</v>
      </c>
      <c r="P119" s="310">
        <f t="shared" ca="1" si="47"/>
        <v>23</v>
      </c>
      <c r="Q119" s="304">
        <f t="shared" ca="1" si="48"/>
        <v>0</v>
      </c>
      <c r="R119" s="306">
        <f t="shared" ca="1" si="49"/>
        <v>0</v>
      </c>
      <c r="S119" s="307">
        <f t="shared" ca="1" si="50"/>
        <v>4.5130000000000017</v>
      </c>
      <c r="T119" s="304">
        <f t="shared" ca="1" si="30"/>
        <v>44.272530000000017</v>
      </c>
      <c r="U119" s="311">
        <f t="shared" ca="1" si="31"/>
        <v>0</v>
      </c>
      <c r="V119" s="306">
        <f t="shared" ca="1" si="32"/>
        <v>1.1276044852349865</v>
      </c>
      <c r="W119" s="304">
        <f t="shared" ca="1" si="33"/>
        <v>42.633574204427802</v>
      </c>
      <c r="Y119" s="314" t="str">
        <f t="shared" ca="1" si="51"/>
        <v/>
      </c>
      <c r="Z119" s="315" t="str">
        <f t="shared" ca="1" si="52"/>
        <v/>
      </c>
      <c r="AA119" s="316" t="str">
        <f t="shared" ca="1" si="53"/>
        <v/>
      </c>
      <c r="AC119" s="310" t="e">
        <f t="shared" ca="1" si="54"/>
        <v>#N/A</v>
      </c>
      <c r="AD119" s="323" t="e">
        <f t="shared" ca="1" si="55"/>
        <v>#N/A</v>
      </c>
      <c r="AE119" s="324">
        <f t="shared" ca="1" si="34"/>
        <v>827.98035433724988</v>
      </c>
      <c r="AG119" s="306">
        <f t="shared" ca="1" si="56"/>
        <v>-19.283933651273678</v>
      </c>
      <c r="AH119" s="304">
        <f t="shared" ca="1" si="57"/>
        <v>-9.7876416877459427</v>
      </c>
    </row>
    <row r="120" spans="1:34" x14ac:dyDescent="0.2">
      <c r="A120" s="347">
        <f t="shared" ca="1" si="35"/>
        <v>0.1</v>
      </c>
      <c r="B120" s="304">
        <f t="shared" ca="1" si="36"/>
        <v>2.6000000000000019</v>
      </c>
      <c r="D120" s="306">
        <f t="shared" ca="1" si="37"/>
        <v>-2.390113634494671</v>
      </c>
      <c r="E120" s="307">
        <f t="shared" ca="1" si="38"/>
        <v>-18.949479262685173</v>
      </c>
      <c r="F120" s="304">
        <f t="shared" ca="1" si="39"/>
        <v>19.099617993895396</v>
      </c>
      <c r="G120" s="306">
        <f t="shared" ca="1" si="40"/>
        <v>27.919171554156552</v>
      </c>
      <c r="H120" s="307">
        <f t="shared" ca="1" si="41"/>
        <v>105.77822925501914</v>
      </c>
      <c r="I120" s="304">
        <f t="shared" ca="1" si="42"/>
        <v>109.40070349224365</v>
      </c>
      <c r="J120" s="306">
        <f t="shared" ca="1" si="43"/>
        <v>181.8835884614906</v>
      </c>
      <c r="K120" s="307">
        <f t="shared" ca="1" si="44"/>
        <v>838.65292465906521</v>
      </c>
      <c r="L120" s="304">
        <f t="shared" ca="1" si="29"/>
        <v>858.14938547483246</v>
      </c>
      <c r="M120" s="306">
        <f t="shared" ca="1" si="45"/>
        <v>1.3127407210679309</v>
      </c>
      <c r="N120" s="304">
        <f t="shared" ca="1" si="46"/>
        <v>75.214502912152867</v>
      </c>
      <c r="P120" s="310">
        <f t="shared" ca="1" si="47"/>
        <v>23</v>
      </c>
      <c r="Q120" s="304">
        <f t="shared" ca="1" si="48"/>
        <v>0</v>
      </c>
      <c r="R120" s="306">
        <f t="shared" ca="1" si="49"/>
        <v>0</v>
      </c>
      <c r="S120" s="307">
        <f t="shared" ca="1" si="50"/>
        <v>4.5130000000000017</v>
      </c>
      <c r="T120" s="304">
        <f t="shared" ca="1" si="30"/>
        <v>44.272530000000017</v>
      </c>
      <c r="U120" s="311">
        <f t="shared" ca="1" si="31"/>
        <v>0</v>
      </c>
      <c r="V120" s="306">
        <f t="shared" ca="1" si="32"/>
        <v>1.1263995927259138</v>
      </c>
      <c r="W120" s="304">
        <f t="shared" ca="1" si="33"/>
        <v>41.151217629699694</v>
      </c>
      <c r="Y120" s="314" t="str">
        <f t="shared" ca="1" si="51"/>
        <v/>
      </c>
      <c r="Z120" s="315" t="str">
        <f t="shared" ca="1" si="52"/>
        <v/>
      </c>
      <c r="AA120" s="316" t="str">
        <f t="shared" ca="1" si="53"/>
        <v/>
      </c>
      <c r="AC120" s="310" t="e">
        <f t="shared" ca="1" si="54"/>
        <v>#N/A</v>
      </c>
      <c r="AD120" s="323" t="e">
        <f t="shared" ca="1" si="55"/>
        <v>#N/A</v>
      </c>
      <c r="AE120" s="324">
        <f t="shared" ca="1" si="34"/>
        <v>838.65292465906521</v>
      </c>
      <c r="AG120" s="306">
        <f t="shared" ca="1" si="56"/>
        <v>-18.937663567496614</v>
      </c>
      <c r="AH120" s="304">
        <f t="shared" ca="1" si="57"/>
        <v>-9.446836739292662</v>
      </c>
    </row>
    <row r="121" spans="1:34" x14ac:dyDescent="0.2">
      <c r="A121" s="347">
        <f t="shared" ca="1" si="35"/>
        <v>0.1</v>
      </c>
      <c r="B121" s="304">
        <f t="shared" ca="1" si="36"/>
        <v>2.700000000000002</v>
      </c>
      <c r="D121" s="306">
        <f t="shared" ca="1" si="37"/>
        <v>-2.3270181424048673</v>
      </c>
      <c r="E121" s="307">
        <f t="shared" ca="1" si="38"/>
        <v>-18.626445648124712</v>
      </c>
      <c r="F121" s="304">
        <f t="shared" ca="1" si="39"/>
        <v>18.771241059600332</v>
      </c>
      <c r="G121" s="306">
        <f t="shared" ca="1" si="40"/>
        <v>27.686469739916067</v>
      </c>
      <c r="H121" s="307">
        <f t="shared" ca="1" si="41"/>
        <v>103.91558469020667</v>
      </c>
      <c r="I121" s="304">
        <f t="shared" ca="1" si="42"/>
        <v>107.54064044893354</v>
      </c>
      <c r="J121" s="306">
        <f t="shared" ca="1" si="43"/>
        <v>184.66387052619424</v>
      </c>
      <c r="K121" s="307">
        <f t="shared" ca="1" si="44"/>
        <v>849.13761535632648</v>
      </c>
      <c r="L121" s="304">
        <f t="shared" ca="1" si="29"/>
        <v>868.98529037650792</v>
      </c>
      <c r="M121" s="306">
        <f t="shared" ca="1" si="45"/>
        <v>1.3104127413423232</v>
      </c>
      <c r="N121" s="304">
        <f t="shared" ca="1" si="46"/>
        <v>75.081119499083528</v>
      </c>
      <c r="P121" s="310">
        <f t="shared" ca="1" si="47"/>
        <v>23</v>
      </c>
      <c r="Q121" s="304">
        <f t="shared" ca="1" si="48"/>
        <v>0</v>
      </c>
      <c r="R121" s="306">
        <f t="shared" ca="1" si="49"/>
        <v>0</v>
      </c>
      <c r="S121" s="307">
        <f t="shared" ca="1" si="50"/>
        <v>4.5130000000000017</v>
      </c>
      <c r="T121" s="304">
        <f t="shared" ca="1" si="30"/>
        <v>44.272530000000017</v>
      </c>
      <c r="U121" s="311">
        <f t="shared" ca="1" si="31"/>
        <v>0</v>
      </c>
      <c r="V121" s="306">
        <f t="shared" ca="1" si="32"/>
        <v>1.1252171122852248</v>
      </c>
      <c r="W121" s="304">
        <f t="shared" ca="1" si="33"/>
        <v>39.722039721776078</v>
      </c>
      <c r="Y121" s="314" t="str">
        <f t="shared" ca="1" si="51"/>
        <v/>
      </c>
      <c r="Z121" s="315" t="str">
        <f t="shared" ca="1" si="52"/>
        <v/>
      </c>
      <c r="AA121" s="316" t="str">
        <f t="shared" ca="1" si="53"/>
        <v/>
      </c>
      <c r="AC121" s="310" t="e">
        <f t="shared" ca="1" si="54"/>
        <v>#N/A</v>
      </c>
      <c r="AD121" s="323" t="e">
        <f t="shared" ca="1" si="55"/>
        <v>#N/A</v>
      </c>
      <c r="AE121" s="324">
        <f t="shared" ca="1" si="34"/>
        <v>849.13761535632648</v>
      </c>
      <c r="AG121" s="306">
        <f t="shared" ca="1" si="56"/>
        <v>-18.603544508698896</v>
      </c>
      <c r="AH121" s="304">
        <f t="shared" ca="1" si="57"/>
        <v>-9.1183730621980228</v>
      </c>
    </row>
    <row r="122" spans="1:34" x14ac:dyDescent="0.2">
      <c r="A122" s="347">
        <f t="shared" ca="1" si="35"/>
        <v>0.1</v>
      </c>
      <c r="B122" s="304">
        <f t="shared" ca="1" si="36"/>
        <v>2.800000000000002</v>
      </c>
      <c r="D122" s="306">
        <f t="shared" ca="1" si="37"/>
        <v>-2.2660066097594624</v>
      </c>
      <c r="E122" s="307">
        <f t="shared" ca="1" si="38"/>
        <v>-18.314999155798525</v>
      </c>
      <c r="F122" s="304">
        <f t="shared" ca="1" si="39"/>
        <v>18.454646570237379</v>
      </c>
      <c r="G122" s="306">
        <f t="shared" ca="1" si="40"/>
        <v>27.45986907894012</v>
      </c>
      <c r="H122" s="307">
        <f t="shared" ca="1" si="41"/>
        <v>102.08408477462682</v>
      </c>
      <c r="I122" s="304">
        <f t="shared" ca="1" si="42"/>
        <v>105.71284110317784</v>
      </c>
      <c r="J122" s="306">
        <f t="shared" ca="1" si="43"/>
        <v>187.42118746713706</v>
      </c>
      <c r="K122" s="307">
        <f t="shared" ca="1" si="44"/>
        <v>859.43759882956817</v>
      </c>
      <c r="L122" s="304">
        <f t="shared" ca="1" si="29"/>
        <v>879.63611101041397</v>
      </c>
      <c r="M122" s="306">
        <f t="shared" ca="1" si="45"/>
        <v>1.3080236286249081</v>
      </c>
      <c r="N122" s="304">
        <f t="shared" ca="1" si="46"/>
        <v>74.944233423594611</v>
      </c>
      <c r="P122" s="310">
        <f t="shared" ca="1" si="47"/>
        <v>23</v>
      </c>
      <c r="Q122" s="304">
        <f t="shared" ca="1" si="48"/>
        <v>0</v>
      </c>
      <c r="R122" s="306">
        <f t="shared" ca="1" si="49"/>
        <v>0</v>
      </c>
      <c r="S122" s="307">
        <f t="shared" ca="1" si="50"/>
        <v>4.5130000000000017</v>
      </c>
      <c r="T122" s="304">
        <f t="shared" ca="1" si="30"/>
        <v>44.272530000000017</v>
      </c>
      <c r="U122" s="311">
        <f t="shared" ca="1" si="31"/>
        <v>0</v>
      </c>
      <c r="V122" s="306">
        <f t="shared" ca="1" si="32"/>
        <v>1.124056620910499</v>
      </c>
      <c r="W122" s="304">
        <f t="shared" ca="1" si="33"/>
        <v>38.343667844659365</v>
      </c>
      <c r="Y122" s="314" t="str">
        <f t="shared" ca="1" si="51"/>
        <v/>
      </c>
      <c r="Z122" s="315" t="str">
        <f t="shared" ca="1" si="52"/>
        <v/>
      </c>
      <c r="AA122" s="316" t="str">
        <f t="shared" ca="1" si="53"/>
        <v/>
      </c>
      <c r="AC122" s="310" t="e">
        <f t="shared" ca="1" si="54"/>
        <v>#N/A</v>
      </c>
      <c r="AD122" s="323" t="e">
        <f t="shared" ca="1" si="55"/>
        <v>#N/A</v>
      </c>
      <c r="AE122" s="324">
        <f t="shared" ca="1" si="34"/>
        <v>859.43759882956817</v>
      </c>
      <c r="AG122" s="306">
        <f t="shared" ca="1" si="56"/>
        <v>-18.281010426384306</v>
      </c>
      <c r="AH122" s="304">
        <f t="shared" ca="1" si="57"/>
        <v>-8.8016928255652704</v>
      </c>
    </row>
    <row r="123" spans="1:34" x14ac:dyDescent="0.2">
      <c r="A123" s="347">
        <f t="shared" ca="1" si="35"/>
        <v>0.1</v>
      </c>
      <c r="B123" s="304">
        <f t="shared" ca="1" si="36"/>
        <v>2.9000000000000021</v>
      </c>
      <c r="D123" s="306">
        <f t="shared" ca="1" si="37"/>
        <v>-2.2069832533637386</v>
      </c>
      <c r="E123" s="307">
        <f t="shared" ca="1" si="38"/>
        <v>-18.014622712689984</v>
      </c>
      <c r="F123" s="304">
        <f t="shared" ca="1" si="39"/>
        <v>18.149308707529162</v>
      </c>
      <c r="G123" s="306">
        <f t="shared" ca="1" si="40"/>
        <v>27.239170753603744</v>
      </c>
      <c r="H123" s="307">
        <f t="shared" ca="1" si="41"/>
        <v>100.28262250335781</v>
      </c>
      <c r="I123" s="304">
        <f t="shared" ca="1" si="42"/>
        <v>103.91620085191215</v>
      </c>
      <c r="J123" s="306">
        <f t="shared" ca="1" si="43"/>
        <v>190.15613945876424</v>
      </c>
      <c r="K123" s="307">
        <f t="shared" ca="1" si="44"/>
        <v>869.55593419346735</v>
      </c>
      <c r="L123" s="304">
        <f t="shared" ca="1" si="29"/>
        <v>890.10498260875647</v>
      </c>
      <c r="M123" s="306">
        <f t="shared" ca="1" si="45"/>
        <v>1.3055714229149917</v>
      </c>
      <c r="N123" s="304">
        <f t="shared" ca="1" si="46"/>
        <v>74.803732385918522</v>
      </c>
      <c r="P123" s="310">
        <f t="shared" ca="1" si="47"/>
        <v>23</v>
      </c>
      <c r="Q123" s="304">
        <f t="shared" ca="1" si="48"/>
        <v>0</v>
      </c>
      <c r="R123" s="306">
        <f t="shared" ca="1" si="49"/>
        <v>0</v>
      </c>
      <c r="S123" s="307">
        <f t="shared" ca="1" si="50"/>
        <v>4.5130000000000017</v>
      </c>
      <c r="T123" s="304">
        <f t="shared" ca="1" si="30"/>
        <v>44.272530000000017</v>
      </c>
      <c r="U123" s="311">
        <f t="shared" ca="1" si="31"/>
        <v>0</v>
      </c>
      <c r="V123" s="306">
        <f t="shared" ca="1" si="32"/>
        <v>1.1229177110671797</v>
      </c>
      <c r="W123" s="304">
        <f t="shared" ca="1" si="33"/>
        <v>37.013864353012636</v>
      </c>
      <c r="Y123" s="314" t="str">
        <f t="shared" ca="1" si="51"/>
        <v/>
      </c>
      <c r="Z123" s="315" t="str">
        <f t="shared" ca="1" si="52"/>
        <v/>
      </c>
      <c r="AA123" s="316" t="str">
        <f t="shared" ca="1" si="53"/>
        <v/>
      </c>
      <c r="AC123" s="310" t="e">
        <f t="shared" ca="1" si="54"/>
        <v>#N/A</v>
      </c>
      <c r="AD123" s="323" t="e">
        <f t="shared" ca="1" si="55"/>
        <v>#N/A</v>
      </c>
      <c r="AE123" s="324">
        <f t="shared" ca="1" si="34"/>
        <v>869.55593419346735</v>
      </c>
      <c r="AG123" s="306">
        <f t="shared" ca="1" si="56"/>
        <v>-17.969526914217422</v>
      </c>
      <c r="AH123" s="304">
        <f t="shared" ca="1" si="57"/>
        <v>-8.4962702957366165</v>
      </c>
    </row>
    <row r="124" spans="1:34" x14ac:dyDescent="0.2">
      <c r="A124" s="347">
        <f t="shared" ca="1" si="35"/>
        <v>0.1</v>
      </c>
      <c r="B124" s="304">
        <f t="shared" ca="1" si="36"/>
        <v>3.0000000000000022</v>
      </c>
      <c r="D124" s="306">
        <f t="shared" ca="1" si="37"/>
        <v>-2.1498577112589907</v>
      </c>
      <c r="E124" s="307">
        <f t="shared" ca="1" si="38"/>
        <v>-17.724828657755495</v>
      </c>
      <c r="F124" s="304">
        <f t="shared" ca="1" si="39"/>
        <v>17.8547315612823</v>
      </c>
      <c r="G124" s="306">
        <f t="shared" ca="1" si="40"/>
        <v>27.024184982477845</v>
      </c>
      <c r="H124" s="307">
        <f t="shared" ca="1" si="41"/>
        <v>98.51013963758227</v>
      </c>
      <c r="I124" s="304">
        <f t="shared" ca="1" si="42"/>
        <v>102.14966561562078</v>
      </c>
      <c r="J124" s="306">
        <f t="shared" ca="1" si="43"/>
        <v>192.86930724556834</v>
      </c>
      <c r="K124" s="307">
        <f t="shared" ca="1" si="44"/>
        <v>879.49557230051437</v>
      </c>
      <c r="L124" s="304">
        <f t="shared" ca="1" si="29"/>
        <v>900.39493077959662</v>
      </c>
      <c r="M124" s="306">
        <f t="shared" ca="1" si="45"/>
        <v>1.3030540756027331</v>
      </c>
      <c r="N124" s="304">
        <f t="shared" ca="1" si="46"/>
        <v>74.659499009357503</v>
      </c>
      <c r="P124" s="310">
        <f t="shared" ca="1" si="47"/>
        <v>23</v>
      </c>
      <c r="Q124" s="304">
        <f t="shared" ca="1" si="48"/>
        <v>0</v>
      </c>
      <c r="R124" s="306">
        <f t="shared" ca="1" si="49"/>
        <v>0</v>
      </c>
      <c r="S124" s="307">
        <f t="shared" ca="1" si="50"/>
        <v>4.5130000000000017</v>
      </c>
      <c r="T124" s="304">
        <f t="shared" ca="1" si="30"/>
        <v>44.272530000000017</v>
      </c>
      <c r="U124" s="311">
        <f t="shared" ca="1" si="31"/>
        <v>0</v>
      </c>
      <c r="V124" s="306">
        <f t="shared" ca="1" si="32"/>
        <v>1.1217999899865949</v>
      </c>
      <c r="W124" s="304">
        <f t="shared" ca="1" si="33"/>
        <v>35.730517507417296</v>
      </c>
      <c r="Y124" s="314" t="str">
        <f t="shared" ca="1" si="51"/>
        <v/>
      </c>
      <c r="Z124" s="315" t="str">
        <f t="shared" ca="1" si="52"/>
        <v/>
      </c>
      <c r="AA124" s="316" t="str">
        <f t="shared" ca="1" si="53"/>
        <v/>
      </c>
      <c r="AC124" s="310">
        <f t="shared" ca="1" si="54"/>
        <v>3.0000000000000022</v>
      </c>
      <c r="AD124" s="323">
        <f t="shared" ca="1" si="55"/>
        <v>192.86930724556834</v>
      </c>
      <c r="AE124" s="324">
        <f t="shared" ca="1" si="34"/>
        <v>879.49557230051437</v>
      </c>
      <c r="AG124" s="306">
        <f t="shared" ca="1" si="56"/>
        <v>-17.668588992507836</v>
      </c>
      <c r="AH124" s="304">
        <f t="shared" ca="1" si="57"/>
        <v>-8.201609650567832</v>
      </c>
    </row>
    <row r="125" spans="1:34" x14ac:dyDescent="0.2">
      <c r="A125" s="347">
        <f t="shared" ca="1" si="35"/>
        <v>0.1</v>
      </c>
      <c r="B125" s="304">
        <f t="shared" ca="1" si="36"/>
        <v>3.1000000000000023</v>
      </c>
      <c r="D125" s="306">
        <f t="shared" ca="1" si="37"/>
        <v>-2.0945446780084294</v>
      </c>
      <c r="E125" s="307">
        <f t="shared" ca="1" si="38"/>
        <v>-17.445156762046643</v>
      </c>
      <c r="F125" s="304">
        <f t="shared" ca="1" si="39"/>
        <v>17.57044711612528</v>
      </c>
      <c r="G125" s="306">
        <f t="shared" ca="1" si="40"/>
        <v>26.814730514677002</v>
      </c>
      <c r="H125" s="307">
        <f t="shared" ca="1" si="41"/>
        <v>96.765623961377599</v>
      </c>
      <c r="I125" s="304">
        <f t="shared" ca="1" si="42"/>
        <v>100.41222910188522</v>
      </c>
      <c r="J125" s="306">
        <f t="shared" ca="1" si="43"/>
        <v>195.56125302042608</v>
      </c>
      <c r="K125" s="307">
        <f t="shared" ca="1" si="44"/>
        <v>889.25936048046242</v>
      </c>
      <c r="L125" s="304">
        <f t="shared" ca="1" si="29"/>
        <v>910.50887633511854</v>
      </c>
      <c r="M125" s="306">
        <f t="shared" ca="1" si="45"/>
        <v>1.3004694446660092</v>
      </c>
      <c r="N125" s="304">
        <f t="shared" ca="1" si="46"/>
        <v>74.511410565084276</v>
      </c>
      <c r="P125" s="310">
        <f t="shared" ca="1" si="47"/>
        <v>23</v>
      </c>
      <c r="Q125" s="304">
        <f t="shared" ca="1" si="48"/>
        <v>0</v>
      </c>
      <c r="R125" s="306">
        <f t="shared" ca="1" si="49"/>
        <v>0</v>
      </c>
      <c r="S125" s="307">
        <f t="shared" ca="1" si="50"/>
        <v>4.5130000000000017</v>
      </c>
      <c r="T125" s="304">
        <f t="shared" ca="1" si="30"/>
        <v>44.272530000000017</v>
      </c>
      <c r="U125" s="311">
        <f t="shared" ca="1" si="31"/>
        <v>0</v>
      </c>
      <c r="V125" s="306">
        <f t="shared" ca="1" si="32"/>
        <v>1.1207030790043757</v>
      </c>
      <c r="W125" s="304">
        <f t="shared" ca="1" si="33"/>
        <v>34.49163309933359</v>
      </c>
      <c r="Y125" s="314" t="str">
        <f t="shared" ca="1" si="51"/>
        <v/>
      </c>
      <c r="Z125" s="315" t="str">
        <f t="shared" ca="1" si="52"/>
        <v/>
      </c>
      <c r="AA125" s="316" t="str">
        <f t="shared" ca="1" si="53"/>
        <v/>
      </c>
      <c r="AC125" s="310" t="e">
        <f t="shared" ca="1" si="54"/>
        <v>#N/A</v>
      </c>
      <c r="AD125" s="323" t="e">
        <f t="shared" ca="1" si="55"/>
        <v>#N/A</v>
      </c>
      <c r="AE125" s="324">
        <f t="shared" ca="1" si="34"/>
        <v>889.25936048046242</v>
      </c>
      <c r="AG125" s="306">
        <f t="shared" ca="1" si="56"/>
        <v>-17.377719063133558</v>
      </c>
      <c r="AH125" s="304">
        <f t="shared" ca="1" si="57"/>
        <v>-7.9172429664119841</v>
      </c>
    </row>
    <row r="126" spans="1:34" x14ac:dyDescent="0.2">
      <c r="A126" s="347">
        <f t="shared" ca="1" si="35"/>
        <v>0.1</v>
      </c>
      <c r="B126" s="304">
        <f t="shared" ca="1" si="36"/>
        <v>3.2000000000000024</v>
      </c>
      <c r="D126" s="306">
        <f t="shared" ca="1" si="37"/>
        <v>-2.0409635685473653</v>
      </c>
      <c r="E126" s="307">
        <f t="shared" ca="1" si="38"/>
        <v>-17.175172403460369</v>
      </c>
      <c r="F126" s="304">
        <f t="shared" ca="1" si="39"/>
        <v>17.296013395482909</v>
      </c>
      <c r="G126" s="306">
        <f t="shared" ca="1" si="40"/>
        <v>26.610634157822265</v>
      </c>
      <c r="H126" s="307">
        <f t="shared" ca="1" si="41"/>
        <v>95.048106721031559</v>
      </c>
      <c r="I126" s="304">
        <f t="shared" ca="1" si="42"/>
        <v>98.70293025809346</v>
      </c>
      <c r="J126" s="306">
        <f t="shared" ca="1" si="43"/>
        <v>198.23252125405105</v>
      </c>
      <c r="K126" s="307">
        <f t="shared" ca="1" si="44"/>
        <v>898.85004701458286</v>
      </c>
      <c r="L126" s="304">
        <f t="shared" ca="1" si="29"/>
        <v>920.44963985046763</v>
      </c>
      <c r="M126" s="306">
        <f t="shared" ca="1" si="45"/>
        <v>1.2978152895559896</v>
      </c>
      <c r="N126" s="304">
        <f t="shared" ca="1" si="46"/>
        <v>74.359338679107069</v>
      </c>
      <c r="P126" s="310">
        <f t="shared" ca="1" si="47"/>
        <v>23</v>
      </c>
      <c r="Q126" s="304">
        <f t="shared" ca="1" si="48"/>
        <v>0</v>
      </c>
      <c r="R126" s="306">
        <f t="shared" ca="1" si="49"/>
        <v>0</v>
      </c>
      <c r="S126" s="307">
        <f t="shared" ca="1" si="50"/>
        <v>4.5130000000000017</v>
      </c>
      <c r="T126" s="304">
        <f t="shared" ca="1" si="30"/>
        <v>44.272530000000017</v>
      </c>
      <c r="U126" s="311">
        <f t="shared" ca="1" si="31"/>
        <v>0</v>
      </c>
      <c r="V126" s="306">
        <f t="shared" ca="1" si="32"/>
        <v>1.1196266129365182</v>
      </c>
      <c r="W126" s="304">
        <f t="shared" ca="1" si="33"/>
        <v>33.295326722987753</v>
      </c>
      <c r="Y126" s="314" t="str">
        <f t="shared" ca="1" si="51"/>
        <v/>
      </c>
      <c r="Z126" s="315" t="str">
        <f t="shared" ca="1" si="52"/>
        <v/>
      </c>
      <c r="AA126" s="316" t="str">
        <f t="shared" ca="1" si="53"/>
        <v/>
      </c>
      <c r="AC126" s="310" t="e">
        <f t="shared" ca="1" si="54"/>
        <v>#N/A</v>
      </c>
      <c r="AD126" s="323" t="e">
        <f t="shared" ca="1" si="55"/>
        <v>#N/A</v>
      </c>
      <c r="AE126" s="324">
        <f t="shared" ca="1" si="34"/>
        <v>898.85004701458286</v>
      </c>
      <c r="AG126" s="306">
        <f t="shared" ca="1" si="56"/>
        <v>-17.09646501925647</v>
      </c>
      <c r="AH126" s="304">
        <f t="shared" ca="1" si="57"/>
        <v>-7.6427283623606419</v>
      </c>
    </row>
    <row r="127" spans="1:34" x14ac:dyDescent="0.2">
      <c r="A127" s="347">
        <f t="shared" ca="1" si="35"/>
        <v>0.1</v>
      </c>
      <c r="B127" s="304">
        <f t="shared" ca="1" si="36"/>
        <v>3.3000000000000025</v>
      </c>
      <c r="D127" s="306">
        <f t="shared" ca="1" si="37"/>
        <v>-1.9890382080778639</v>
      </c>
      <c r="E127" s="307">
        <f t="shared" ca="1" si="38"/>
        <v>-16.914464882435773</v>
      </c>
      <c r="F127" s="304">
        <f t="shared" ca="1" si="39"/>
        <v>17.031012748875114</v>
      </c>
      <c r="G127" s="306">
        <f t="shared" ca="1" si="40"/>
        <v>26.411730337014479</v>
      </c>
      <c r="H127" s="307">
        <f t="shared" ca="1" si="41"/>
        <v>93.356660232787988</v>
      </c>
      <c r="I127" s="304">
        <f t="shared" ca="1" si="42"/>
        <v>97.020850899254583</v>
      </c>
      <c r="J127" s="306">
        <f t="shared" ca="1" si="43"/>
        <v>200.8836394787929</v>
      </c>
      <c r="K127" s="307">
        <f t="shared" ca="1" si="44"/>
        <v>908.27028536227385</v>
      </c>
      <c r="L127" s="304">
        <f t="shared" ca="1" si="29"/>
        <v>930.21994597101173</v>
      </c>
      <c r="M127" s="306">
        <f t="shared" ca="1" si="45"/>
        <v>1.295089265748546</v>
      </c>
      <c r="N127" s="304">
        <f t="shared" ca="1" si="46"/>
        <v>74.203149020088375</v>
      </c>
      <c r="P127" s="310">
        <f t="shared" ca="1" si="47"/>
        <v>23</v>
      </c>
      <c r="Q127" s="304">
        <f t="shared" ca="1" si="48"/>
        <v>0</v>
      </c>
      <c r="R127" s="306">
        <f t="shared" ca="1" si="49"/>
        <v>0</v>
      </c>
      <c r="S127" s="307">
        <f t="shared" ca="1" si="50"/>
        <v>4.5130000000000017</v>
      </c>
      <c r="T127" s="304">
        <f t="shared" ca="1" si="30"/>
        <v>44.272530000000017</v>
      </c>
      <c r="U127" s="311">
        <f t="shared" ca="1" si="31"/>
        <v>0</v>
      </c>
      <c r="V127" s="306">
        <f t="shared" ca="1" si="32"/>
        <v>1.1185702394905688</v>
      </c>
      <c r="W127" s="304">
        <f t="shared" ca="1" si="33"/>
        <v>32.139816637603708</v>
      </c>
      <c r="Y127" s="314" t="str">
        <f t="shared" ca="1" si="51"/>
        <v/>
      </c>
      <c r="Z127" s="315" t="str">
        <f t="shared" ca="1" si="52"/>
        <v/>
      </c>
      <c r="AA127" s="316" t="str">
        <f t="shared" ca="1" si="53"/>
        <v/>
      </c>
      <c r="AC127" s="310" t="e">
        <f t="shared" ca="1" si="54"/>
        <v>#N/A</v>
      </c>
      <c r="AD127" s="323" t="e">
        <f t="shared" ca="1" si="55"/>
        <v>#N/A</v>
      </c>
      <c r="AE127" s="324">
        <f t="shared" ca="1" si="34"/>
        <v>908.27028536227385</v>
      </c>
      <c r="AG127" s="306">
        <f t="shared" ca="1" si="56"/>
        <v>-16.824398495705434</v>
      </c>
      <c r="AH127" s="304">
        <f t="shared" ca="1" si="57"/>
        <v>-7.3776482878324261</v>
      </c>
    </row>
    <row r="128" spans="1:34" x14ac:dyDescent="0.2">
      <c r="A128" s="347">
        <f t="shared" ca="1" si="35"/>
        <v>0.1</v>
      </c>
      <c r="B128" s="304">
        <f t="shared" ca="1" si="36"/>
        <v>3.4000000000000026</v>
      </c>
      <c r="D128" s="306">
        <f t="shared" ca="1" si="37"/>
        <v>-1.9386965457372762</v>
      </c>
      <c r="E128" s="307">
        <f t="shared" ca="1" si="38"/>
        <v>-16.662645866266004</v>
      </c>
      <c r="F128" s="304">
        <f t="shared" ca="1" si="39"/>
        <v>16.775050270000538</v>
      </c>
      <c r="G128" s="306">
        <f t="shared" ca="1" si="40"/>
        <v>26.217860682440751</v>
      </c>
      <c r="H128" s="307">
        <f t="shared" ca="1" si="41"/>
        <v>91.690395646161392</v>
      </c>
      <c r="I128" s="304">
        <f t="shared" ca="1" si="42"/>
        <v>95.365113498141895</v>
      </c>
      <c r="J128" s="306">
        <f t="shared" ca="1" si="43"/>
        <v>203.51511902976566</v>
      </c>
      <c r="K128" s="307">
        <f t="shared" ca="1" si="44"/>
        <v>917.52263815622132</v>
      </c>
      <c r="L128" s="304">
        <f t="shared" ca="1" si="29"/>
        <v>939.82242748449664</v>
      </c>
      <c r="M128" s="306">
        <f t="shared" ca="1" si="45"/>
        <v>1.2922889189367399</v>
      </c>
      <c r="N128" s="304">
        <f t="shared" ca="1" si="46"/>
        <v>74.042700966598971</v>
      </c>
      <c r="P128" s="310">
        <f t="shared" ca="1" si="47"/>
        <v>23</v>
      </c>
      <c r="Q128" s="304">
        <f t="shared" ca="1" si="48"/>
        <v>0</v>
      </c>
      <c r="R128" s="306">
        <f t="shared" ca="1" si="49"/>
        <v>0</v>
      </c>
      <c r="S128" s="307">
        <f t="shared" ca="1" si="50"/>
        <v>4.5130000000000017</v>
      </c>
      <c r="T128" s="304">
        <f t="shared" ca="1" si="30"/>
        <v>44.272530000000017</v>
      </c>
      <c r="U128" s="311">
        <f t="shared" ca="1" si="31"/>
        <v>0</v>
      </c>
      <c r="V128" s="306">
        <f t="shared" ca="1" si="32"/>
        <v>1.1175336187095968</v>
      </c>
      <c r="W128" s="304">
        <f t="shared" ca="1" si="33"/>
        <v>31.023417168918076</v>
      </c>
      <c r="Y128" s="314" t="str">
        <f t="shared" ca="1" si="51"/>
        <v/>
      </c>
      <c r="Z128" s="315" t="str">
        <f t="shared" ca="1" si="52"/>
        <v/>
      </c>
      <c r="AA128" s="316" t="str">
        <f t="shared" ca="1" si="53"/>
        <v/>
      </c>
      <c r="AC128" s="310" t="e">
        <f t="shared" ca="1" si="54"/>
        <v>#N/A</v>
      </c>
      <c r="AD128" s="323" t="e">
        <f t="shared" ca="1" si="55"/>
        <v>#N/A</v>
      </c>
      <c r="AE128" s="324">
        <f t="shared" ca="1" si="34"/>
        <v>917.52263815622132</v>
      </c>
      <c r="AG128" s="306">
        <f t="shared" ca="1" si="56"/>
        <v>-16.561113247254809</v>
      </c>
      <c r="AH128" s="304">
        <f t="shared" ca="1" si="57"/>
        <v>-7.1216079409713489</v>
      </c>
    </row>
    <row r="129" spans="1:34" x14ac:dyDescent="0.2">
      <c r="A129" s="347">
        <f t="shared" ca="1" si="35"/>
        <v>0.1</v>
      </c>
      <c r="B129" s="304">
        <f t="shared" ca="1" si="36"/>
        <v>3.5000000000000027</v>
      </c>
      <c r="D129" s="306">
        <f t="shared" ca="1" si="37"/>
        <v>-1.8898703899924516</v>
      </c>
      <c r="E129" s="307">
        <f t="shared" ca="1" si="38"/>
        <v>-16.419347950896253</v>
      </c>
      <c r="F129" s="304">
        <f t="shared" ca="1" si="39"/>
        <v>16.527752334288266</v>
      </c>
      <c r="G129" s="306">
        <f t="shared" ca="1" si="40"/>
        <v>26.028873643441507</v>
      </c>
      <c r="H129" s="307">
        <f t="shared" ca="1" si="41"/>
        <v>90.048460851071766</v>
      </c>
      <c r="I129" s="304">
        <f t="shared" ca="1" si="42"/>
        <v>93.734879126146254</v>
      </c>
      <c r="J129" s="306">
        <f t="shared" ca="1" si="43"/>
        <v>206.12745574605978</v>
      </c>
      <c r="K129" s="307">
        <f t="shared" ca="1" si="44"/>
        <v>926.60958098108301</v>
      </c>
      <c r="L129" s="304">
        <f t="shared" ca="1" si="29"/>
        <v>949.25962917332686</v>
      </c>
      <c r="M129" s="306">
        <f t="shared" ca="1" si="45"/>
        <v>1.2894116788376109</v>
      </c>
      <c r="N129" s="304">
        <f t="shared" ca="1" si="46"/>
        <v>73.877847252273071</v>
      </c>
      <c r="P129" s="310">
        <f t="shared" ca="1" si="47"/>
        <v>23</v>
      </c>
      <c r="Q129" s="304">
        <f t="shared" ca="1" si="48"/>
        <v>0</v>
      </c>
      <c r="R129" s="306">
        <f t="shared" ca="1" si="49"/>
        <v>0</v>
      </c>
      <c r="S129" s="307">
        <f t="shared" ca="1" si="50"/>
        <v>4.5130000000000017</v>
      </c>
      <c r="T129" s="304">
        <f t="shared" ca="1" si="30"/>
        <v>44.272530000000017</v>
      </c>
      <c r="U129" s="311">
        <f t="shared" ca="1" si="31"/>
        <v>0</v>
      </c>
      <c r="V129" s="306">
        <f t="shared" ca="1" si="32"/>
        <v>1.1165164224468118</v>
      </c>
      <c r="W129" s="304">
        <f t="shared" ca="1" si="33"/>
        <v>29.944532603845008</v>
      </c>
      <c r="Y129" s="314" t="str">
        <f t="shared" ca="1" si="51"/>
        <v/>
      </c>
      <c r="Z129" s="315" t="str">
        <f t="shared" ca="1" si="52"/>
        <v/>
      </c>
      <c r="AA129" s="316" t="str">
        <f t="shared" ca="1" si="53"/>
        <v/>
      </c>
      <c r="AC129" s="310" t="e">
        <f t="shared" ca="1" si="54"/>
        <v>#N/A</v>
      </c>
      <c r="AD129" s="323" t="e">
        <f t="shared" ca="1" si="55"/>
        <v>#N/A</v>
      </c>
      <c r="AE129" s="324">
        <f t="shared" ca="1" si="34"/>
        <v>926.60958098108301</v>
      </c>
      <c r="AG129" s="306">
        <f t="shared" ca="1" si="56"/>
        <v>-16.306223643226275</v>
      </c>
      <c r="AH129" s="304">
        <f t="shared" ca="1" si="57"/>
        <v>-6.8742338065406745</v>
      </c>
    </row>
    <row r="130" spans="1:34" x14ac:dyDescent="0.2">
      <c r="A130" s="347">
        <f t="shared" ca="1" si="35"/>
        <v>0.1</v>
      </c>
      <c r="B130" s="304">
        <f t="shared" ca="1" si="36"/>
        <v>3.6000000000000028</v>
      </c>
      <c r="D130" s="306">
        <f t="shared" ca="1" si="37"/>
        <v>-1.8424951639097702</v>
      </c>
      <c r="E130" s="307">
        <f t="shared" ca="1" si="38"/>
        <v>-16.184223330152566</v>
      </c>
      <c r="F130" s="304">
        <f t="shared" ca="1" si="39"/>
        <v>16.288765245692673</v>
      </c>
      <c r="G130" s="306">
        <f t="shared" ca="1" si="40"/>
        <v>25.84462412705053</v>
      </c>
      <c r="H130" s="307">
        <f t="shared" ca="1" si="41"/>
        <v>88.430038518056506</v>
      </c>
      <c r="I130" s="304">
        <f t="shared" ca="1" si="42"/>
        <v>92.129345534273057</v>
      </c>
      <c r="J130" s="306">
        <f t="shared" ca="1" si="43"/>
        <v>208.72113063458437</v>
      </c>
      <c r="K130" s="307">
        <f t="shared" ca="1" si="44"/>
        <v>935.5335059495394</v>
      </c>
      <c r="L130" s="304">
        <f t="shared" ca="1" si="29"/>
        <v>958.53401146105193</v>
      </c>
      <c r="M130" s="306">
        <f t="shared" ca="1" si="45"/>
        <v>1.2864548525842627</v>
      </c>
      <c r="N130" s="304">
        <f t="shared" ca="1" si="46"/>
        <v>73.708433587202734</v>
      </c>
      <c r="P130" s="310">
        <f t="shared" ca="1" si="47"/>
        <v>23</v>
      </c>
      <c r="Q130" s="304">
        <f t="shared" ca="1" si="48"/>
        <v>0</v>
      </c>
      <c r="R130" s="306">
        <f t="shared" ca="1" si="49"/>
        <v>0</v>
      </c>
      <c r="S130" s="307">
        <f t="shared" ca="1" si="50"/>
        <v>4.5130000000000017</v>
      </c>
      <c r="T130" s="304">
        <f t="shared" ca="1" si="30"/>
        <v>44.272530000000017</v>
      </c>
      <c r="U130" s="311">
        <f t="shared" ca="1" si="31"/>
        <v>0</v>
      </c>
      <c r="V130" s="306">
        <f t="shared" ca="1" si="32"/>
        <v>1.1155183338688259</v>
      </c>
      <c r="W130" s="304">
        <f t="shared" ca="1" si="33"/>
        <v>28.90165153656141</v>
      </c>
      <c r="Y130" s="314" t="str">
        <f t="shared" ca="1" si="51"/>
        <v/>
      </c>
      <c r="Z130" s="315" t="str">
        <f t="shared" ca="1" si="52"/>
        <v/>
      </c>
      <c r="AA130" s="316" t="str">
        <f t="shared" ca="1" si="53"/>
        <v/>
      </c>
      <c r="AC130" s="310" t="e">
        <f t="shared" ca="1" si="54"/>
        <v>#N/A</v>
      </c>
      <c r="AD130" s="323" t="e">
        <f t="shared" ca="1" si="55"/>
        <v>#N/A</v>
      </c>
      <c r="AE130" s="324">
        <f t="shared" ca="1" si="34"/>
        <v>935.5335059495394</v>
      </c>
      <c r="AG130" s="306">
        <f t="shared" ca="1" si="56"/>
        <v>-16.059363267908807</v>
      </c>
      <c r="AH130" s="304">
        <f t="shared" ca="1" si="57"/>
        <v>-6.6351723030899619</v>
      </c>
    </row>
    <row r="131" spans="1:34" x14ac:dyDescent="0.2">
      <c r="A131" s="347">
        <f t="shared" ca="1" si="35"/>
        <v>0.1</v>
      </c>
      <c r="B131" s="304">
        <f t="shared" ca="1" si="36"/>
        <v>3.7000000000000028</v>
      </c>
      <c r="D131" s="306">
        <f t="shared" ca="1" si="37"/>
        <v>-1.7965096786287125</v>
      </c>
      <c r="E131" s="307">
        <f t="shared" ca="1" si="38"/>
        <v>-15.956942563305468</v>
      </c>
      <c r="F131" s="304">
        <f t="shared" ca="1" si="39"/>
        <v>16.057753983482133</v>
      </c>
      <c r="G131" s="306">
        <f t="shared" ca="1" si="40"/>
        <v>25.66497315918766</v>
      </c>
      <c r="H131" s="307">
        <f t="shared" ca="1" si="41"/>
        <v>86.83434426172596</v>
      </c>
      <c r="I131" s="304">
        <f t="shared" ca="1" si="42"/>
        <v>90.54774536467356</v>
      </c>
      <c r="J131" s="306">
        <f t="shared" ca="1" si="43"/>
        <v>211.29661049889629</v>
      </c>
      <c r="K131" s="307">
        <f t="shared" ca="1" si="44"/>
        <v>944.29672508852855</v>
      </c>
      <c r="L131" s="304">
        <f t="shared" ca="1" si="29"/>
        <v>967.64795386609603</v>
      </c>
      <c r="M131" s="306">
        <f t="shared" ca="1" si="45"/>
        <v>1.2834156176718552</v>
      </c>
      <c r="N131" s="304">
        <f t="shared" ca="1" si="46"/>
        <v>73.534298253772974</v>
      </c>
      <c r="P131" s="310">
        <f t="shared" ca="1" si="47"/>
        <v>23</v>
      </c>
      <c r="Q131" s="304">
        <f t="shared" ca="1" si="48"/>
        <v>0</v>
      </c>
      <c r="R131" s="306">
        <f t="shared" ca="1" si="49"/>
        <v>0</v>
      </c>
      <c r="S131" s="307">
        <f t="shared" ca="1" si="50"/>
        <v>4.5130000000000017</v>
      </c>
      <c r="T131" s="304">
        <f t="shared" ca="1" si="30"/>
        <v>44.272530000000017</v>
      </c>
      <c r="U131" s="311">
        <f t="shared" ca="1" si="31"/>
        <v>0</v>
      </c>
      <c r="V131" s="306">
        <f t="shared" ca="1" si="32"/>
        <v>1.1145390469857321</v>
      </c>
      <c r="W131" s="304">
        <f t="shared" ca="1" si="33"/>
        <v>27.893341628224256</v>
      </c>
      <c r="Y131" s="314" t="str">
        <f t="shared" ca="1" si="51"/>
        <v/>
      </c>
      <c r="Z131" s="315" t="str">
        <f t="shared" ca="1" si="52"/>
        <v/>
      </c>
      <c r="AA131" s="316" t="str">
        <f t="shared" ca="1" si="53"/>
        <v/>
      </c>
      <c r="AC131" s="310" t="e">
        <f t="shared" ca="1" si="54"/>
        <v>#N/A</v>
      </c>
      <c r="AD131" s="323" t="e">
        <f t="shared" ca="1" si="55"/>
        <v>#N/A</v>
      </c>
      <c r="AE131" s="324">
        <f t="shared" ca="1" si="34"/>
        <v>944.29672508852855</v>
      </c>
      <c r="AG131" s="306">
        <f t="shared" ca="1" si="56"/>
        <v>-15.820183617239302</v>
      </c>
      <c r="AH131" s="304">
        <f t="shared" ca="1" si="57"/>
        <v>-6.40408853014877</v>
      </c>
    </row>
    <row r="132" spans="1:34" x14ac:dyDescent="0.2">
      <c r="A132" s="347">
        <f t="shared" ca="1" si="35"/>
        <v>0.1</v>
      </c>
      <c r="B132" s="304">
        <f t="shared" ca="1" si="36"/>
        <v>3.8000000000000029</v>
      </c>
      <c r="D132" s="306">
        <f t="shared" ca="1" si="37"/>
        <v>-1.7518559235254545</v>
      </c>
      <c r="E132" s="307">
        <f t="shared" ca="1" si="38"/>
        <v>-15.737193432730949</v>
      </c>
      <c r="F132" s="304">
        <f t="shared" ca="1" si="39"/>
        <v>15.83440104064506</v>
      </c>
      <c r="G132" s="306">
        <f t="shared" ca="1" si="40"/>
        <v>25.489787566835115</v>
      </c>
      <c r="H132" s="307">
        <f t="shared" ca="1" si="41"/>
        <v>85.260624918452862</v>
      </c>
      <c r="I132" s="304">
        <f t="shared" ca="1" si="42"/>
        <v>88.98934448397452</v>
      </c>
      <c r="J132" s="306">
        <f t="shared" ca="1" si="43"/>
        <v>213.85434853519743</v>
      </c>
      <c r="K132" s="307">
        <f t="shared" ca="1" si="44"/>
        <v>952.90147354753753</v>
      </c>
      <c r="L132" s="304">
        <f t="shared" ref="L132:L195" ca="1" si="58">SQRT(pos_x^2+pos_z^2)</f>
        <v>976.60375827480925</v>
      </c>
      <c r="M132" s="306">
        <f t="shared" ca="1" si="45"/>
        <v>1.2802910144234718</v>
      </c>
      <c r="N132" s="304">
        <f t="shared" ca="1" si="46"/>
        <v>73.355271674987748</v>
      </c>
      <c r="P132" s="310">
        <f t="shared" ca="1" si="47"/>
        <v>23</v>
      </c>
      <c r="Q132" s="304">
        <f t="shared" ca="1" si="48"/>
        <v>0</v>
      </c>
      <c r="R132" s="306">
        <f t="shared" ca="1" si="49"/>
        <v>0</v>
      </c>
      <c r="S132" s="307">
        <f t="shared" ca="1" si="50"/>
        <v>4.5130000000000017</v>
      </c>
      <c r="T132" s="304">
        <f t="shared" ref="T132:T195" ca="1" si="59">m*g</f>
        <v>44.272530000000017</v>
      </c>
      <c r="U132" s="311">
        <f t="shared" ref="U132:U195" ca="1" si="60">IF(pos_xz&lt;L_rampe,Poids*COS(Beta),0)</f>
        <v>0</v>
      </c>
      <c r="V132" s="306">
        <f t="shared" ref="V132:V195" ca="1" si="61">Rho_moyen*(20000-Alt_rampe-pos_z)/(20000+Alt_rampe+pos_z)</f>
        <v>1.1135782662062892</v>
      </c>
      <c r="W132" s="304">
        <f t="shared" ref="W132:W195" ca="1" si="62">1/2*Rho*Sref*Cx*vit_xz^2</f>
        <v>26.918244746062733</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952.90147354753753</v>
      </c>
      <c r="AG132" s="306">
        <f t="shared" ca="1" si="56"/>
        <v>-15.588352883028911</v>
      </c>
      <c r="AH132" s="304">
        <f t="shared" ca="1" si="57"/>
        <v>-6.1806651070738416</v>
      </c>
    </row>
    <row r="133" spans="1:34" x14ac:dyDescent="0.2">
      <c r="A133" s="347">
        <f t="shared" ref="A133:A196" ca="1" si="64">IF(B132+0.01&lt;=T_ini+ROUNDUP(Temps_fin_propu,0), 0.01, IF(K132&gt;0, 0.1, 0.0001))</f>
        <v>0.1</v>
      </c>
      <c r="B133" s="304">
        <f t="shared" ref="B133:B196" ca="1" si="65">B132+pas</f>
        <v>3.900000000000003</v>
      </c>
      <c r="D133" s="306">
        <f t="shared" ref="D133:D196" ca="1" si="66">IF(AND(L132&lt;L_rampe,Poussee&lt;Poids*SIN(M132)),0,(-W132+Poussee)/m*COS(M132)-U132/m*SIN(M132))</f>
        <v>-1.7084788716955284</v>
      </c>
      <c r="E133" s="307">
        <f t="shared" ref="E133:E196" ca="1" si="67">IF(AND(L132&lt;L_rampe,Poussee&lt;Poids*SIN(M132)),0,(-W132+Poussee)/m*SIN(M132)+U132/m*COS(M132)-Poids/m)</f>
        <v>-15.524679884200395</v>
      </c>
      <c r="F133" s="304">
        <f t="shared" ref="F133:F196" ca="1" si="68">SQRT(acc_x^2+acc_z^2)</f>
        <v>15.618405346319017</v>
      </c>
      <c r="G133" s="306">
        <f t="shared" ref="G133:G196" ca="1" si="69">G132+acc_x*pas</f>
        <v>25.318939679665561</v>
      </c>
      <c r="H133" s="307">
        <f t="shared" ref="H133:H196" ca="1" si="70">H132+acc_z*pas</f>
        <v>83.708156930032828</v>
      </c>
      <c r="I133" s="304">
        <f t="shared" ref="I133:I196" ca="1" si="71">SQRT(vit_x^2+vit_z^2)</f>
        <v>87.453440430468746</v>
      </c>
      <c r="J133" s="306">
        <f t="shared" ref="J133:J196" ca="1" si="72">J132+0.5*(vit_x+G132)*pas*(K132&gt;=0)</f>
        <v>216.39478489752247</v>
      </c>
      <c r="K133" s="307">
        <f t="shared" ref="K133:K196" ca="1" si="73">K132+0.5*(vit_z+H132)*pas</f>
        <v>961.34991263996187</v>
      </c>
      <c r="L133" s="304">
        <f t="shared" ca="1" si="58"/>
        <v>985.40365204504258</v>
      </c>
      <c r="M133" s="306">
        <f t="shared" ref="M133:M196" ca="1" si="74">IF(AND(L132&gt;L_rampe,G133&gt;0),ATAN2(G133,H133),$M$4)</f>
        <v>1.2770779379390054</v>
      </c>
      <c r="N133" s="304">
        <f t="shared" ref="N133:N196" ca="1" si="75">DEGREES(Beta)</f>
        <v>73.17117595317508</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4.5130000000000017</v>
      </c>
      <c r="T133" s="304">
        <f t="shared" ca="1" si="59"/>
        <v>44.272530000000017</v>
      </c>
      <c r="U133" s="311">
        <f t="shared" ca="1" si="60"/>
        <v>0</v>
      </c>
      <c r="V133" s="306">
        <f t="shared" ca="1" si="61"/>
        <v>1.1126357059166487</v>
      </c>
      <c r="W133" s="304">
        <f t="shared" ca="1" si="62"/>
        <v>25.975072450756016</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961.34991263996187</v>
      </c>
      <c r="AG133" s="306">
        <f t="shared" ref="AG133:AG196" ca="1" si="85">IF(AND(L132&lt;L_rampe,Poussee&lt;Poids*SIN(M132)),0,(-W132+Poussee)/m-Poids*SIN(M132)/m)</f>
        <v>-15.363554816768131</v>
      </c>
      <c r="AH133" s="304">
        <f t="shared" ref="AH133:AH196" ca="1" si="86">IF(AND(L132&lt;L_rampe,Poussee&lt;Poids*SIN(M132)), g*SIN(M132), (-W132+Poussee)/m)</f>
        <v>-5.9646010959589457</v>
      </c>
    </row>
    <row r="134" spans="1:34" x14ac:dyDescent="0.2">
      <c r="A134" s="347">
        <f t="shared" ca="1" si="64"/>
        <v>0.1</v>
      </c>
      <c r="B134" s="304">
        <f t="shared" ca="1" si="65"/>
        <v>4.0000000000000027</v>
      </c>
      <c r="D134" s="306">
        <f t="shared" ca="1" si="66"/>
        <v>-1.6663262995124162</v>
      </c>
      <c r="E134" s="307">
        <f t="shared" ca="1" si="67"/>
        <v>-15.319121043021052</v>
      </c>
      <c r="F134" s="304">
        <f t="shared" ca="1" si="68"/>
        <v>15.409481265350147</v>
      </c>
      <c r="G134" s="306">
        <f t="shared" ca="1" si="69"/>
        <v>25.15230704971432</v>
      </c>
      <c r="H134" s="307">
        <f t="shared" ca="1" si="70"/>
        <v>82.17624482573072</v>
      </c>
      <c r="I134" s="304">
        <f t="shared" ca="1" si="71"/>
        <v>85.939360967961264</v>
      </c>
      <c r="J134" s="306">
        <f t="shared" ca="1" si="72"/>
        <v>218.91834723399145</v>
      </c>
      <c r="K134" s="307">
        <f t="shared" ca="1" si="73"/>
        <v>969.64413272775005</v>
      </c>
      <c r="L134" s="304">
        <f t="shared" ca="1" si="58"/>
        <v>994.04979095064095</v>
      </c>
      <c r="M134" s="306">
        <f t="shared" ca="1" si="74"/>
        <v>1.2737731294870875</v>
      </c>
      <c r="N134" s="304">
        <f t="shared" ca="1" si="75"/>
        <v>72.98182437678102</v>
      </c>
      <c r="P134" s="310">
        <f t="shared" ca="1" si="76"/>
        <v>23</v>
      </c>
      <c r="Q134" s="304">
        <f t="shared" ca="1" si="77"/>
        <v>0</v>
      </c>
      <c r="R134" s="306">
        <f t="shared" ca="1" si="78"/>
        <v>0</v>
      </c>
      <c r="S134" s="307">
        <f t="shared" ca="1" si="79"/>
        <v>4.5130000000000017</v>
      </c>
      <c r="T134" s="304">
        <f t="shared" ca="1" si="59"/>
        <v>44.272530000000017</v>
      </c>
      <c r="U134" s="311">
        <f t="shared" ca="1" si="60"/>
        <v>0</v>
      </c>
      <c r="V134" s="306">
        <f t="shared" ca="1" si="61"/>
        <v>1.1117110900811475</v>
      </c>
      <c r="W134" s="304">
        <f t="shared" ca="1" si="62"/>
        <v>25.062601803851813</v>
      </c>
      <c r="Y134" s="314" t="str">
        <f t="shared" ca="1" si="80"/>
        <v/>
      </c>
      <c r="Z134" s="315" t="str">
        <f t="shared" ca="1" si="81"/>
        <v/>
      </c>
      <c r="AA134" s="316" t="str">
        <f t="shared" ca="1" si="82"/>
        <v/>
      </c>
      <c r="AC134" s="310">
        <f t="shared" ca="1" si="83"/>
        <v>4.0000000000000027</v>
      </c>
      <c r="AD134" s="323">
        <f t="shared" ca="1" si="84"/>
        <v>218.91834723399145</v>
      </c>
      <c r="AE134" s="324">
        <f t="shared" ca="1" si="63"/>
        <v>969.64413272775005</v>
      </c>
      <c r="AG134" s="306">
        <f t="shared" ca="1" si="85"/>
        <v>-15.145487665707723</v>
      </c>
      <c r="AH134" s="304">
        <f t="shared" ca="1" si="86"/>
        <v>-5.7556110017185924</v>
      </c>
    </row>
    <row r="135" spans="1:34" x14ac:dyDescent="0.2">
      <c r="A135" s="347">
        <f t="shared" ca="1" si="64"/>
        <v>0.1</v>
      </c>
      <c r="B135" s="304">
        <f t="shared" ca="1" si="65"/>
        <v>4.1000000000000023</v>
      </c>
      <c r="D135" s="306">
        <f t="shared" ca="1" si="66"/>
        <v>-1.6253486191339472</v>
      </c>
      <c r="E135" s="307">
        <f t="shared" ca="1" si="67"/>
        <v>-15.120250299867887</v>
      </c>
      <c r="F135" s="304">
        <f t="shared" ca="1" si="68"/>
        <v>15.207357668719954</v>
      </c>
      <c r="G135" s="306">
        <f t="shared" ca="1" si="69"/>
        <v>24.989772187800927</v>
      </c>
      <c r="H135" s="307">
        <f t="shared" ca="1" si="70"/>
        <v>80.664219795743932</v>
      </c>
      <c r="I135" s="304">
        <f t="shared" ca="1" si="71"/>
        <v>84.446462739739871</v>
      </c>
      <c r="J135" s="306">
        <f t="shared" ca="1" si="72"/>
        <v>221.42545119586723</v>
      </c>
      <c r="K135" s="307">
        <f t="shared" ca="1" si="73"/>
        <v>977.78615595882377</v>
      </c>
      <c r="L135" s="304">
        <f t="shared" ca="1" si="58"/>
        <v>1002.5442619765108</v>
      </c>
      <c r="M135" s="306">
        <f t="shared" ca="1" si="74"/>
        <v>1.2703731672967293</v>
      </c>
      <c r="N135" s="304">
        <f t="shared" ca="1" si="75"/>
        <v>72.787020892769448</v>
      </c>
      <c r="P135" s="310">
        <f t="shared" ca="1" si="76"/>
        <v>23</v>
      </c>
      <c r="Q135" s="304">
        <f t="shared" ca="1" si="77"/>
        <v>0</v>
      </c>
      <c r="R135" s="306">
        <f t="shared" ca="1" si="78"/>
        <v>0</v>
      </c>
      <c r="S135" s="307">
        <f t="shared" ca="1" si="79"/>
        <v>4.5130000000000017</v>
      </c>
      <c r="T135" s="304">
        <f t="shared" ca="1" si="59"/>
        <v>44.272530000000017</v>
      </c>
      <c r="U135" s="311">
        <f t="shared" ca="1" si="60"/>
        <v>0</v>
      </c>
      <c r="V135" s="306">
        <f t="shared" ca="1" si="61"/>
        <v>1.1108041518638208</v>
      </c>
      <c r="W135" s="304">
        <f t="shared" ca="1" si="62"/>
        <v>24.179671469539649</v>
      </c>
      <c r="Y135" s="314" t="str">
        <f t="shared" ca="1" si="80"/>
        <v/>
      </c>
      <c r="Z135" s="315" t="str">
        <f t="shared" ca="1" si="81"/>
        <v/>
      </c>
      <c r="AA135" s="316" t="str">
        <f t="shared" ca="1" si="82"/>
        <v/>
      </c>
      <c r="AC135" s="310" t="e">
        <f t="shared" ca="1" si="83"/>
        <v>#N/A</v>
      </c>
      <c r="AD135" s="323" t="e">
        <f t="shared" ca="1" si="84"/>
        <v>#N/A</v>
      </c>
      <c r="AE135" s="324">
        <f t="shared" ca="1" si="63"/>
        <v>977.78615595882377</v>
      </c>
      <c r="AG135" s="306">
        <f t="shared" ca="1" si="85"/>
        <v>-14.933863174500683</v>
      </c>
      <c r="AH135" s="304">
        <f t="shared" ca="1" si="86"/>
        <v>-5.553423843087038</v>
      </c>
    </row>
    <row r="136" spans="1:34" x14ac:dyDescent="0.2">
      <c r="A136" s="347">
        <f t="shared" ca="1" si="64"/>
        <v>0.1</v>
      </c>
      <c r="B136" s="304">
        <f t="shared" ca="1" si="65"/>
        <v>4.200000000000002</v>
      </c>
      <c r="D136" s="306">
        <f t="shared" ca="1" si="66"/>
        <v>-1.5854987229318827</v>
      </c>
      <c r="E136" s="307">
        <f t="shared" ca="1" si="67"/>
        <v>-14.927814460704898</v>
      </c>
      <c r="F136" s="304">
        <f t="shared" ca="1" si="68"/>
        <v>15.011777069143044</v>
      </c>
      <c r="G136" s="306">
        <f t="shared" ca="1" si="69"/>
        <v>24.831222315507738</v>
      </c>
      <c r="H136" s="307">
        <f t="shared" ca="1" si="70"/>
        <v>79.171438349673437</v>
      </c>
      <c r="I136" s="304">
        <f t="shared" ca="1" si="71"/>
        <v>82.974130016760711</v>
      </c>
      <c r="J136" s="306">
        <f t="shared" ca="1" si="72"/>
        <v>223.91650092103265</v>
      </c>
      <c r="K136" s="307">
        <f t="shared" ca="1" si="73"/>
        <v>985.77793886609459</v>
      </c>
      <c r="L136" s="304">
        <f t="shared" ca="1" si="58"/>
        <v>1010.889085973236</v>
      </c>
      <c r="M136" s="306">
        <f t="shared" ca="1" si="74"/>
        <v>1.2668744567016654</v>
      </c>
      <c r="N136" s="304">
        <f t="shared" ca="1" si="75"/>
        <v>72.586559541934577</v>
      </c>
      <c r="P136" s="310">
        <f t="shared" ca="1" si="76"/>
        <v>23</v>
      </c>
      <c r="Q136" s="304">
        <f t="shared" ca="1" si="77"/>
        <v>0</v>
      </c>
      <c r="R136" s="306">
        <f t="shared" ca="1" si="78"/>
        <v>0</v>
      </c>
      <c r="S136" s="307">
        <f t="shared" ca="1" si="79"/>
        <v>4.5130000000000017</v>
      </c>
      <c r="T136" s="304">
        <f t="shared" ca="1" si="59"/>
        <v>44.272530000000017</v>
      </c>
      <c r="U136" s="311">
        <f t="shared" ca="1" si="60"/>
        <v>0</v>
      </c>
      <c r="V136" s="306">
        <f t="shared" ca="1" si="61"/>
        <v>1.1099146332693721</v>
      </c>
      <c r="W136" s="304">
        <f t="shared" ca="1" si="62"/>
        <v>23.325178087395525</v>
      </c>
      <c r="Y136" s="314" t="str">
        <f t="shared" ca="1" si="80"/>
        <v/>
      </c>
      <c r="Z136" s="315" t="str">
        <f t="shared" ca="1" si="81"/>
        <v/>
      </c>
      <c r="AA136" s="316" t="str">
        <f t="shared" ca="1" si="82"/>
        <v/>
      </c>
      <c r="AC136" s="310" t="e">
        <f t="shared" ca="1" si="83"/>
        <v>#N/A</v>
      </c>
      <c r="AD136" s="323" t="e">
        <f t="shared" ca="1" si="84"/>
        <v>#N/A</v>
      </c>
      <c r="AE136" s="324">
        <f t="shared" ca="1" si="63"/>
        <v>985.77793886609459</v>
      </c>
      <c r="AG136" s="306">
        <f t="shared" ca="1" si="85"/>
        <v>-14.728405646210643</v>
      </c>
      <c r="AH136" s="304">
        <f t="shared" ca="1" si="86"/>
        <v>-5.3577822888410456</v>
      </c>
    </row>
    <row r="137" spans="1:34" x14ac:dyDescent="0.2">
      <c r="A137" s="347">
        <f t="shared" ca="1" si="64"/>
        <v>0.1</v>
      </c>
      <c r="B137" s="304">
        <f t="shared" ca="1" si="65"/>
        <v>4.3000000000000016</v>
      </c>
      <c r="D137" s="306">
        <f t="shared" ca="1" si="66"/>
        <v>-1.5467318389134008</v>
      </c>
      <c r="E137" s="307">
        <f t="shared" ca="1" si="67"/>
        <v>-14.741572955695052</v>
      </c>
      <c r="F137" s="304">
        <f t="shared" ca="1" si="68"/>
        <v>14.822494816649057</v>
      </c>
      <c r="G137" s="306">
        <f t="shared" ca="1" si="69"/>
        <v>24.676549131616397</v>
      </c>
      <c r="H137" s="307">
        <f t="shared" ca="1" si="70"/>
        <v>77.697281054103925</v>
      </c>
      <c r="I137" s="304">
        <f t="shared" ca="1" si="71"/>
        <v>81.521773534715834</v>
      </c>
      <c r="J137" s="306">
        <f t="shared" ca="1" si="72"/>
        <v>226.39188949338885</v>
      </c>
      <c r="K137" s="307">
        <f t="shared" ca="1" si="73"/>
        <v>993.62137483628351</v>
      </c>
      <c r="L137" s="304">
        <f t="shared" ca="1" si="58"/>
        <v>1019.0862201795945</v>
      </c>
      <c r="M137" s="306">
        <f t="shared" ca="1" si="74"/>
        <v>1.2632732195864069</v>
      </c>
      <c r="N137" s="304">
        <f t="shared" ca="1" si="75"/>
        <v>72.380223854204402</v>
      </c>
      <c r="P137" s="310">
        <f t="shared" ca="1" si="76"/>
        <v>23</v>
      </c>
      <c r="Q137" s="304">
        <f t="shared" ca="1" si="77"/>
        <v>0</v>
      </c>
      <c r="R137" s="306">
        <f t="shared" ca="1" si="78"/>
        <v>0</v>
      </c>
      <c r="S137" s="307">
        <f t="shared" ca="1" si="79"/>
        <v>4.5130000000000017</v>
      </c>
      <c r="T137" s="304">
        <f t="shared" ca="1" si="59"/>
        <v>44.272530000000017</v>
      </c>
      <c r="U137" s="311">
        <f t="shared" ca="1" si="60"/>
        <v>0</v>
      </c>
      <c r="V137" s="306">
        <f t="shared" ca="1" si="61"/>
        <v>1.1090422848024297</v>
      </c>
      <c r="W137" s="304">
        <f t="shared" ca="1" si="62"/>
        <v>22.498072894789765</v>
      </c>
      <c r="Y137" s="314" t="str">
        <f t="shared" ca="1" si="80"/>
        <v/>
      </c>
      <c r="Z137" s="315" t="str">
        <f t="shared" ca="1" si="81"/>
        <v/>
      </c>
      <c r="AA137" s="316" t="str">
        <f t="shared" ca="1" si="82"/>
        <v/>
      </c>
      <c r="AC137" s="310" t="e">
        <f t="shared" ca="1" si="83"/>
        <v>#N/A</v>
      </c>
      <c r="AD137" s="323" t="e">
        <f t="shared" ca="1" si="84"/>
        <v>#N/A</v>
      </c>
      <c r="AE137" s="324">
        <f t="shared" ca="1" si="63"/>
        <v>993.62137483628351</v>
      </c>
      <c r="AG137" s="306">
        <f t="shared" ca="1" si="85"/>
        <v>-14.528851056950437</v>
      </c>
      <c r="AH137" s="304">
        <f t="shared" ca="1" si="86"/>
        <v>-5.1684418540650379</v>
      </c>
    </row>
    <row r="138" spans="1:34" x14ac:dyDescent="0.2">
      <c r="A138" s="347">
        <f t="shared" ca="1" si="64"/>
        <v>0.1</v>
      </c>
      <c r="B138" s="304">
        <f t="shared" ca="1" si="65"/>
        <v>4.4000000000000012</v>
      </c>
      <c r="D138" s="306">
        <f t="shared" ca="1" si="66"/>
        <v>-1.5090053962874463</v>
      </c>
      <c r="E138" s="307">
        <f t="shared" ca="1" si="67"/>
        <v>-14.561297102449643</v>
      </c>
      <c r="F138" s="304">
        <f t="shared" ca="1" si="68"/>
        <v>14.639278349421225</v>
      </c>
      <c r="G138" s="306">
        <f t="shared" ca="1" si="69"/>
        <v>24.525648591987654</v>
      </c>
      <c r="H138" s="307">
        <f t="shared" ca="1" si="70"/>
        <v>76.241151343858959</v>
      </c>
      <c r="I138" s="304">
        <f t="shared" ca="1" si="71"/>
        <v>80.088829415186694</v>
      </c>
      <c r="J138" s="306">
        <f t="shared" ca="1" si="72"/>
        <v>228.85199937956904</v>
      </c>
      <c r="K138" s="307">
        <f t="shared" ca="1" si="73"/>
        <v>1001.3182964561817</v>
      </c>
      <c r="L138" s="304">
        <f t="shared" ca="1" si="58"/>
        <v>1027.1375606207457</v>
      </c>
      <c r="M138" s="306">
        <f t="shared" ca="1" si="74"/>
        <v>1.2595654830786833</v>
      </c>
      <c r="N138" s="304">
        <f t="shared" ca="1" si="75"/>
        <v>72.167786200765264</v>
      </c>
      <c r="P138" s="310">
        <f t="shared" ca="1" si="76"/>
        <v>23</v>
      </c>
      <c r="Q138" s="304">
        <f t="shared" ca="1" si="77"/>
        <v>0</v>
      </c>
      <c r="R138" s="306">
        <f t="shared" ca="1" si="78"/>
        <v>0</v>
      </c>
      <c r="S138" s="307">
        <f t="shared" ca="1" si="79"/>
        <v>4.5130000000000017</v>
      </c>
      <c r="T138" s="304">
        <f t="shared" ca="1" si="59"/>
        <v>44.272530000000017</v>
      </c>
      <c r="U138" s="311">
        <f t="shared" ca="1" si="60"/>
        <v>0</v>
      </c>
      <c r="V138" s="306">
        <f t="shared" ca="1" si="61"/>
        <v>1.1081868651440034</v>
      </c>
      <c r="W138" s="304">
        <f t="shared" ca="1" si="62"/>
        <v>21.697358579522898</v>
      </c>
      <c r="Y138" s="314" t="str">
        <f t="shared" ca="1" si="80"/>
        <v/>
      </c>
      <c r="Z138" s="315" t="str">
        <f t="shared" ca="1" si="81"/>
        <v/>
      </c>
      <c r="AA138" s="316" t="str">
        <f t="shared" ca="1" si="82"/>
        <v/>
      </c>
      <c r="AC138" s="310" t="e">
        <f t="shared" ca="1" si="83"/>
        <v>#N/A</v>
      </c>
      <c r="AD138" s="323" t="e">
        <f t="shared" ca="1" si="84"/>
        <v>#N/A</v>
      </c>
      <c r="AE138" s="324">
        <f t="shared" ca="1" si="63"/>
        <v>1001.3182964561817</v>
      </c>
      <c r="AG138" s="306">
        <f t="shared" ca="1" si="85"/>
        <v>-14.334946218816633</v>
      </c>
      <c r="AH138" s="304">
        <f t="shared" ca="1" si="86"/>
        <v>-4.9851701517371501</v>
      </c>
    </row>
    <row r="139" spans="1:34" x14ac:dyDescent="0.2">
      <c r="A139" s="347">
        <f t="shared" ca="1" si="64"/>
        <v>0.1</v>
      </c>
      <c r="B139" s="304">
        <f t="shared" ca="1" si="65"/>
        <v>4.5000000000000009</v>
      </c>
      <c r="D139" s="306">
        <f t="shared" ca="1" si="66"/>
        <v>-1.4722789004050869</v>
      </c>
      <c r="E139" s="307">
        <f t="shared" ca="1" si="67"/>
        <v>-14.38676941937532</v>
      </c>
      <c r="F139" s="304">
        <f t="shared" ca="1" si="68"/>
        <v>14.461906495578337</v>
      </c>
      <c r="G139" s="306">
        <f t="shared" ca="1" si="69"/>
        <v>24.378420701947146</v>
      </c>
      <c r="H139" s="307">
        <f t="shared" ca="1" si="70"/>
        <v>74.80247440192143</v>
      </c>
      <c r="I139" s="304">
        <f t="shared" ca="1" si="71"/>
        <v>78.67475816658883</v>
      </c>
      <c r="J139" s="306">
        <f t="shared" ca="1" si="72"/>
        <v>231.29720284426577</v>
      </c>
      <c r="K139" s="307">
        <f t="shared" ca="1" si="73"/>
        <v>1008.8704777434707</v>
      </c>
      <c r="L139" s="304">
        <f t="shared" ca="1" si="58"/>
        <v>1035.0449443893342</v>
      </c>
      <c r="M139" s="306">
        <f t="shared" ca="1" si="74"/>
        <v>1.2557470674282303</v>
      </c>
      <c r="N139" s="304">
        <f t="shared" ca="1" si="75"/>
        <v>71.949007099567609</v>
      </c>
      <c r="P139" s="310">
        <f t="shared" ca="1" si="76"/>
        <v>23</v>
      </c>
      <c r="Q139" s="304">
        <f t="shared" ca="1" si="77"/>
        <v>0</v>
      </c>
      <c r="R139" s="306">
        <f t="shared" ca="1" si="78"/>
        <v>0</v>
      </c>
      <c r="S139" s="307">
        <f t="shared" ca="1" si="79"/>
        <v>4.5130000000000017</v>
      </c>
      <c r="T139" s="304">
        <f t="shared" ca="1" si="59"/>
        <v>44.272530000000017</v>
      </c>
      <c r="U139" s="311">
        <f t="shared" ca="1" si="60"/>
        <v>0</v>
      </c>
      <c r="V139" s="306">
        <f t="shared" ca="1" si="61"/>
        <v>1.1073481408441246</v>
      </c>
      <c r="W139" s="304">
        <f t="shared" ca="1" si="62"/>
        <v>20.922086344944788</v>
      </c>
      <c r="Y139" s="314" t="str">
        <f t="shared" ca="1" si="80"/>
        <v/>
      </c>
      <c r="Z139" s="315" t="str">
        <f t="shared" ca="1" si="81"/>
        <v/>
      </c>
      <c r="AA139" s="316" t="str">
        <f t="shared" ca="1" si="82"/>
        <v/>
      </c>
      <c r="AC139" s="310" t="e">
        <f t="shared" ca="1" si="83"/>
        <v>#N/A</v>
      </c>
      <c r="AD139" s="323" t="e">
        <f t="shared" ca="1" si="84"/>
        <v>#N/A</v>
      </c>
      <c r="AE139" s="324">
        <f t="shared" ca="1" si="63"/>
        <v>1008.8704777434707</v>
      </c>
      <c r="AG139" s="306">
        <f t="shared" ca="1" si="85"/>
        <v>-14.14644798613689</v>
      </c>
      <c r="AH139" s="304">
        <f t="shared" ca="1" si="86"/>
        <v>-4.8077461953296901</v>
      </c>
    </row>
    <row r="140" spans="1:34" x14ac:dyDescent="0.2">
      <c r="A140" s="347">
        <f t="shared" ca="1" si="64"/>
        <v>0.1</v>
      </c>
      <c r="B140" s="304">
        <f t="shared" ca="1" si="65"/>
        <v>4.6000000000000005</v>
      </c>
      <c r="D140" s="306">
        <f t="shared" ca="1" si="66"/>
        <v>-1.4365138163720308</v>
      </c>
      <c r="E140" s="307">
        <f t="shared" ca="1" si="67"/>
        <v>-14.217782985244517</v>
      </c>
      <c r="F140" s="304">
        <f t="shared" ca="1" si="68"/>
        <v>14.29016882196065</v>
      </c>
      <c r="G140" s="306">
        <f t="shared" ca="1" si="69"/>
        <v>24.234769320309944</v>
      </c>
      <c r="H140" s="307">
        <f t="shared" ca="1" si="70"/>
        <v>73.380696103396971</v>
      </c>
      <c r="I140" s="304">
        <f t="shared" ca="1" si="71"/>
        <v>77.27904376108529</v>
      </c>
      <c r="J140" s="306">
        <f t="shared" ca="1" si="72"/>
        <v>233.72786234537861</v>
      </c>
      <c r="K140" s="307">
        <f t="shared" ca="1" si="73"/>
        <v>1016.2796362687366</v>
      </c>
      <c r="L140" s="304">
        <f t="shared" ca="1" si="58"/>
        <v>1042.8101518162621</v>
      </c>
      <c r="M140" s="306">
        <f t="shared" ca="1" si="74"/>
        <v>1.251813573006781</v>
      </c>
      <c r="N140" s="304">
        <f t="shared" ca="1" si="75"/>
        <v>71.723634470480306</v>
      </c>
      <c r="P140" s="310">
        <f t="shared" ca="1" si="76"/>
        <v>23</v>
      </c>
      <c r="Q140" s="304">
        <f t="shared" ca="1" si="77"/>
        <v>0</v>
      </c>
      <c r="R140" s="306">
        <f t="shared" ca="1" si="78"/>
        <v>0</v>
      </c>
      <c r="S140" s="307">
        <f t="shared" ca="1" si="79"/>
        <v>4.5130000000000017</v>
      </c>
      <c r="T140" s="304">
        <f t="shared" ca="1" si="59"/>
        <v>44.272530000000017</v>
      </c>
      <c r="U140" s="311">
        <f t="shared" ca="1" si="60"/>
        <v>0</v>
      </c>
      <c r="V140" s="306">
        <f t="shared" ca="1" si="61"/>
        <v>1.1065258860297282</v>
      </c>
      <c r="W140" s="304">
        <f t="shared" ca="1" si="62"/>
        <v>20.171353171341714</v>
      </c>
      <c r="Y140" s="314" t="str">
        <f t="shared" ca="1" si="80"/>
        <v/>
      </c>
      <c r="Z140" s="315" t="str">
        <f t="shared" ca="1" si="81"/>
        <v/>
      </c>
      <c r="AA140" s="316" t="str">
        <f t="shared" ca="1" si="82"/>
        <v/>
      </c>
      <c r="AC140" s="310" t="e">
        <f t="shared" ca="1" si="83"/>
        <v>#N/A</v>
      </c>
      <c r="AD140" s="323" t="e">
        <f t="shared" ca="1" si="84"/>
        <v>#N/A</v>
      </c>
      <c r="AE140" s="324">
        <f t="shared" ca="1" si="63"/>
        <v>1016.2796362687366</v>
      </c>
      <c r="AG140" s="306">
        <f t="shared" ca="1" si="85"/>
        <v>-13.96312250035016</v>
      </c>
      <c r="AH140" s="304">
        <f t="shared" ca="1" si="86"/>
        <v>-4.6359597484920849</v>
      </c>
    </row>
    <row r="141" spans="1:34" x14ac:dyDescent="0.2">
      <c r="A141" s="347">
        <f t="shared" ca="1" si="64"/>
        <v>0.1</v>
      </c>
      <c r="B141" s="304">
        <f t="shared" ca="1" si="65"/>
        <v>4.7</v>
      </c>
      <c r="D141" s="306">
        <f t="shared" ca="1" si="66"/>
        <v>-1.4016734606940358</v>
      </c>
      <c r="E141" s="307">
        <f t="shared" ca="1" si="67"/>
        <v>-14.054140841447481</v>
      </c>
      <c r="F141" s="304">
        <f t="shared" ca="1" si="68"/>
        <v>14.12386502631826</v>
      </c>
      <c r="G141" s="306">
        <f t="shared" ca="1" si="69"/>
        <v>24.09460197424054</v>
      </c>
      <c r="H141" s="307">
        <f t="shared" ca="1" si="70"/>
        <v>71.975282019252219</v>
      </c>
      <c r="I141" s="304">
        <f t="shared" ca="1" si="71"/>
        <v>75.901192784092444</v>
      </c>
      <c r="J141" s="306">
        <f t="shared" ca="1" si="72"/>
        <v>236.14433091010613</v>
      </c>
      <c r="K141" s="307">
        <f t="shared" ca="1" si="73"/>
        <v>1023.5474351748691</v>
      </c>
      <c r="L141" s="304">
        <f t="shared" ca="1" si="58"/>
        <v>1050.4349085374279</v>
      </c>
      <c r="M141" s="306">
        <f t="shared" ca="1" si="74"/>
        <v>1.2477603663585708</v>
      </c>
      <c r="N141" s="304">
        <f t="shared" ca="1" si="75"/>
        <v>71.491402836043491</v>
      </c>
      <c r="P141" s="310">
        <f t="shared" ca="1" si="76"/>
        <v>23</v>
      </c>
      <c r="Q141" s="304">
        <f t="shared" ca="1" si="77"/>
        <v>0</v>
      </c>
      <c r="R141" s="306">
        <f t="shared" ca="1" si="78"/>
        <v>0</v>
      </c>
      <c r="S141" s="307">
        <f t="shared" ca="1" si="79"/>
        <v>4.5130000000000017</v>
      </c>
      <c r="T141" s="304">
        <f t="shared" ca="1" si="59"/>
        <v>44.272530000000017</v>
      </c>
      <c r="U141" s="311">
        <f t="shared" ca="1" si="60"/>
        <v>0</v>
      </c>
      <c r="V141" s="306">
        <f t="shared" ca="1" si="61"/>
        <v>1.105719882126897</v>
      </c>
      <c r="W141" s="304">
        <f t="shared" ca="1" si="62"/>
        <v>19.444299258759568</v>
      </c>
      <c r="Y141" s="314" t="str">
        <f t="shared" ca="1" si="80"/>
        <v/>
      </c>
      <c r="Z141" s="315" t="str">
        <f t="shared" ca="1" si="81"/>
        <v/>
      </c>
      <c r="AA141" s="316" t="str">
        <f t="shared" ca="1" si="82"/>
        <v>Satellite</v>
      </c>
      <c r="AC141" s="310" t="e">
        <f t="shared" ca="1" si="83"/>
        <v>#N/A</v>
      </c>
      <c r="AD141" s="323" t="e">
        <f t="shared" ca="1" si="84"/>
        <v>#N/A</v>
      </c>
      <c r="AE141" s="324">
        <f t="shared" ca="1" si="63"/>
        <v>1023.5474351748691</v>
      </c>
      <c r="AG141" s="306">
        <f t="shared" ca="1" si="85"/>
        <v>-13.784744469099488</v>
      </c>
      <c r="AH141" s="304">
        <f t="shared" ca="1" si="86"/>
        <v>-4.46961071822329</v>
      </c>
    </row>
    <row r="142" spans="1:34" x14ac:dyDescent="0.2">
      <c r="A142" s="347">
        <f t="shared" ca="1" si="64"/>
        <v>0.1</v>
      </c>
      <c r="B142" s="304">
        <f t="shared" ca="1" si="65"/>
        <v>4.8</v>
      </c>
      <c r="D142" s="306">
        <f t="shared" ca="1" si="66"/>
        <v>-1.3677229003727875</v>
      </c>
      <c r="E142" s="307">
        <f t="shared" ca="1" si="67"/>
        <v>-13.895655433684496</v>
      </c>
      <c r="F142" s="304">
        <f t="shared" ca="1" si="68"/>
        <v>13.962804369606044</v>
      </c>
      <c r="G142" s="306">
        <f t="shared" ca="1" si="69"/>
        <v>23.957829684203261</v>
      </c>
      <c r="H142" s="307">
        <f t="shared" ca="1" si="70"/>
        <v>70.585716475883771</v>
      </c>
      <c r="I142" s="304">
        <f t="shared" ca="1" si="71"/>
        <v>74.540733653426969</v>
      </c>
      <c r="J142" s="306">
        <f t="shared" ca="1" si="72"/>
        <v>238.54695249302833</v>
      </c>
      <c r="K142" s="307">
        <f t="shared" ca="1" si="73"/>
        <v>1030.6754850996258</v>
      </c>
      <c r="L142" s="304">
        <f t="shared" ca="1" si="58"/>
        <v>1057.9208874623187</v>
      </c>
      <c r="M142" s="306">
        <f t="shared" ca="1" si="74"/>
        <v>1.2435825652246544</v>
      </c>
      <c r="N142" s="304">
        <f t="shared" ca="1" si="75"/>
        <v>71.25203246342511</v>
      </c>
      <c r="P142" s="310">
        <f t="shared" ca="1" si="76"/>
        <v>23</v>
      </c>
      <c r="Q142" s="304">
        <f t="shared" ca="1" si="77"/>
        <v>0</v>
      </c>
      <c r="R142" s="306">
        <f t="shared" ca="1" si="78"/>
        <v>0</v>
      </c>
      <c r="S142" s="307">
        <f t="shared" ca="1" si="79"/>
        <v>4.5130000000000017</v>
      </c>
      <c r="T142" s="304">
        <f t="shared" ca="1" si="59"/>
        <v>44.272530000000017</v>
      </c>
      <c r="U142" s="311">
        <f t="shared" ca="1" si="60"/>
        <v>0</v>
      </c>
      <c r="V142" s="306">
        <f t="shared" ca="1" si="61"/>
        <v>1.1049299175966474</v>
      </c>
      <c r="W142" s="304">
        <f t="shared" ca="1" si="62"/>
        <v>18.740105637684906</v>
      </c>
      <c r="Y142" s="314" t="str">
        <f t="shared" ca="1" si="80"/>
        <v/>
      </c>
      <c r="Z142" s="315" t="str">
        <f t="shared" ca="1" si="81"/>
        <v/>
      </c>
      <c r="AA142" s="316" t="str">
        <f t="shared" ca="1" si="82"/>
        <v/>
      </c>
      <c r="AC142" s="310" t="e">
        <f t="shared" ca="1" si="83"/>
        <v>#N/A</v>
      </c>
      <c r="AD142" s="323" t="e">
        <f t="shared" ca="1" si="84"/>
        <v>#N/A</v>
      </c>
      <c r="AE142" s="324">
        <f t="shared" ca="1" si="63"/>
        <v>1030.6754850996258</v>
      </c>
      <c r="AG142" s="306">
        <f t="shared" ca="1" si="85"/>
        <v>-13.611096475335646</v>
      </c>
      <c r="AH142" s="304">
        <f t="shared" ca="1" si="86"/>
        <v>-4.3085085882471885</v>
      </c>
    </row>
    <row r="143" spans="1:34" x14ac:dyDescent="0.2">
      <c r="A143" s="347">
        <f t="shared" ca="1" si="64"/>
        <v>0.1</v>
      </c>
      <c r="B143" s="304">
        <f t="shared" ca="1" si="65"/>
        <v>4.8999999999999995</v>
      </c>
      <c r="D143" s="306">
        <f t="shared" ca="1" si="66"/>
        <v>-1.3346288589216293</v>
      </c>
      <c r="E143" s="307">
        <f t="shared" ca="1" si="67"/>
        <v>-13.742148090128945</v>
      </c>
      <c r="F143" s="304">
        <f t="shared" ca="1" si="68"/>
        <v>13.806805145365855</v>
      </c>
      <c r="G143" s="306">
        <f t="shared" ca="1" si="69"/>
        <v>23.824366798311097</v>
      </c>
      <c r="H143" s="307">
        <f t="shared" ca="1" si="70"/>
        <v>69.211501666870873</v>
      </c>
      <c r="I143" s="304">
        <f t="shared" ca="1" si="71"/>
        <v>73.197215905550252</v>
      </c>
      <c r="J143" s="306">
        <f t="shared" ca="1" si="72"/>
        <v>240.93606231715404</v>
      </c>
      <c r="K143" s="307">
        <f t="shared" ca="1" si="73"/>
        <v>1037.6653460067635</v>
      </c>
      <c r="L143" s="304">
        <f t="shared" ca="1" si="58"/>
        <v>1065.2697106499515</v>
      </c>
      <c r="M143" s="306">
        <f t="shared" ca="1" si="74"/>
        <v>1.2392750224578395</v>
      </c>
      <c r="N143" s="304">
        <f t="shared" ca="1" si="75"/>
        <v>71.005228442814513</v>
      </c>
      <c r="P143" s="310">
        <f t="shared" ca="1" si="76"/>
        <v>23</v>
      </c>
      <c r="Q143" s="304">
        <f t="shared" ca="1" si="77"/>
        <v>0</v>
      </c>
      <c r="R143" s="306">
        <f t="shared" ca="1" si="78"/>
        <v>0</v>
      </c>
      <c r="S143" s="307">
        <f t="shared" ca="1" si="79"/>
        <v>4.5130000000000017</v>
      </c>
      <c r="T143" s="304">
        <f t="shared" ca="1" si="59"/>
        <v>44.272530000000017</v>
      </c>
      <c r="U143" s="311">
        <f t="shared" ca="1" si="60"/>
        <v>0</v>
      </c>
      <c r="V143" s="306">
        <f t="shared" ca="1" si="61"/>
        <v>1.104155787683488</v>
      </c>
      <c r="W143" s="304">
        <f t="shared" ca="1" si="62"/>
        <v>18.057991935142393</v>
      </c>
      <c r="Y143" s="314" t="str">
        <f t="shared" ca="1" si="80"/>
        <v/>
      </c>
      <c r="Z143" s="315" t="str">
        <f t="shared" ca="1" si="81"/>
        <v/>
      </c>
      <c r="AA143" s="316" t="str">
        <f t="shared" ca="1" si="82"/>
        <v/>
      </c>
      <c r="AC143" s="310" t="e">
        <f t="shared" ca="1" si="83"/>
        <v>#N/A</v>
      </c>
      <c r="AD143" s="323" t="e">
        <f t="shared" ca="1" si="84"/>
        <v>#N/A</v>
      </c>
      <c r="AE143" s="324">
        <f t="shared" ca="1" si="63"/>
        <v>1037.6653460067635</v>
      </c>
      <c r="AG143" s="306">
        <f t="shared" ca="1" si="85"/>
        <v>-13.441968312409426</v>
      </c>
      <c r="AH143" s="304">
        <f t="shared" ca="1" si="86"/>
        <v>-4.1524718895822952</v>
      </c>
    </row>
    <row r="144" spans="1:34" x14ac:dyDescent="0.2">
      <c r="A144" s="347">
        <f t="shared" ca="1" si="64"/>
        <v>0.1</v>
      </c>
      <c r="B144" s="304">
        <f t="shared" ca="1" si="65"/>
        <v>4.9999999999999991</v>
      </c>
      <c r="D144" s="306">
        <f t="shared" ca="1" si="66"/>
        <v>-1.3023596288177157</v>
      </c>
      <c r="E144" s="307">
        <f t="shared" ca="1" si="67"/>
        <v>-13.593448533338252</v>
      </c>
      <c r="F144" s="304">
        <f t="shared" ca="1" si="68"/>
        <v>13.655694183427297</v>
      </c>
      <c r="G144" s="306">
        <f t="shared" ca="1" si="69"/>
        <v>23.694130835429323</v>
      </c>
      <c r="H144" s="307">
        <f t="shared" ca="1" si="70"/>
        <v>67.85215681353705</v>
      </c>
      <c r="I144" s="304">
        <f t="shared" ca="1" si="71"/>
        <v>71.870209546760506</v>
      </c>
      <c r="J144" s="306">
        <f t="shared" ca="1" si="72"/>
        <v>243.31198719884105</v>
      </c>
      <c r="K144" s="307">
        <f t="shared" ca="1" si="73"/>
        <v>1044.5185289307838</v>
      </c>
      <c r="L144" s="304">
        <f t="shared" ca="1" si="58"/>
        <v>1072.4829510973018</v>
      </c>
      <c r="M144" s="306">
        <f t="shared" ca="1" si="74"/>
        <v>1.2348323087380142</v>
      </c>
      <c r="N144" s="304">
        <f t="shared" ca="1" si="75"/>
        <v>70.750679697083655</v>
      </c>
      <c r="P144" s="310">
        <f t="shared" ca="1" si="76"/>
        <v>23</v>
      </c>
      <c r="Q144" s="304">
        <f t="shared" ca="1" si="77"/>
        <v>0</v>
      </c>
      <c r="R144" s="306">
        <f t="shared" ca="1" si="78"/>
        <v>0</v>
      </c>
      <c r="S144" s="307">
        <f t="shared" ca="1" si="79"/>
        <v>4.5130000000000017</v>
      </c>
      <c r="T144" s="304">
        <f t="shared" ca="1" si="59"/>
        <v>44.272530000000017</v>
      </c>
      <c r="U144" s="311">
        <f t="shared" ca="1" si="60"/>
        <v>0</v>
      </c>
      <c r="V144" s="306">
        <f t="shared" ca="1" si="61"/>
        <v>1.103397294176041</v>
      </c>
      <c r="W144" s="304">
        <f t="shared" ca="1" si="62"/>
        <v>17.397214284798949</v>
      </c>
      <c r="Y144" s="314" t="str">
        <f t="shared" ca="1" si="80"/>
        <v/>
      </c>
      <c r="Z144" s="315" t="str">
        <f t="shared" ca="1" si="81"/>
        <v/>
      </c>
      <c r="AA144" s="316" t="str">
        <f t="shared" ca="1" si="82"/>
        <v/>
      </c>
      <c r="AC144" s="310">
        <f t="shared" ca="1" si="83"/>
        <v>4.9999999999999991</v>
      </c>
      <c r="AD144" s="323">
        <f t="shared" ca="1" si="84"/>
        <v>243.31198719884105</v>
      </c>
      <c r="AE144" s="324">
        <f t="shared" ca="1" si="63"/>
        <v>1044.5185289307838</v>
      </c>
      <c r="AG144" s="306">
        <f t="shared" ca="1" si="85"/>
        <v>-13.277156341273329</v>
      </c>
      <c r="AH144" s="304">
        <f t="shared" ca="1" si="86"/>
        <v>-4.0013277055489445</v>
      </c>
    </row>
    <row r="145" spans="1:34" x14ac:dyDescent="0.2">
      <c r="A145" s="347">
        <f t="shared" ca="1" si="64"/>
        <v>0.1</v>
      </c>
      <c r="B145" s="304">
        <f t="shared" ca="1" si="65"/>
        <v>5.0999999999999988</v>
      </c>
      <c r="D145" s="306">
        <f t="shared" ca="1" si="66"/>
        <v>-1.2708849899503452</v>
      </c>
      <c r="E145" s="307">
        <f t="shared" ca="1" si="67"/>
        <v>-13.449394423413077</v>
      </c>
      <c r="F145" s="304">
        <f t="shared" ca="1" si="68"/>
        <v>13.509306385385441</v>
      </c>
      <c r="G145" s="306">
        <f t="shared" ca="1" si="69"/>
        <v>23.567042336434287</v>
      </c>
      <c r="H145" s="307">
        <f t="shared" ca="1" si="70"/>
        <v>66.507217371195736</v>
      </c>
      <c r="I145" s="304">
        <f t="shared" ca="1" si="71"/>
        <v>70.559304467566619</v>
      </c>
      <c r="J145" s="306">
        <f t="shared" ca="1" si="72"/>
        <v>245.67504585743424</v>
      </c>
      <c r="K145" s="307">
        <f t="shared" ca="1" si="73"/>
        <v>1051.2364976400204</v>
      </c>
      <c r="L145" s="304">
        <f t="shared" ca="1" si="58"/>
        <v>1079.5621344450301</v>
      </c>
      <c r="M145" s="306">
        <f t="shared" ca="1" si="74"/>
        <v>1.2302486939900761</v>
      </c>
      <c r="N145" s="304">
        <f t="shared" ca="1" si="75"/>
        <v>70.488057917112883</v>
      </c>
      <c r="P145" s="310">
        <f t="shared" ca="1" si="76"/>
        <v>23</v>
      </c>
      <c r="Q145" s="304">
        <f t="shared" ca="1" si="77"/>
        <v>0</v>
      </c>
      <c r="R145" s="306">
        <f t="shared" ca="1" si="78"/>
        <v>0</v>
      </c>
      <c r="S145" s="307">
        <f t="shared" ca="1" si="79"/>
        <v>4.5130000000000017</v>
      </c>
      <c r="T145" s="304">
        <f t="shared" ca="1" si="59"/>
        <v>44.272530000000017</v>
      </c>
      <c r="U145" s="311">
        <f t="shared" ca="1" si="60"/>
        <v>0</v>
      </c>
      <c r="V145" s="306">
        <f t="shared" ca="1" si="61"/>
        <v>1.1026542451790524</v>
      </c>
      <c r="W145" s="304">
        <f t="shared" ca="1" si="62"/>
        <v>16.757063370602438</v>
      </c>
      <c r="Y145" s="314" t="str">
        <f t="shared" ca="1" si="80"/>
        <v/>
      </c>
      <c r="Z145" s="315" t="str">
        <f t="shared" ca="1" si="81"/>
        <v/>
      </c>
      <c r="AA145" s="316" t="str">
        <f t="shared" ca="1" si="82"/>
        <v/>
      </c>
      <c r="AC145" s="310" t="e">
        <f t="shared" ca="1" si="83"/>
        <v>#N/A</v>
      </c>
      <c r="AD145" s="323" t="e">
        <f t="shared" ca="1" si="84"/>
        <v>#N/A</v>
      </c>
      <c r="AE145" s="324">
        <f t="shared" ca="1" si="63"/>
        <v>1051.2364976400204</v>
      </c>
      <c r="AG145" s="306">
        <f t="shared" ca="1" si="85"/>
        <v>-13.116462866020573</v>
      </c>
      <c r="AH145" s="304">
        <f t="shared" ca="1" si="86"/>
        <v>-3.8549112086857837</v>
      </c>
    </row>
    <row r="146" spans="1:34" x14ac:dyDescent="0.2">
      <c r="A146" s="347">
        <f t="shared" ca="1" si="64"/>
        <v>0.1</v>
      </c>
      <c r="B146" s="304">
        <f t="shared" ca="1" si="65"/>
        <v>5.1999999999999984</v>
      </c>
      <c r="D146" s="306">
        <f t="shared" ca="1" si="66"/>
        <v>-1.2401761336647945</v>
      </c>
      <c r="E146" s="307">
        <f t="shared" ca="1" si="67"/>
        <v>-13.309830930107836</v>
      </c>
      <c r="F146" s="304">
        <f t="shared" ca="1" si="68"/>
        <v>13.36748428952011</v>
      </c>
      <c r="G146" s="306">
        <f t="shared" ca="1" si="69"/>
        <v>23.443024723067808</v>
      </c>
      <c r="H146" s="307">
        <f t="shared" ca="1" si="70"/>
        <v>65.17623427818495</v>
      </c>
      <c r="I146" s="304">
        <f t="shared" ca="1" si="71"/>
        <v>69.264109918854942</v>
      </c>
      <c r="J146" s="306">
        <f t="shared" ca="1" si="72"/>
        <v>248.02554921040934</v>
      </c>
      <c r="K146" s="307">
        <f t="shared" ca="1" si="73"/>
        <v>1057.8206702224895</v>
      </c>
      <c r="L146" s="304">
        <f t="shared" ca="1" si="58"/>
        <v>1086.5087406050086</v>
      </c>
      <c r="M146" s="306">
        <f t="shared" ca="1" si="74"/>
        <v>1.2255181273985267</v>
      </c>
      <c r="N146" s="304">
        <f t="shared" ca="1" si="75"/>
        <v>70.217016416711516</v>
      </c>
      <c r="P146" s="310">
        <f t="shared" ca="1" si="76"/>
        <v>23</v>
      </c>
      <c r="Q146" s="304">
        <f t="shared" ca="1" si="77"/>
        <v>0</v>
      </c>
      <c r="R146" s="306">
        <f t="shared" ca="1" si="78"/>
        <v>0</v>
      </c>
      <c r="S146" s="307">
        <f t="shared" ca="1" si="79"/>
        <v>4.5130000000000017</v>
      </c>
      <c r="T146" s="304">
        <f t="shared" ca="1" si="59"/>
        <v>44.272530000000017</v>
      </c>
      <c r="U146" s="311">
        <f t="shared" ca="1" si="60"/>
        <v>0</v>
      </c>
      <c r="V146" s="306">
        <f t="shared" ca="1" si="61"/>
        <v>1.1019264548961651</v>
      </c>
      <c r="W146" s="304">
        <f t="shared" ca="1" si="62"/>
        <v>16.136862594335042</v>
      </c>
      <c r="Y146" s="314" t="str">
        <f t="shared" ca="1" si="80"/>
        <v/>
      </c>
      <c r="Z146" s="315" t="str">
        <f t="shared" ca="1" si="81"/>
        <v/>
      </c>
      <c r="AA146" s="316" t="str">
        <f t="shared" ca="1" si="82"/>
        <v/>
      </c>
      <c r="AC146" s="310" t="e">
        <f t="shared" ca="1" si="83"/>
        <v>#N/A</v>
      </c>
      <c r="AD146" s="323" t="e">
        <f t="shared" ca="1" si="84"/>
        <v>#N/A</v>
      </c>
      <c r="AE146" s="324">
        <f t="shared" ca="1" si="63"/>
        <v>1057.8206702224895</v>
      </c>
      <c r="AG146" s="306">
        <f t="shared" ca="1" si="85"/>
        <v>-12.959695524062127</v>
      </c>
      <c r="AH146" s="304">
        <f t="shared" ca="1" si="86"/>
        <v>-3.7130652272551368</v>
      </c>
    </row>
    <row r="147" spans="1:34" x14ac:dyDescent="0.2">
      <c r="A147" s="347">
        <f t="shared" ca="1" si="64"/>
        <v>0.1</v>
      </c>
      <c r="B147" s="304">
        <f t="shared" ca="1" si="65"/>
        <v>5.299999999999998</v>
      </c>
      <c r="D147" s="306">
        <f t="shared" ca="1" si="66"/>
        <v>-1.2102055920372923</v>
      </c>
      <c r="E147" s="307">
        <f t="shared" ca="1" si="67"/>
        <v>-13.174610331779325</v>
      </c>
      <c r="F147" s="304">
        <f t="shared" ca="1" si="68"/>
        <v>13.230077663008062</v>
      </c>
      <c r="G147" s="306">
        <f t="shared" ca="1" si="69"/>
        <v>23.322004163864079</v>
      </c>
      <c r="H147" s="307">
        <f t="shared" ca="1" si="70"/>
        <v>63.858773245007015</v>
      </c>
      <c r="I147" s="304">
        <f t="shared" ca="1" si="71"/>
        <v>67.984254048834842</v>
      </c>
      <c r="J147" s="306">
        <f t="shared" ca="1" si="72"/>
        <v>250.36380065475592</v>
      </c>
      <c r="K147" s="307">
        <f t="shared" ca="1" si="73"/>
        <v>1064.2724205986492</v>
      </c>
      <c r="L147" s="304">
        <f t="shared" ca="1" si="58"/>
        <v>1093.3242053138686</v>
      </c>
      <c r="M147" s="306">
        <f t="shared" ca="1" si="74"/>
        <v>1.22063421590405</v>
      </c>
      <c r="N147" s="304">
        <f t="shared" ca="1" si="75"/>
        <v>69.937188900562575</v>
      </c>
      <c r="P147" s="310">
        <f t="shared" ca="1" si="76"/>
        <v>23</v>
      </c>
      <c r="Q147" s="304">
        <f t="shared" ca="1" si="77"/>
        <v>0</v>
      </c>
      <c r="R147" s="306">
        <f t="shared" ca="1" si="78"/>
        <v>0</v>
      </c>
      <c r="S147" s="307">
        <f t="shared" ca="1" si="79"/>
        <v>4.5130000000000017</v>
      </c>
      <c r="T147" s="304">
        <f t="shared" ca="1" si="59"/>
        <v>44.272530000000017</v>
      </c>
      <c r="U147" s="311">
        <f t="shared" ca="1" si="60"/>
        <v>0</v>
      </c>
      <c r="V147" s="306">
        <f t="shared" ca="1" si="61"/>
        <v>1.1012137434228748</v>
      </c>
      <c r="W147" s="304">
        <f t="shared" ca="1" si="62"/>
        <v>15.535966358237625</v>
      </c>
      <c r="Y147" s="314" t="str">
        <f t="shared" ca="1" si="80"/>
        <v/>
      </c>
      <c r="Z147" s="315" t="str">
        <f t="shared" ca="1" si="81"/>
        <v/>
      </c>
      <c r="AA147" s="316" t="str">
        <f t="shared" ca="1" si="82"/>
        <v/>
      </c>
      <c r="AC147" s="310" t="e">
        <f t="shared" ca="1" si="83"/>
        <v>#N/A</v>
      </c>
      <c r="AD147" s="323" t="e">
        <f t="shared" ca="1" si="84"/>
        <v>#N/A</v>
      </c>
      <c r="AE147" s="324">
        <f t="shared" ca="1" si="63"/>
        <v>1064.2724205986492</v>
      </c>
      <c r="AG147" s="306">
        <f t="shared" ca="1" si="85"/>
        <v>-12.80666668728102</v>
      </c>
      <c r="AH147" s="304">
        <f t="shared" ca="1" si="86"/>
        <v>-3.5756398392056363</v>
      </c>
    </row>
    <row r="148" spans="1:34" x14ac:dyDescent="0.2">
      <c r="A148" s="347">
        <f t="shared" ca="1" si="64"/>
        <v>0.1</v>
      </c>
      <c r="B148" s="304">
        <f t="shared" ca="1" si="65"/>
        <v>5.3999999999999977</v>
      </c>
      <c r="D148" s="306">
        <f t="shared" ca="1" si="66"/>
        <v>-1.1809471720503297</v>
      </c>
      <c r="E148" s="307">
        <f t="shared" ca="1" si="67"/>
        <v>-13.043591639227262</v>
      </c>
      <c r="F148" s="304">
        <f t="shared" ca="1" si="68"/>
        <v>13.096943119449401</v>
      </c>
      <c r="G148" s="306">
        <f t="shared" ca="1" si="69"/>
        <v>23.203909446659047</v>
      </c>
      <c r="H148" s="307">
        <f t="shared" ca="1" si="70"/>
        <v>62.554414081084289</v>
      </c>
      <c r="I148" s="304">
        <f t="shared" ca="1" si="71"/>
        <v>66.719383500123186</v>
      </c>
      <c r="J148" s="306">
        <f t="shared" ca="1" si="72"/>
        <v>252.69009633528208</v>
      </c>
      <c r="K148" s="307">
        <f t="shared" ca="1" si="73"/>
        <v>1070.5930799649539</v>
      </c>
      <c r="L148" s="304">
        <f t="shared" ca="1" si="58"/>
        <v>1100.009921616519</v>
      </c>
      <c r="M148" s="306">
        <f t="shared" ca="1" si="74"/>
        <v>1.2155902010580668</v>
      </c>
      <c r="N148" s="304">
        <f t="shared" ca="1" si="75"/>
        <v>69.648188138086411</v>
      </c>
      <c r="P148" s="310">
        <f t="shared" ca="1" si="76"/>
        <v>23</v>
      </c>
      <c r="Q148" s="304">
        <f t="shared" ca="1" si="77"/>
        <v>0</v>
      </c>
      <c r="R148" s="306">
        <f t="shared" ca="1" si="78"/>
        <v>0</v>
      </c>
      <c r="S148" s="307">
        <f t="shared" ca="1" si="79"/>
        <v>4.5130000000000017</v>
      </c>
      <c r="T148" s="304">
        <f t="shared" ca="1" si="59"/>
        <v>44.272530000000017</v>
      </c>
      <c r="U148" s="311">
        <f t="shared" ca="1" si="60"/>
        <v>0</v>
      </c>
      <c r="V148" s="306">
        <f t="shared" ca="1" si="61"/>
        <v>1.1005159365491151</v>
      </c>
      <c r="W148" s="304">
        <f t="shared" ca="1" si="62"/>
        <v>14.953758454568163</v>
      </c>
      <c r="Y148" s="314" t="str">
        <f t="shared" ca="1" si="80"/>
        <v/>
      </c>
      <c r="Z148" s="315" t="str">
        <f t="shared" ca="1" si="81"/>
        <v/>
      </c>
      <c r="AA148" s="316" t="str">
        <f t="shared" ca="1" si="82"/>
        <v/>
      </c>
      <c r="AC148" s="310" t="e">
        <f t="shared" ca="1" si="83"/>
        <v>#N/A</v>
      </c>
      <c r="AD148" s="323" t="e">
        <f t="shared" ca="1" si="84"/>
        <v>#N/A</v>
      </c>
      <c r="AE148" s="324">
        <f t="shared" ca="1" si="63"/>
        <v>1070.5930799649539</v>
      </c>
      <c r="AG148" s="306">
        <f t="shared" ca="1" si="85"/>
        <v>-12.657192870508402</v>
      </c>
      <c r="AH148" s="304">
        <f t="shared" ca="1" si="86"/>
        <v>-3.4424919916325325</v>
      </c>
    </row>
    <row r="149" spans="1:34" x14ac:dyDescent="0.2">
      <c r="A149" s="347">
        <f t="shared" ca="1" si="64"/>
        <v>0.1</v>
      </c>
      <c r="B149" s="304">
        <f t="shared" ca="1" si="65"/>
        <v>5.4999999999999973</v>
      </c>
      <c r="D149" s="306">
        <f t="shared" ca="1" si="66"/>
        <v>-1.1523758943684157</v>
      </c>
      <c r="E149" s="307">
        <f t="shared" ca="1" si="67"/>
        <v>-12.916640242632083</v>
      </c>
      <c r="F149" s="304">
        <f t="shared" ca="1" si="68"/>
        <v>12.9679437598836</v>
      </c>
      <c r="G149" s="306">
        <f t="shared" ca="1" si="69"/>
        <v>23.088671857222206</v>
      </c>
      <c r="H149" s="307">
        <f t="shared" ca="1" si="70"/>
        <v>61.262750056821083</v>
      </c>
      <c r="I149" s="304">
        <f t="shared" ca="1" si="71"/>
        <v>65.469163066706571</v>
      </c>
      <c r="J149" s="306">
        <f t="shared" ca="1" si="72"/>
        <v>255.00472540047613</v>
      </c>
      <c r="K149" s="307">
        <f t="shared" ca="1" si="73"/>
        <v>1076.7839381718491</v>
      </c>
      <c r="L149" s="304">
        <f t="shared" ca="1" si="58"/>
        <v>1106.5672412833524</v>
      </c>
      <c r="M149" s="306">
        <f t="shared" ca="1" si="74"/>
        <v>1.2103789341013031</v>
      </c>
      <c r="N149" s="304">
        <f t="shared" ca="1" si="75"/>
        <v>69.349604535547869</v>
      </c>
      <c r="P149" s="310">
        <f t="shared" ca="1" si="76"/>
        <v>23</v>
      </c>
      <c r="Q149" s="304">
        <f t="shared" ca="1" si="77"/>
        <v>0</v>
      </c>
      <c r="R149" s="306">
        <f t="shared" ca="1" si="78"/>
        <v>0</v>
      </c>
      <c r="S149" s="307">
        <f t="shared" ca="1" si="79"/>
        <v>4.5130000000000017</v>
      </c>
      <c r="T149" s="304">
        <f t="shared" ca="1" si="59"/>
        <v>44.272530000000017</v>
      </c>
      <c r="U149" s="311">
        <f t="shared" ca="1" si="60"/>
        <v>0</v>
      </c>
      <c r="V149" s="306">
        <f t="shared" ca="1" si="61"/>
        <v>1.0998328655709582</v>
      </c>
      <c r="W149" s="304">
        <f t="shared" ca="1" si="62"/>
        <v>14.389650554601657</v>
      </c>
      <c r="Y149" s="314" t="str">
        <f t="shared" ca="1" si="80"/>
        <v/>
      </c>
      <c r="Z149" s="315" t="str">
        <f t="shared" ca="1" si="81"/>
        <v/>
      </c>
      <c r="AA149" s="316" t="str">
        <f t="shared" ca="1" si="82"/>
        <v/>
      </c>
      <c r="AC149" s="310" t="e">
        <f t="shared" ca="1" si="83"/>
        <v>#N/A</v>
      </c>
      <c r="AD149" s="323" t="e">
        <f t="shared" ca="1" si="84"/>
        <v>#N/A</v>
      </c>
      <c r="AE149" s="324">
        <f t="shared" ca="1" si="63"/>
        <v>1076.7839381718491</v>
      </c>
      <c r="AG149" s="306">
        <f t="shared" ca="1" si="85"/>
        <v>-12.511094143636694</v>
      </c>
      <c r="AH149" s="304">
        <f t="shared" ca="1" si="86"/>
        <v>-3.3134851439326738</v>
      </c>
    </row>
    <row r="150" spans="1:34" x14ac:dyDescent="0.2">
      <c r="A150" s="347">
        <f t="shared" ca="1" si="64"/>
        <v>0.1</v>
      </c>
      <c r="B150" s="304">
        <f t="shared" ca="1" si="65"/>
        <v>5.599999999999997</v>
      </c>
      <c r="D150" s="306">
        <f t="shared" ca="1" si="66"/>
        <v>-1.1244679364431809</v>
      </c>
      <c r="E150" s="307">
        <f t="shared" ca="1" si="67"/>
        <v>-12.793627579932867</v>
      </c>
      <c r="F150" s="304">
        <f t="shared" ca="1" si="68"/>
        <v>12.842948835610445</v>
      </c>
      <c r="G150" s="306">
        <f t="shared" ca="1" si="69"/>
        <v>22.976225063577889</v>
      </c>
      <c r="H150" s="307">
        <f t="shared" ca="1" si="70"/>
        <v>59.983387298827793</v>
      </c>
      <c r="I150" s="304">
        <f t="shared" ca="1" si="71"/>
        <v>64.233275410906458</v>
      </c>
      <c r="J150" s="306">
        <f t="shared" ca="1" si="72"/>
        <v>257.30797024651616</v>
      </c>
      <c r="K150" s="307">
        <f t="shared" ca="1" si="73"/>
        <v>1082.8462450396314</v>
      </c>
      <c r="L150" s="304">
        <f t="shared" ca="1" si="58"/>
        <v>1112.997476164619</v>
      </c>
      <c r="M150" s="306">
        <f t="shared" ca="1" si="74"/>
        <v>1.2049928491218933</v>
      </c>
      <c r="N150" s="304">
        <f t="shared" ca="1" si="75"/>
        <v>69.041004598128879</v>
      </c>
      <c r="P150" s="310">
        <f t="shared" ca="1" si="76"/>
        <v>23</v>
      </c>
      <c r="Q150" s="304">
        <f t="shared" ca="1" si="77"/>
        <v>0</v>
      </c>
      <c r="R150" s="306">
        <f t="shared" ca="1" si="78"/>
        <v>0</v>
      </c>
      <c r="S150" s="307">
        <f t="shared" ca="1" si="79"/>
        <v>4.5130000000000017</v>
      </c>
      <c r="T150" s="304">
        <f t="shared" ca="1" si="59"/>
        <v>44.272530000000017</v>
      </c>
      <c r="U150" s="311">
        <f t="shared" ca="1" si="60"/>
        <v>0</v>
      </c>
      <c r="V150" s="306">
        <f t="shared" ca="1" si="61"/>
        <v>1.0991643671109497</v>
      </c>
      <c r="W150" s="304">
        <f t="shared" ca="1" si="62"/>
        <v>13.843080790167452</v>
      </c>
      <c r="Y150" s="314" t="str">
        <f t="shared" ca="1" si="80"/>
        <v/>
      </c>
      <c r="Z150" s="315" t="str">
        <f t="shared" ca="1" si="81"/>
        <v/>
      </c>
      <c r="AA150" s="316" t="str">
        <f t="shared" ca="1" si="82"/>
        <v/>
      </c>
      <c r="AC150" s="310" t="e">
        <f t="shared" ca="1" si="83"/>
        <v>#N/A</v>
      </c>
      <c r="AD150" s="323" t="e">
        <f t="shared" ca="1" si="84"/>
        <v>#N/A</v>
      </c>
      <c r="AE150" s="324">
        <f t="shared" ca="1" si="63"/>
        <v>1082.8462450396314</v>
      </c>
      <c r="AG150" s="306">
        <f t="shared" ca="1" si="85"/>
        <v>-12.368193543622123</v>
      </c>
      <c r="AH150" s="304">
        <f t="shared" ca="1" si="86"/>
        <v>-3.1884889329939399</v>
      </c>
    </row>
    <row r="151" spans="1:34" x14ac:dyDescent="0.2">
      <c r="A151" s="347">
        <f t="shared" ca="1" si="64"/>
        <v>0.1</v>
      </c>
      <c r="B151" s="304">
        <f t="shared" ca="1" si="65"/>
        <v>5.6999999999999966</v>
      </c>
      <c r="D151" s="306">
        <f t="shared" ca="1" si="66"/>
        <v>-1.0972005797035052</v>
      </c>
      <c r="E151" s="307">
        <f t="shared" ca="1" si="67"/>
        <v>-12.674430825113319</v>
      </c>
      <c r="F151" s="304">
        <f t="shared" ca="1" si="68"/>
        <v>12.721833431258421</v>
      </c>
      <c r="G151" s="306">
        <f t="shared" ca="1" si="69"/>
        <v>22.866505005607539</v>
      </c>
      <c r="H151" s="307">
        <f t="shared" ca="1" si="70"/>
        <v>58.715944216316458</v>
      </c>
      <c r="I151" s="304">
        <f t="shared" ca="1" si="71"/>
        <v>63.011420840868688</v>
      </c>
      <c r="J151" s="306">
        <f t="shared" ca="1" si="72"/>
        <v>259.60010674997545</v>
      </c>
      <c r="K151" s="307">
        <f t="shared" ca="1" si="73"/>
        <v>1088.7812116153887</v>
      </c>
      <c r="L151" s="304">
        <f t="shared" ca="1" si="58"/>
        <v>1119.3018994852428</v>
      </c>
      <c r="M151" s="306">
        <f t="shared" ca="1" si="74"/>
        <v>1.1994239341374526</v>
      </c>
      <c r="N151" s="304">
        <f t="shared" ca="1" si="75"/>
        <v>68.721929273053263</v>
      </c>
      <c r="P151" s="310">
        <f t="shared" ca="1" si="76"/>
        <v>23</v>
      </c>
      <c r="Q151" s="304">
        <f t="shared" ca="1" si="77"/>
        <v>0</v>
      </c>
      <c r="R151" s="306">
        <f t="shared" ca="1" si="78"/>
        <v>0</v>
      </c>
      <c r="S151" s="307">
        <f t="shared" ca="1" si="79"/>
        <v>4.5130000000000017</v>
      </c>
      <c r="T151" s="304">
        <f t="shared" ca="1" si="59"/>
        <v>44.272530000000017</v>
      </c>
      <c r="U151" s="311">
        <f t="shared" ca="1" si="60"/>
        <v>0</v>
      </c>
      <c r="V151" s="306">
        <f t="shared" ca="1" si="61"/>
        <v>1.098510282946628</v>
      </c>
      <c r="W151" s="304">
        <f t="shared" ca="1" si="62"/>
        <v>13.313512421356526</v>
      </c>
      <c r="Y151" s="314" t="str">
        <f t="shared" ca="1" si="80"/>
        <v/>
      </c>
      <c r="Z151" s="315" t="str">
        <f t="shared" ca="1" si="81"/>
        <v/>
      </c>
      <c r="AA151" s="316" t="str">
        <f t="shared" ca="1" si="82"/>
        <v/>
      </c>
      <c r="AC151" s="310" t="e">
        <f t="shared" ca="1" si="83"/>
        <v>#N/A</v>
      </c>
      <c r="AD151" s="323" t="e">
        <f t="shared" ca="1" si="84"/>
        <v>#N/A</v>
      </c>
      <c r="AE151" s="324">
        <f t="shared" ca="1" si="63"/>
        <v>1088.7812116153887</v>
      </c>
      <c r="AG151" s="306">
        <f t="shared" ca="1" si="85"/>
        <v>-12.228316482530827</v>
      </c>
      <c r="AH151" s="304">
        <f t="shared" ca="1" si="86"/>
        <v>-3.0673788588893078</v>
      </c>
    </row>
    <row r="152" spans="1:34" x14ac:dyDescent="0.2">
      <c r="A152" s="347">
        <f t="shared" ca="1" si="64"/>
        <v>0.1</v>
      </c>
      <c r="B152" s="304">
        <f t="shared" ca="1" si="65"/>
        <v>5.7999999999999963</v>
      </c>
      <c r="D152" s="306">
        <f t="shared" ca="1" si="66"/>
        <v>-1.070552160611443</v>
      </c>
      <c r="E152" s="307">
        <f t="shared" ca="1" si="67"/>
        <v>-12.558932594976968</v>
      </c>
      <c r="F152" s="304">
        <f t="shared" ca="1" si="68"/>
        <v>12.604478166658259</v>
      </c>
      <c r="G152" s="306">
        <f t="shared" ca="1" si="69"/>
        <v>22.759449789546395</v>
      </c>
      <c r="H152" s="307">
        <f t="shared" ca="1" si="70"/>
        <v>57.460050956818762</v>
      </c>
      <c r="I152" s="304">
        <f t="shared" ca="1" si="71"/>
        <v>61.803317149511415</v>
      </c>
      <c r="J152" s="306">
        <f t="shared" ca="1" si="72"/>
        <v>261.88140448973314</v>
      </c>
      <c r="K152" s="307">
        <f t="shared" ca="1" si="73"/>
        <v>1094.5900113740454</v>
      </c>
      <c r="L152" s="304">
        <f t="shared" ca="1" si="58"/>
        <v>1125.4817470831538</v>
      </c>
      <c r="M152" s="306">
        <f t="shared" ca="1" si="74"/>
        <v>1.1936636999340016</v>
      </c>
      <c r="N152" s="304">
        <f t="shared" ca="1" si="75"/>
        <v>68.391892164188619</v>
      </c>
      <c r="P152" s="310">
        <f t="shared" ca="1" si="76"/>
        <v>23</v>
      </c>
      <c r="Q152" s="304">
        <f t="shared" ca="1" si="77"/>
        <v>0</v>
      </c>
      <c r="R152" s="306">
        <f t="shared" ca="1" si="78"/>
        <v>0</v>
      </c>
      <c r="S152" s="307">
        <f t="shared" ca="1" si="79"/>
        <v>4.5130000000000017</v>
      </c>
      <c r="T152" s="304">
        <f t="shared" ca="1" si="59"/>
        <v>44.272530000000017</v>
      </c>
      <c r="U152" s="311">
        <f t="shared" ca="1" si="60"/>
        <v>0</v>
      </c>
      <c r="V152" s="306">
        <f t="shared" ca="1" si="61"/>
        <v>1.0978704598467932</v>
      </c>
      <c r="W152" s="304">
        <f t="shared" ca="1" si="62"/>
        <v>12.800432584522616</v>
      </c>
      <c r="Y152" s="314" t="str">
        <f t="shared" ca="1" si="80"/>
        <v/>
      </c>
      <c r="Z152" s="315" t="str">
        <f t="shared" ca="1" si="81"/>
        <v/>
      </c>
      <c r="AA152" s="316" t="str">
        <f t="shared" ca="1" si="82"/>
        <v/>
      </c>
      <c r="AC152" s="310" t="e">
        <f t="shared" ca="1" si="83"/>
        <v>#N/A</v>
      </c>
      <c r="AD152" s="323" t="e">
        <f t="shared" ca="1" si="84"/>
        <v>#N/A</v>
      </c>
      <c r="AE152" s="324">
        <f t="shared" ca="1" si="63"/>
        <v>1094.5900113740454</v>
      </c>
      <c r="AG152" s="306">
        <f t="shared" ca="1" si="85"/>
        <v>-12.091290147648543</v>
      </c>
      <c r="AH152" s="304">
        <f t="shared" ca="1" si="86"/>
        <v>-2.9500359896646402</v>
      </c>
    </row>
    <row r="153" spans="1:34" x14ac:dyDescent="0.2">
      <c r="A153" s="347">
        <f t="shared" ca="1" si="64"/>
        <v>0.1</v>
      </c>
      <c r="B153" s="304">
        <f t="shared" ca="1" si="65"/>
        <v>5.8999999999999959</v>
      </c>
      <c r="D153" s="306">
        <f t="shared" ca="1" si="66"/>
        <v>-1.0445020253883228</v>
      </c>
      <c r="E153" s="307">
        <f t="shared" ca="1" si="67"/>
        <v>-12.447020673095526</v>
      </c>
      <c r="F153" s="304">
        <f t="shared" ca="1" si="68"/>
        <v>12.490768916183972</v>
      </c>
      <c r="G153" s="306">
        <f t="shared" ca="1" si="69"/>
        <v>22.654999587007563</v>
      </c>
      <c r="H153" s="307">
        <f t="shared" ca="1" si="70"/>
        <v>56.215348889509208</v>
      </c>
      <c r="I153" s="304">
        <f t="shared" ca="1" si="71"/>
        <v>60.608699516295154</v>
      </c>
      <c r="J153" s="306">
        <f t="shared" ca="1" si="72"/>
        <v>264.15212695856081</v>
      </c>
      <c r="K153" s="307">
        <f t="shared" ca="1" si="73"/>
        <v>1100.2737813663618</v>
      </c>
      <c r="L153" s="304">
        <f t="shared" ca="1" si="58"/>
        <v>1131.5382185940359</v>
      </c>
      <c r="M153" s="306">
        <f t="shared" ca="1" si="74"/>
        <v>1.1877031464826697</v>
      </c>
      <c r="N153" s="304">
        <f t="shared" ca="1" si="75"/>
        <v>68.050377607865158</v>
      </c>
      <c r="P153" s="310">
        <f t="shared" ca="1" si="76"/>
        <v>23</v>
      </c>
      <c r="Q153" s="304">
        <f t="shared" ca="1" si="77"/>
        <v>0</v>
      </c>
      <c r="R153" s="306">
        <f t="shared" ca="1" si="78"/>
        <v>0</v>
      </c>
      <c r="S153" s="307">
        <f t="shared" ca="1" si="79"/>
        <v>4.5130000000000017</v>
      </c>
      <c r="T153" s="304">
        <f t="shared" ca="1" si="59"/>
        <v>44.272530000000017</v>
      </c>
      <c r="U153" s="311">
        <f t="shared" ca="1" si="60"/>
        <v>0</v>
      </c>
      <c r="V153" s="306">
        <f t="shared" ca="1" si="61"/>
        <v>1.0972447494151412</v>
      </c>
      <c r="W153" s="304">
        <f t="shared" ca="1" si="62"/>
        <v>12.303351115149951</v>
      </c>
      <c r="Y153" s="314" t="str">
        <f t="shared" ca="1" si="80"/>
        <v/>
      </c>
      <c r="Z153" s="315" t="str">
        <f t="shared" ca="1" si="81"/>
        <v/>
      </c>
      <c r="AA153" s="316" t="str">
        <f t="shared" ca="1" si="82"/>
        <v/>
      </c>
      <c r="AC153" s="310" t="e">
        <f t="shared" ca="1" si="83"/>
        <v>#N/A</v>
      </c>
      <c r="AD153" s="323" t="e">
        <f t="shared" ca="1" si="84"/>
        <v>#N/A</v>
      </c>
      <c r="AE153" s="324">
        <f t="shared" ca="1" si="63"/>
        <v>1100.2737813663618</v>
      </c>
      <c r="AG153" s="306">
        <f t="shared" ca="1" si="85"/>
        <v>-11.956942889503019</v>
      </c>
      <c r="AH153" s="304">
        <f t="shared" ca="1" si="86"/>
        <v>-2.8363466839181499</v>
      </c>
    </row>
    <row r="154" spans="1:34" x14ac:dyDescent="0.2">
      <c r="A154" s="347">
        <f t="shared" ca="1" si="64"/>
        <v>0.1</v>
      </c>
      <c r="B154" s="304">
        <f t="shared" ca="1" si="65"/>
        <v>5.9999999999999956</v>
      </c>
      <c r="D154" s="306">
        <f t="shared" ca="1" si="66"/>
        <v>-1.019030488237761</v>
      </c>
      <c r="E154" s="307">
        <f t="shared" ca="1" si="67"/>
        <v>-12.338587749707361</v>
      </c>
      <c r="F154" s="304">
        <f t="shared" ca="1" si="68"/>
        <v>12.380596544318317</v>
      </c>
      <c r="G154" s="306">
        <f t="shared" ca="1" si="69"/>
        <v>22.553096538183787</v>
      </c>
      <c r="H154" s="307">
        <f t="shared" ca="1" si="70"/>
        <v>54.981490114538474</v>
      </c>
      <c r="I154" s="304">
        <f t="shared" ca="1" si="71"/>
        <v>59.427320473631731</v>
      </c>
      <c r="J154" s="306">
        <f t="shared" ca="1" si="72"/>
        <v>266.41253176482036</v>
      </c>
      <c r="K154" s="307">
        <f t="shared" ca="1" si="73"/>
        <v>1105.8336233165642</v>
      </c>
      <c r="L154" s="304">
        <f t="shared" ca="1" si="58"/>
        <v>1137.4724785852104</v>
      </c>
      <c r="M154" s="306">
        <f t="shared" ca="1" si="74"/>
        <v>1.1815327267429314</v>
      </c>
      <c r="N154" s="304">
        <f t="shared" ca="1" si="75"/>
        <v>67.696838598953946</v>
      </c>
      <c r="P154" s="310">
        <f t="shared" ca="1" si="76"/>
        <v>23</v>
      </c>
      <c r="Q154" s="304">
        <f t="shared" ca="1" si="77"/>
        <v>0</v>
      </c>
      <c r="R154" s="306">
        <f t="shared" ca="1" si="78"/>
        <v>0</v>
      </c>
      <c r="S154" s="307">
        <f t="shared" ca="1" si="79"/>
        <v>4.5130000000000017</v>
      </c>
      <c r="T154" s="304">
        <f t="shared" ca="1" si="59"/>
        <v>44.272530000000017</v>
      </c>
      <c r="U154" s="311">
        <f t="shared" ca="1" si="60"/>
        <v>0</v>
      </c>
      <c r="V154" s="306">
        <f t="shared" ca="1" si="61"/>
        <v>1.0966330079408706</v>
      </c>
      <c r="W154" s="304">
        <f t="shared" ca="1" si="62"/>
        <v>11.821799440571231</v>
      </c>
      <c r="Y154" s="314" t="str">
        <f t="shared" ca="1" si="80"/>
        <v/>
      </c>
      <c r="Z154" s="315" t="str">
        <f t="shared" ca="1" si="81"/>
        <v/>
      </c>
      <c r="AA154" s="316" t="str">
        <f t="shared" ca="1" si="82"/>
        <v/>
      </c>
      <c r="AC154" s="310">
        <f t="shared" ca="1" si="83"/>
        <v>5.9999999999999956</v>
      </c>
      <c r="AD154" s="323">
        <f t="shared" ca="1" si="84"/>
        <v>266.41253176482036</v>
      </c>
      <c r="AE154" s="324">
        <f t="shared" ca="1" si="63"/>
        <v>1105.8336233165642</v>
      </c>
      <c r="AG154" s="306">
        <f t="shared" ca="1" si="85"/>
        <v>-11.825103593438865</v>
      </c>
      <c r="AH154" s="304">
        <f t="shared" ca="1" si="86"/>
        <v>-2.7262023299689666</v>
      </c>
    </row>
    <row r="155" spans="1:34" x14ac:dyDescent="0.2">
      <c r="A155" s="347">
        <f t="shared" ca="1" si="64"/>
        <v>0.1</v>
      </c>
      <c r="B155" s="304">
        <f t="shared" ca="1" si="65"/>
        <v>6.0999999999999952</v>
      </c>
      <c r="D155" s="306">
        <f t="shared" ca="1" si="66"/>
        <v>-0.9941187929135874</v>
      </c>
      <c r="E155" s="307">
        <f t="shared" ca="1" si="67"/>
        <v>-12.233531176426959</v>
      </c>
      <c r="F155" s="304">
        <f t="shared" ca="1" si="68"/>
        <v>12.273856656285112</v>
      </c>
      <c r="G155" s="306">
        <f t="shared" ca="1" si="69"/>
        <v>22.453684658892428</v>
      </c>
      <c r="H155" s="307">
        <f t="shared" ca="1" si="70"/>
        <v>53.758136996895779</v>
      </c>
      <c r="I155" s="304">
        <f t="shared" ca="1" si="71"/>
        <v>58.258949940228028</v>
      </c>
      <c r="J155" s="306">
        <f t="shared" ca="1" si="72"/>
        <v>268.66287082467414</v>
      </c>
      <c r="K155" s="307">
        <f t="shared" ca="1" si="73"/>
        <v>1111.270604672136</v>
      </c>
      <c r="L155" s="304">
        <f t="shared" ca="1" si="58"/>
        <v>1143.2856576412257</v>
      </c>
      <c r="M155" s="306">
        <f t="shared" ca="1" si="74"/>
        <v>1.1751423076489114</v>
      </c>
      <c r="N155" s="304">
        <f t="shared" ca="1" si="75"/>
        <v>67.330694555546785</v>
      </c>
      <c r="P155" s="310">
        <f t="shared" ca="1" si="76"/>
        <v>23</v>
      </c>
      <c r="Q155" s="304">
        <f t="shared" ca="1" si="77"/>
        <v>0</v>
      </c>
      <c r="R155" s="306">
        <f t="shared" ca="1" si="78"/>
        <v>0</v>
      </c>
      <c r="S155" s="307">
        <f t="shared" ca="1" si="79"/>
        <v>4.5130000000000017</v>
      </c>
      <c r="T155" s="304">
        <f t="shared" ca="1" si="59"/>
        <v>44.272530000000017</v>
      </c>
      <c r="U155" s="311">
        <f t="shared" ca="1" si="60"/>
        <v>0</v>
      </c>
      <c r="V155" s="306">
        <f t="shared" ca="1" si="61"/>
        <v>1.0960350962559218</v>
      </c>
      <c r="W155" s="304">
        <f t="shared" ca="1" si="62"/>
        <v>11.355329537896308</v>
      </c>
      <c r="Y155" s="314" t="str">
        <f t="shared" ca="1" si="80"/>
        <v/>
      </c>
      <c r="Z155" s="315" t="str">
        <f t="shared" ca="1" si="81"/>
        <v/>
      </c>
      <c r="AA155" s="316" t="str">
        <f t="shared" ca="1" si="82"/>
        <v/>
      </c>
      <c r="AC155" s="310" t="e">
        <f t="shared" ca="1" si="83"/>
        <v>#N/A</v>
      </c>
      <c r="AD155" s="323" t="e">
        <f t="shared" ca="1" si="84"/>
        <v>#N/A</v>
      </c>
      <c r="AE155" s="324">
        <f t="shared" ca="1" si="63"/>
        <v>1111.270604672136</v>
      </c>
      <c r="AG155" s="306">
        <f t="shared" ca="1" si="85"/>
        <v>-11.695601030135839</v>
      </c>
      <c r="AH155" s="304">
        <f t="shared" ca="1" si="86"/>
        <v>-2.6194991005032633</v>
      </c>
    </row>
    <row r="156" spans="1:34" x14ac:dyDescent="0.2">
      <c r="A156" s="347">
        <f t="shared" ca="1" si="64"/>
        <v>0.1</v>
      </c>
      <c r="B156" s="304">
        <f t="shared" ca="1" si="65"/>
        <v>6.1999999999999948</v>
      </c>
      <c r="D156" s="306">
        <f t="shared" ca="1" si="66"/>
        <v>-0.9697490775011226</v>
      </c>
      <c r="E156" s="307">
        <f t="shared" ca="1" si="67"/>
        <v>-12.131752734701948</v>
      </c>
      <c r="F156" s="304">
        <f t="shared" ca="1" si="68"/>
        <v>12.170449362667858</v>
      </c>
      <c r="G156" s="306">
        <f t="shared" ca="1" si="69"/>
        <v>22.356709751142315</v>
      </c>
      <c r="H156" s="307">
        <f t="shared" ca="1" si="70"/>
        <v>52.544961723425587</v>
      </c>
      <c r="I156" s="304">
        <f t="shared" ca="1" si="71"/>
        <v>57.103375324170479</v>
      </c>
      <c r="J156" s="306">
        <f t="shared" ca="1" si="72"/>
        <v>270.90339054517585</v>
      </c>
      <c r="K156" s="307">
        <f t="shared" ca="1" si="73"/>
        <v>1116.5857596081521</v>
      </c>
      <c r="L156" s="304">
        <f t="shared" ca="1" si="58"/>
        <v>1148.9788534035717</v>
      </c>
      <c r="M156" s="306">
        <f t="shared" ca="1" si="74"/>
        <v>1.1685211280633663</v>
      </c>
      <c r="N156" s="304">
        <f t="shared" ca="1" si="75"/>
        <v>66.951328909896873</v>
      </c>
      <c r="P156" s="310">
        <f t="shared" ca="1" si="76"/>
        <v>23</v>
      </c>
      <c r="Q156" s="304">
        <f t="shared" ca="1" si="77"/>
        <v>0</v>
      </c>
      <c r="R156" s="306">
        <f t="shared" ca="1" si="78"/>
        <v>0</v>
      </c>
      <c r="S156" s="307">
        <f t="shared" ca="1" si="79"/>
        <v>4.5130000000000017</v>
      </c>
      <c r="T156" s="304">
        <f t="shared" ca="1" si="59"/>
        <v>44.272530000000017</v>
      </c>
      <c r="U156" s="311">
        <f t="shared" ca="1" si="60"/>
        <v>0</v>
      </c>
      <c r="V156" s="306">
        <f t="shared" ca="1" si="61"/>
        <v>1.095450879598505</v>
      </c>
      <c r="W156" s="304">
        <f t="shared" ca="1" si="62"/>
        <v>10.903512952856822</v>
      </c>
      <c r="Y156" s="314" t="str">
        <f t="shared" ca="1" si="80"/>
        <v/>
      </c>
      <c r="Z156" s="315" t="str">
        <f t="shared" ca="1" si="81"/>
        <v/>
      </c>
      <c r="AA156" s="316" t="str">
        <f t="shared" ca="1" si="82"/>
        <v/>
      </c>
      <c r="AC156" s="310" t="e">
        <f t="shared" ca="1" si="83"/>
        <v>#N/A</v>
      </c>
      <c r="AD156" s="323" t="e">
        <f t="shared" ca="1" si="84"/>
        <v>#N/A</v>
      </c>
      <c r="AE156" s="324">
        <f t="shared" ca="1" si="63"/>
        <v>1116.5857596081521</v>
      </c>
      <c r="AG156" s="306">
        <f t="shared" ca="1" si="85"/>
        <v>-11.568263180172183</v>
      </c>
      <c r="AH156" s="304">
        <f t="shared" ca="1" si="86"/>
        <v>-2.5161377216699101</v>
      </c>
    </row>
    <row r="157" spans="1:34" x14ac:dyDescent="0.2">
      <c r="A157" s="347">
        <f t="shared" ca="1" si="64"/>
        <v>0.1</v>
      </c>
      <c r="B157" s="304">
        <f t="shared" ca="1" si="65"/>
        <v>6.2999999999999945</v>
      </c>
      <c r="D157" s="306">
        <f t="shared" ca="1" si="66"/>
        <v>-0.94590434229989961</v>
      </c>
      <c r="E157" s="307">
        <f t="shared" ca="1" si="67"/>
        <v>-12.033158417022019</v>
      </c>
      <c r="F157" s="304">
        <f t="shared" ca="1" si="68"/>
        <v>12.070279057003184</v>
      </c>
      <c r="G157" s="306">
        <f t="shared" ca="1" si="69"/>
        <v>22.262119316912326</v>
      </c>
      <c r="H157" s="307">
        <f t="shared" ca="1" si="70"/>
        <v>51.341645881723387</v>
      </c>
      <c r="I157" s="304">
        <f t="shared" ca="1" si="71"/>
        <v>55.960401699100814</v>
      </c>
      <c r="J157" s="306">
        <f t="shared" ca="1" si="72"/>
        <v>273.1343319985786</v>
      </c>
      <c r="K157" s="307">
        <f t="shared" ca="1" si="73"/>
        <v>1121.7800899884096</v>
      </c>
      <c r="L157" s="304">
        <f t="shared" ca="1" si="58"/>
        <v>1154.553131566804</v>
      </c>
      <c r="M157" s="306">
        <f t="shared" ca="1" si="74"/>
        <v>1.1616577534726571</v>
      </c>
      <c r="N157" s="304">
        <f t="shared" ca="1" si="75"/>
        <v>66.558086512631903</v>
      </c>
      <c r="P157" s="310">
        <f t="shared" ca="1" si="76"/>
        <v>23</v>
      </c>
      <c r="Q157" s="304">
        <f t="shared" ca="1" si="77"/>
        <v>0</v>
      </c>
      <c r="R157" s="306">
        <f t="shared" ca="1" si="78"/>
        <v>0</v>
      </c>
      <c r="S157" s="307">
        <f t="shared" ca="1" si="79"/>
        <v>4.5130000000000017</v>
      </c>
      <c r="T157" s="304">
        <f t="shared" ca="1" si="59"/>
        <v>44.272530000000017</v>
      </c>
      <c r="U157" s="311">
        <f t="shared" ca="1" si="60"/>
        <v>0</v>
      </c>
      <c r="V157" s="306">
        <f t="shared" ca="1" si="61"/>
        <v>1.0948802274826113</v>
      </c>
      <c r="W157" s="304">
        <f t="shared" ca="1" si="62"/>
        <v>10.465939875588782</v>
      </c>
      <c r="Y157" s="314" t="str">
        <f t="shared" ca="1" si="80"/>
        <v/>
      </c>
      <c r="Z157" s="315" t="str">
        <f t="shared" ca="1" si="81"/>
        <v/>
      </c>
      <c r="AA157" s="316" t="str">
        <f t="shared" ca="1" si="82"/>
        <v/>
      </c>
      <c r="AC157" s="310" t="e">
        <f t="shared" ca="1" si="83"/>
        <v>#N/A</v>
      </c>
      <c r="AD157" s="323" t="e">
        <f t="shared" ca="1" si="84"/>
        <v>#N/A</v>
      </c>
      <c r="AE157" s="324">
        <f t="shared" ca="1" si="63"/>
        <v>1121.7800899884096</v>
      </c>
      <c r="AG157" s="306">
        <f t="shared" ca="1" si="85"/>
        <v>-11.44291652740362</v>
      </c>
      <c r="AH157" s="304">
        <f t="shared" ca="1" si="86"/>
        <v>-2.4160232556740122</v>
      </c>
    </row>
    <row r="158" spans="1:34" x14ac:dyDescent="0.2">
      <c r="A158" s="347">
        <f t="shared" ca="1" si="64"/>
        <v>0.1</v>
      </c>
      <c r="B158" s="304">
        <f t="shared" ca="1" si="65"/>
        <v>6.3999999999999941</v>
      </c>
      <c r="D158" s="306">
        <f t="shared" ca="1" si="66"/>
        <v>-0.92256842071511269</v>
      </c>
      <c r="E158" s="307">
        <f t="shared" ca="1" si="67"/>
        <v>-11.937658219944607</v>
      </c>
      <c r="F158" s="304">
        <f t="shared" ca="1" si="68"/>
        <v>11.973254205399291</v>
      </c>
      <c r="G158" s="306">
        <f t="shared" ca="1" si="69"/>
        <v>22.169862474840816</v>
      </c>
      <c r="H158" s="307">
        <f t="shared" ca="1" si="70"/>
        <v>50.147880059728926</v>
      </c>
      <c r="I158" s="304">
        <f t="shared" ca="1" si="71"/>
        <v>54.82985205741771</v>
      </c>
      <c r="J158" s="306">
        <f t="shared" ca="1" si="72"/>
        <v>275.35593108816624</v>
      </c>
      <c r="K158" s="307">
        <f t="shared" ca="1" si="73"/>
        <v>1126.8545662854822</v>
      </c>
      <c r="L158" s="304">
        <f t="shared" ca="1" si="58"/>
        <v>1160.0095268332382</v>
      </c>
      <c r="M158" s="306">
        <f t="shared" ca="1" si="74"/>
        <v>1.1545400271859387</v>
      </c>
      <c r="N158" s="304">
        <f t="shared" ca="1" si="75"/>
        <v>66.150270836673613</v>
      </c>
      <c r="P158" s="310">
        <f t="shared" ca="1" si="76"/>
        <v>23</v>
      </c>
      <c r="Q158" s="304">
        <f t="shared" ca="1" si="77"/>
        <v>0</v>
      </c>
      <c r="R158" s="306">
        <f t="shared" ca="1" si="78"/>
        <v>0</v>
      </c>
      <c r="S158" s="307">
        <f t="shared" ca="1" si="79"/>
        <v>4.5130000000000017</v>
      </c>
      <c r="T158" s="304">
        <f t="shared" ca="1" si="59"/>
        <v>44.272530000000017</v>
      </c>
      <c r="U158" s="311">
        <f t="shared" ca="1" si="60"/>
        <v>0</v>
      </c>
      <c r="V158" s="306">
        <f t="shared" ca="1" si="61"/>
        <v>1.0943230135732018</v>
      </c>
      <c r="W158" s="304">
        <f t="shared" ca="1" si="62"/>
        <v>10.042218269665415</v>
      </c>
      <c r="Y158" s="314" t="str">
        <f t="shared" ca="1" si="80"/>
        <v/>
      </c>
      <c r="Z158" s="315" t="str">
        <f t="shared" ca="1" si="81"/>
        <v/>
      </c>
      <c r="AA158" s="316" t="str">
        <f t="shared" ca="1" si="82"/>
        <v/>
      </c>
      <c r="AC158" s="310" t="e">
        <f t="shared" ca="1" si="83"/>
        <v>#N/A</v>
      </c>
      <c r="AD158" s="323" t="e">
        <f t="shared" ca="1" si="84"/>
        <v>#N/A</v>
      </c>
      <c r="AE158" s="324">
        <f t="shared" ca="1" si="63"/>
        <v>1126.8545662854822</v>
      </c>
      <c r="AG158" s="306">
        <f t="shared" ca="1" si="85"/>
        <v>-11.319385315555976</v>
      </c>
      <c r="AH158" s="304">
        <f t="shared" ca="1" si="86"/>
        <v>-2.3190648959868776</v>
      </c>
    </row>
    <row r="159" spans="1:34" x14ac:dyDescent="0.2">
      <c r="A159" s="347">
        <f t="shared" ca="1" si="64"/>
        <v>0.1</v>
      </c>
      <c r="B159" s="304">
        <f t="shared" ca="1" si="65"/>
        <v>6.4999999999999938</v>
      </c>
      <c r="D159" s="306">
        <f t="shared" ca="1" si="66"/>
        <v>-0.89972595308380443</v>
      </c>
      <c r="E159" s="307">
        <f t="shared" ca="1" si="67"/>
        <v>-11.845165948055611</v>
      </c>
      <c r="F159" s="304">
        <f t="shared" ca="1" si="68"/>
        <v>11.87928714728408</v>
      </c>
      <c r="G159" s="306">
        <f t="shared" ca="1" si="69"/>
        <v>22.079889879532434</v>
      </c>
      <c r="H159" s="307">
        <f t="shared" ca="1" si="70"/>
        <v>48.963363464923368</v>
      </c>
      <c r="I159" s="304">
        <f t="shared" ca="1" si="71"/>
        <v>53.711567645065728</v>
      </c>
      <c r="J159" s="306">
        <f t="shared" ca="1" si="72"/>
        <v>277.56841870588488</v>
      </c>
      <c r="K159" s="307">
        <f t="shared" ca="1" si="73"/>
        <v>1131.8101284617148</v>
      </c>
      <c r="L159" s="304">
        <f t="shared" ca="1" si="58"/>
        <v>1165.3490438282467</v>
      </c>
      <c r="M159" s="306">
        <f t="shared" ca="1" si="74"/>
        <v>1.1471550177935712</v>
      </c>
      <c r="N159" s="304">
        <f t="shared" ca="1" si="75"/>
        <v>65.727140966826482</v>
      </c>
      <c r="P159" s="310">
        <f t="shared" ca="1" si="76"/>
        <v>23</v>
      </c>
      <c r="Q159" s="304">
        <f t="shared" ca="1" si="77"/>
        <v>0</v>
      </c>
      <c r="R159" s="306">
        <f t="shared" ca="1" si="78"/>
        <v>0</v>
      </c>
      <c r="S159" s="307">
        <f t="shared" ca="1" si="79"/>
        <v>4.5130000000000017</v>
      </c>
      <c r="T159" s="304">
        <f t="shared" ca="1" si="59"/>
        <v>44.272530000000017</v>
      </c>
      <c r="U159" s="311">
        <f t="shared" ca="1" si="60"/>
        <v>0</v>
      </c>
      <c r="V159" s="306">
        <f t="shared" ca="1" si="61"/>
        <v>1.0937791155668</v>
      </c>
      <c r="W159" s="304">
        <f t="shared" ca="1" si="62"/>
        <v>9.6319730509594255</v>
      </c>
      <c r="Y159" s="314" t="str">
        <f t="shared" ca="1" si="80"/>
        <v/>
      </c>
      <c r="Z159" s="315" t="str">
        <f t="shared" ca="1" si="81"/>
        <v/>
      </c>
      <c r="AA159" s="316" t="str">
        <f t="shared" ca="1" si="82"/>
        <v/>
      </c>
      <c r="AC159" s="310" t="e">
        <f t="shared" ca="1" si="83"/>
        <v>#N/A</v>
      </c>
      <c r="AD159" s="323" t="e">
        <f t="shared" ca="1" si="84"/>
        <v>#N/A</v>
      </c>
      <c r="AE159" s="324">
        <f t="shared" ca="1" si="63"/>
        <v>1131.8101284617148</v>
      </c>
      <c r="AG159" s="306">
        <f t="shared" ca="1" si="85"/>
        <v>-11.197490762015128</v>
      </c>
      <c r="AH159" s="304">
        <f t="shared" ca="1" si="86"/>
        <v>-2.2251757743552871</v>
      </c>
    </row>
    <row r="160" spans="1:34" x14ac:dyDescent="0.2">
      <c r="A160" s="347">
        <f t="shared" ca="1" si="64"/>
        <v>0.1</v>
      </c>
      <c r="B160" s="304">
        <f t="shared" ca="1" si="65"/>
        <v>6.5999999999999934</v>
      </c>
      <c r="D160" s="306">
        <f t="shared" ca="1" si="66"/>
        <v>-0.87736236338033358</v>
      </c>
      <c r="E160" s="307">
        <f t="shared" ca="1" si="67"/>
        <v>-11.75559902803035</v>
      </c>
      <c r="F160" s="304">
        <f t="shared" ca="1" si="68"/>
        <v>11.788293906435504</v>
      </c>
      <c r="G160" s="306">
        <f t="shared" ca="1" si="69"/>
        <v>21.992153643194399</v>
      </c>
      <c r="H160" s="307">
        <f t="shared" ca="1" si="70"/>
        <v>47.787803562120331</v>
      </c>
      <c r="I160" s="304">
        <f t="shared" ca="1" si="71"/>
        <v>52.605408383146973</v>
      </c>
      <c r="J160" s="306">
        <f t="shared" ca="1" si="72"/>
        <v>279.7720208820212</v>
      </c>
      <c r="K160" s="307">
        <f t="shared" ca="1" si="73"/>
        <v>1136.6476868130669</v>
      </c>
      <c r="L160" s="304">
        <f t="shared" ca="1" si="58"/>
        <v>1170.5726579780967</v>
      </c>
      <c r="M160" s="306">
        <f t="shared" ca="1" si="74"/>
        <v>1.1394889626343241</v>
      </c>
      <c r="N160" s="304">
        <f t="shared" ca="1" si="75"/>
        <v>65.28790836068714</v>
      </c>
      <c r="P160" s="310">
        <f t="shared" ca="1" si="76"/>
        <v>23</v>
      </c>
      <c r="Q160" s="304">
        <f t="shared" ca="1" si="77"/>
        <v>0</v>
      </c>
      <c r="R160" s="306">
        <f t="shared" ca="1" si="78"/>
        <v>0</v>
      </c>
      <c r="S160" s="307">
        <f t="shared" ca="1" si="79"/>
        <v>4.5130000000000017</v>
      </c>
      <c r="T160" s="304">
        <f t="shared" ca="1" si="59"/>
        <v>44.272530000000017</v>
      </c>
      <c r="U160" s="311">
        <f t="shared" ca="1" si="60"/>
        <v>0</v>
      </c>
      <c r="V160" s="306">
        <f t="shared" ca="1" si="61"/>
        <v>1.093248415077221</v>
      </c>
      <c r="W160" s="304">
        <f t="shared" ca="1" si="62"/>
        <v>9.2348453131587522</v>
      </c>
      <c r="Y160" s="314" t="str">
        <f t="shared" ca="1" si="80"/>
        <v/>
      </c>
      <c r="Z160" s="315" t="str">
        <f t="shared" ca="1" si="81"/>
        <v/>
      </c>
      <c r="AA160" s="316" t="str">
        <f t="shared" ca="1" si="82"/>
        <v/>
      </c>
      <c r="AC160" s="310" t="e">
        <f t="shared" ca="1" si="83"/>
        <v>#N/A</v>
      </c>
      <c r="AD160" s="323" t="e">
        <f t="shared" ca="1" si="84"/>
        <v>#N/A</v>
      </c>
      <c r="AE160" s="324">
        <f t="shared" ca="1" si="63"/>
        <v>1136.6476868130669</v>
      </c>
      <c r="AG160" s="306">
        <f t="shared" ca="1" si="85"/>
        <v>-11.077050222344258</v>
      </c>
      <c r="AH160" s="304">
        <f t="shared" ca="1" si="86"/>
        <v>-2.1342727788520768</v>
      </c>
    </row>
    <row r="161" spans="1:34" x14ac:dyDescent="0.2">
      <c r="A161" s="347">
        <f t="shared" ca="1" si="64"/>
        <v>0.1</v>
      </c>
      <c r="B161" s="304">
        <f t="shared" ca="1" si="65"/>
        <v>6.6999999999999931</v>
      </c>
      <c r="D161" s="306">
        <f t="shared" ca="1" si="66"/>
        <v>-0.85546383876402843</v>
      </c>
      <c r="E161" s="307">
        <f t="shared" ca="1" si="67"/>
        <v>-11.668878332000174</v>
      </c>
      <c r="F161" s="304">
        <f t="shared" ca="1" si="68"/>
        <v>11.700194011487847</v>
      </c>
      <c r="G161" s="306">
        <f t="shared" ca="1" si="69"/>
        <v>21.906607259317997</v>
      </c>
      <c r="H161" s="307">
        <f t="shared" ca="1" si="70"/>
        <v>46.620915728920316</v>
      </c>
      <c r="I161" s="304">
        <f t="shared" ca="1" si="71"/>
        <v>51.511253382315346</v>
      </c>
      <c r="J161" s="306">
        <f t="shared" ca="1" si="72"/>
        <v>281.96695892714683</v>
      </c>
      <c r="K161" s="307">
        <f t="shared" ca="1" si="73"/>
        <v>1141.368122777619</v>
      </c>
      <c r="L161" s="304">
        <f t="shared" ca="1" si="58"/>
        <v>1175.6813163521522</v>
      </c>
      <c r="M161" s="306">
        <f t="shared" ca="1" si="74"/>
        <v>1.1315272070194826</v>
      </c>
      <c r="N161" s="304">
        <f t="shared" ca="1" si="75"/>
        <v>64.831733366442137</v>
      </c>
      <c r="P161" s="310">
        <f t="shared" ca="1" si="76"/>
        <v>23</v>
      </c>
      <c r="Q161" s="304">
        <f t="shared" ca="1" si="77"/>
        <v>0</v>
      </c>
      <c r="R161" s="306">
        <f t="shared" ca="1" si="78"/>
        <v>0</v>
      </c>
      <c r="S161" s="307">
        <f t="shared" ca="1" si="79"/>
        <v>4.5130000000000017</v>
      </c>
      <c r="T161" s="304">
        <f t="shared" ca="1" si="59"/>
        <v>44.272530000000017</v>
      </c>
      <c r="U161" s="311">
        <f t="shared" ca="1" si="60"/>
        <v>0</v>
      </c>
      <c r="V161" s="306">
        <f t="shared" ca="1" si="61"/>
        <v>1.0927307975261835</v>
      </c>
      <c r="W161" s="304">
        <f t="shared" ca="1" si="62"/>
        <v>8.8504915969851137</v>
      </c>
      <c r="Y161" s="314" t="str">
        <f t="shared" ca="1" si="80"/>
        <v/>
      </c>
      <c r="Z161" s="315" t="str">
        <f t="shared" ca="1" si="81"/>
        <v/>
      </c>
      <c r="AA161" s="316" t="str">
        <f t="shared" ca="1" si="82"/>
        <v/>
      </c>
      <c r="AC161" s="310" t="e">
        <f t="shared" ca="1" si="83"/>
        <v>#N/A</v>
      </c>
      <c r="AD161" s="323" t="e">
        <f t="shared" ca="1" si="84"/>
        <v>#N/A</v>
      </c>
      <c r="AE161" s="324">
        <f t="shared" ca="1" si="63"/>
        <v>1141.368122777619</v>
      </c>
      <c r="AG161" s="306">
        <f t="shared" ca="1" si="85"/>
        <v>-10.957876298568486</v>
      </c>
      <c r="AH161" s="304">
        <f t="shared" ca="1" si="86"/>
        <v>-2.046276382264292</v>
      </c>
    </row>
    <row r="162" spans="1:34" x14ac:dyDescent="0.2">
      <c r="A162" s="347">
        <f t="shared" ca="1" si="64"/>
        <v>0.1</v>
      </c>
      <c r="B162" s="304">
        <f t="shared" ca="1" si="65"/>
        <v>6.7999999999999927</v>
      </c>
      <c r="D162" s="306">
        <f t="shared" ca="1" si="66"/>
        <v>-0.83401731195030016</v>
      </c>
      <c r="E162" s="307">
        <f t="shared" ca="1" si="67"/>
        <v>-11.584928009464214</v>
      </c>
      <c r="F162" s="304">
        <f t="shared" ca="1" si="68"/>
        <v>11.614910325142475</v>
      </c>
      <c r="G162" s="306">
        <f t="shared" ca="1" si="69"/>
        <v>21.823205528122969</v>
      </c>
      <c r="H162" s="307">
        <f t="shared" ca="1" si="70"/>
        <v>45.462422927973897</v>
      </c>
      <c r="I162" s="304">
        <f t="shared" ca="1" si="71"/>
        <v>50.42900155669021</v>
      </c>
      <c r="J162" s="306">
        <f t="shared" ca="1" si="72"/>
        <v>284.15344956651887</v>
      </c>
      <c r="K162" s="307">
        <f t="shared" ca="1" si="73"/>
        <v>1145.9722897104637</v>
      </c>
      <c r="L162" s="304">
        <f t="shared" ca="1" si="58"/>
        <v>1180.6759384711772</v>
      </c>
      <c r="M162" s="306">
        <f t="shared" ca="1" si="74"/>
        <v>1.1232541389659518</v>
      </c>
      <c r="N162" s="304">
        <f t="shared" ca="1" si="75"/>
        <v>64.357721483350304</v>
      </c>
      <c r="P162" s="310">
        <f t="shared" ca="1" si="76"/>
        <v>23</v>
      </c>
      <c r="Q162" s="304">
        <f t="shared" ca="1" si="77"/>
        <v>0</v>
      </c>
      <c r="R162" s="306">
        <f t="shared" ca="1" si="78"/>
        <v>0</v>
      </c>
      <c r="S162" s="307">
        <f t="shared" ca="1" si="79"/>
        <v>4.5130000000000017</v>
      </c>
      <c r="T162" s="304">
        <f t="shared" ca="1" si="59"/>
        <v>44.272530000000017</v>
      </c>
      <c r="U162" s="311">
        <f t="shared" ca="1" si="60"/>
        <v>0</v>
      </c>
      <c r="V162" s="306">
        <f t="shared" ca="1" si="61"/>
        <v>1.0922261520385701</v>
      </c>
      <c r="W162" s="304">
        <f t="shared" ca="1" si="62"/>
        <v>8.4785832003715829</v>
      </c>
      <c r="Y162" s="314" t="str">
        <f t="shared" ca="1" si="80"/>
        <v/>
      </c>
      <c r="Z162" s="315" t="str">
        <f t="shared" ca="1" si="81"/>
        <v/>
      </c>
      <c r="AA162" s="316" t="str">
        <f t="shared" ca="1" si="82"/>
        <v/>
      </c>
      <c r="AC162" s="310" t="e">
        <f t="shared" ca="1" si="83"/>
        <v>#N/A</v>
      </c>
      <c r="AD162" s="323" t="e">
        <f t="shared" ca="1" si="84"/>
        <v>#N/A</v>
      </c>
      <c r="AE162" s="324">
        <f t="shared" ca="1" si="63"/>
        <v>1145.9722897104637</v>
      </c>
      <c r="AG162" s="306">
        <f t="shared" ca="1" si="85"/>
        <v>-10.83977588374708</v>
      </c>
      <c r="AH162" s="304">
        <f t="shared" ca="1" si="86"/>
        <v>-1.9611104801651031</v>
      </c>
    </row>
    <row r="163" spans="1:34" x14ac:dyDescent="0.2">
      <c r="A163" s="347">
        <f t="shared" ca="1" si="64"/>
        <v>0.1</v>
      </c>
      <c r="B163" s="304">
        <f t="shared" ca="1" si="65"/>
        <v>6.8999999999999924</v>
      </c>
      <c r="D163" s="306">
        <f t="shared" ca="1" si="66"/>
        <v>-0.8130104464049549</v>
      </c>
      <c r="E163" s="307">
        <f t="shared" ca="1" si="67"/>
        <v>-11.503675327013337</v>
      </c>
      <c r="F163" s="304">
        <f t="shared" ca="1" si="68"/>
        <v>11.532368881339989</v>
      </c>
      <c r="G163" s="306">
        <f t="shared" ca="1" si="69"/>
        <v>21.741904483482475</v>
      </c>
      <c r="H163" s="307">
        <f t="shared" ca="1" si="70"/>
        <v>44.312055395272566</v>
      </c>
      <c r="I163" s="304">
        <f t="shared" ca="1" si="71"/>
        <v>49.35857234485799</v>
      </c>
      <c r="J163" s="306">
        <f t="shared" ca="1" si="72"/>
        <v>286.33170506709916</v>
      </c>
      <c r="K163" s="307">
        <f t="shared" ca="1" si="73"/>
        <v>1150.461013626626</v>
      </c>
      <c r="L163" s="304">
        <f t="shared" ca="1" si="58"/>
        <v>1185.5574170833886</v>
      </c>
      <c r="M163" s="306">
        <f t="shared" ca="1" si="74"/>
        <v>1.1146531192018942</v>
      </c>
      <c r="N163" s="304">
        <f t="shared" ca="1" si="75"/>
        <v>63.864919351361202</v>
      </c>
      <c r="P163" s="310">
        <f t="shared" ca="1" si="76"/>
        <v>23</v>
      </c>
      <c r="Q163" s="304">
        <f t="shared" ca="1" si="77"/>
        <v>0</v>
      </c>
      <c r="R163" s="306">
        <f t="shared" ca="1" si="78"/>
        <v>0</v>
      </c>
      <c r="S163" s="307">
        <f t="shared" ca="1" si="79"/>
        <v>4.5130000000000017</v>
      </c>
      <c r="T163" s="304">
        <f t="shared" ca="1" si="59"/>
        <v>44.272530000000017</v>
      </c>
      <c r="U163" s="311">
        <f t="shared" ca="1" si="60"/>
        <v>0</v>
      </c>
      <c r="V163" s="306">
        <f t="shared" ca="1" si="61"/>
        <v>1.0917343713421057</v>
      </c>
      <c r="W163" s="304">
        <f t="shared" ca="1" si="62"/>
        <v>8.1188055270457635</v>
      </c>
      <c r="Y163" s="314" t="str">
        <f t="shared" ca="1" si="80"/>
        <v/>
      </c>
      <c r="Z163" s="315" t="str">
        <f t="shared" ca="1" si="81"/>
        <v/>
      </c>
      <c r="AA163" s="316" t="str">
        <f t="shared" ca="1" si="82"/>
        <v/>
      </c>
      <c r="AC163" s="310" t="e">
        <f t="shared" ca="1" si="83"/>
        <v>#N/A</v>
      </c>
      <c r="AD163" s="323" t="e">
        <f t="shared" ca="1" si="84"/>
        <v>#N/A</v>
      </c>
      <c r="AE163" s="324">
        <f t="shared" ca="1" si="63"/>
        <v>1150.461013626626</v>
      </c>
      <c r="AG163" s="306">
        <f t="shared" ca="1" si="85"/>
        <v>-10.722549134813258</v>
      </c>
      <c r="AH163" s="304">
        <f t="shared" ca="1" si="86"/>
        <v>-1.8787022380615066</v>
      </c>
    </row>
    <row r="164" spans="1:34" x14ac:dyDescent="0.2">
      <c r="A164" s="347">
        <f t="shared" ca="1" si="64"/>
        <v>0.1</v>
      </c>
      <c r="B164" s="304">
        <f t="shared" ca="1" si="65"/>
        <v>6.999999999999992</v>
      </c>
      <c r="D164" s="306">
        <f t="shared" ca="1" si="66"/>
        <v>-0.79243162438001546</v>
      </c>
      <c r="E164" s="307">
        <f t="shared" ca="1" si="67"/>
        <v>-11.425050515154719</v>
      </c>
      <c r="F164" s="304">
        <f t="shared" ca="1" si="68"/>
        <v>11.452498729672694</v>
      </c>
      <c r="G164" s="306">
        <f t="shared" ca="1" si="69"/>
        <v>21.662661321044475</v>
      </c>
      <c r="H164" s="307">
        <f t="shared" ca="1" si="70"/>
        <v>43.169550343757095</v>
      </c>
      <c r="I164" s="304">
        <f t="shared" ca="1" si="71"/>
        <v>48.299906546415329</v>
      </c>
      <c r="J164" s="306">
        <f t="shared" ca="1" si="72"/>
        <v>288.50193335732553</v>
      </c>
      <c r="K164" s="307">
        <f t="shared" ca="1" si="73"/>
        <v>1154.8350939135776</v>
      </c>
      <c r="L164" s="304">
        <f t="shared" ca="1" si="58"/>
        <v>1190.3266189098251</v>
      </c>
      <c r="M164" s="306">
        <f t="shared" ca="1" si="74"/>
        <v>1.1057064062297317</v>
      </c>
      <c r="N164" s="304">
        <f t="shared" ca="1" si="75"/>
        <v>63.352310457541343</v>
      </c>
      <c r="P164" s="310">
        <f t="shared" ca="1" si="76"/>
        <v>23</v>
      </c>
      <c r="Q164" s="304">
        <f t="shared" ca="1" si="77"/>
        <v>0</v>
      </c>
      <c r="R164" s="306">
        <f t="shared" ca="1" si="78"/>
        <v>0</v>
      </c>
      <c r="S164" s="307">
        <f t="shared" ca="1" si="79"/>
        <v>4.5130000000000017</v>
      </c>
      <c r="T164" s="304">
        <f t="shared" ca="1" si="59"/>
        <v>44.272530000000017</v>
      </c>
      <c r="U164" s="311">
        <f t="shared" ca="1" si="60"/>
        <v>0</v>
      </c>
      <c r="V164" s="306">
        <f t="shared" ca="1" si="61"/>
        <v>1.0912553516712455</v>
      </c>
      <c r="W164" s="304">
        <f t="shared" ca="1" si="62"/>
        <v>7.7708574711400624</v>
      </c>
      <c r="Y164" s="314" t="str">
        <f t="shared" ca="1" si="80"/>
        <v/>
      </c>
      <c r="Z164" s="315" t="str">
        <f t="shared" ca="1" si="81"/>
        <v/>
      </c>
      <c r="AA164" s="316" t="str">
        <f t="shared" ca="1" si="82"/>
        <v/>
      </c>
      <c r="AC164" s="310">
        <f t="shared" ca="1" si="83"/>
        <v>6.999999999999992</v>
      </c>
      <c r="AD164" s="323">
        <f t="shared" ca="1" si="84"/>
        <v>288.50193335732553</v>
      </c>
      <c r="AE164" s="324">
        <f t="shared" ca="1" si="63"/>
        <v>1154.8350939135776</v>
      </c>
      <c r="AG164" s="306">
        <f t="shared" ca="1" si="85"/>
        <v>-10.60598836511568</v>
      </c>
      <c r="AH164" s="304">
        <f t="shared" ca="1" si="86"/>
        <v>-1.7989819470520187</v>
      </c>
    </row>
    <row r="165" spans="1:34" x14ac:dyDescent="0.2">
      <c r="A165" s="347">
        <f t="shared" ca="1" si="64"/>
        <v>0.1</v>
      </c>
      <c r="B165" s="304">
        <f t="shared" ca="1" si="65"/>
        <v>7.0999999999999917</v>
      </c>
      <c r="D165" s="306">
        <f t="shared" ca="1" si="66"/>
        <v>-0.77226993782817632</v>
      </c>
      <c r="E165" s="307">
        <f t="shared" ca="1" si="67"/>
        <v>-11.348986621540192</v>
      </c>
      <c r="F165" s="304">
        <f t="shared" ca="1" si="68"/>
        <v>11.375231786331714</v>
      </c>
      <c r="G165" s="306">
        <f t="shared" ca="1" si="69"/>
        <v>21.585434327261655</v>
      </c>
      <c r="H165" s="307">
        <f t="shared" ca="1" si="70"/>
        <v>42.034651681603073</v>
      </c>
      <c r="I165" s="304">
        <f t="shared" ca="1" si="71"/>
        <v>47.252967283443922</v>
      </c>
      <c r="J165" s="306">
        <f t="shared" ca="1" si="72"/>
        <v>290.66433813974083</v>
      </c>
      <c r="K165" s="307">
        <f t="shared" ca="1" si="73"/>
        <v>1159.0953040148456</v>
      </c>
      <c r="L165" s="304">
        <f t="shared" ca="1" si="58"/>
        <v>1194.9843853605289</v>
      </c>
      <c r="M165" s="306">
        <f t="shared" ca="1" si="74"/>
        <v>1.0963950762656911</v>
      </c>
      <c r="N165" s="304">
        <f t="shared" ca="1" si="75"/>
        <v>62.818810548948115</v>
      </c>
      <c r="P165" s="310">
        <f t="shared" ca="1" si="76"/>
        <v>23</v>
      </c>
      <c r="Q165" s="304">
        <f t="shared" ca="1" si="77"/>
        <v>0</v>
      </c>
      <c r="R165" s="306">
        <f t="shared" ca="1" si="78"/>
        <v>0</v>
      </c>
      <c r="S165" s="307">
        <f t="shared" ca="1" si="79"/>
        <v>4.5130000000000017</v>
      </c>
      <c r="T165" s="304">
        <f t="shared" ca="1" si="59"/>
        <v>44.272530000000017</v>
      </c>
      <c r="U165" s="311">
        <f t="shared" ca="1" si="60"/>
        <v>0</v>
      </c>
      <c r="V165" s="306">
        <f t="shared" ca="1" si="61"/>
        <v>1.0907889926750538</v>
      </c>
      <c r="W165" s="304">
        <f t="shared" ca="1" si="62"/>
        <v>7.4344508356114511</v>
      </c>
      <c r="Y165" s="314" t="str">
        <f t="shared" ca="1" si="80"/>
        <v/>
      </c>
      <c r="Z165" s="315" t="str">
        <f t="shared" ca="1" si="81"/>
        <v/>
      </c>
      <c r="AA165" s="316" t="str">
        <f t="shared" ca="1" si="82"/>
        <v/>
      </c>
      <c r="AC165" s="310" t="e">
        <f t="shared" ca="1" si="83"/>
        <v>#N/A</v>
      </c>
      <c r="AD165" s="323" t="e">
        <f t="shared" ca="1" si="84"/>
        <v>#N/A</v>
      </c>
      <c r="AE165" s="324">
        <f t="shared" ca="1" si="63"/>
        <v>1159.0953040148456</v>
      </c>
      <c r="AG165" s="306">
        <f t="shared" ca="1" si="85"/>
        <v>-10.489876847565114</v>
      </c>
      <c r="AH165" s="304">
        <f t="shared" ca="1" si="86"/>
        <v>-1.7218828874673298</v>
      </c>
    </row>
    <row r="166" spans="1:34" x14ac:dyDescent="0.2">
      <c r="A166" s="347">
        <f t="shared" ca="1" si="64"/>
        <v>0.1</v>
      </c>
      <c r="B166" s="304">
        <f t="shared" ca="1" si="65"/>
        <v>7.1999999999999913</v>
      </c>
      <c r="D166" s="306">
        <f t="shared" ca="1" si="66"/>
        <v>-0.75251518225196967</v>
      </c>
      <c r="E166" s="307">
        <f t="shared" ca="1" si="67"/>
        <v>-11.275419369909544</v>
      </c>
      <c r="F166" s="304">
        <f t="shared" ca="1" si="68"/>
        <v>11.300502690891722</v>
      </c>
      <c r="G166" s="306">
        <f t="shared" ca="1" si="69"/>
        <v>21.510182809036458</v>
      </c>
      <c r="H166" s="307">
        <f t="shared" ca="1" si="70"/>
        <v>40.907109744612121</v>
      </c>
      <c r="I166" s="304">
        <f t="shared" ca="1" si="71"/>
        <v>46.217741097287607</v>
      </c>
      <c r="J166" s="306">
        <f t="shared" ca="1" si="72"/>
        <v>292.81911899655574</v>
      </c>
      <c r="K166" s="307">
        <f t="shared" ca="1" si="73"/>
        <v>1163.2423920861563</v>
      </c>
      <c r="L166" s="304">
        <f t="shared" ca="1" si="58"/>
        <v>1199.531533222967</v>
      </c>
      <c r="M166" s="306">
        <f t="shared" ca="1" si="74"/>
        <v>1.0866989379264018</v>
      </c>
      <c r="N166" s="304">
        <f t="shared" ca="1" si="75"/>
        <v>62.263262744531851</v>
      </c>
      <c r="P166" s="310">
        <f t="shared" ca="1" si="76"/>
        <v>23</v>
      </c>
      <c r="Q166" s="304">
        <f t="shared" ca="1" si="77"/>
        <v>0</v>
      </c>
      <c r="R166" s="306">
        <f t="shared" ca="1" si="78"/>
        <v>0</v>
      </c>
      <c r="S166" s="307">
        <f t="shared" ca="1" si="79"/>
        <v>4.5130000000000017</v>
      </c>
      <c r="T166" s="304">
        <f t="shared" ca="1" si="59"/>
        <v>44.272530000000017</v>
      </c>
      <c r="U166" s="311">
        <f t="shared" ca="1" si="60"/>
        <v>0</v>
      </c>
      <c r="V166" s="306">
        <f t="shared" ca="1" si="61"/>
        <v>1.0903351973288935</v>
      </c>
      <c r="W166" s="304">
        <f t="shared" ca="1" si="62"/>
        <v>7.1093097824009064</v>
      </c>
      <c r="Y166" s="314" t="str">
        <f t="shared" ca="1" si="80"/>
        <v/>
      </c>
      <c r="Z166" s="315" t="str">
        <f t="shared" ca="1" si="81"/>
        <v/>
      </c>
      <c r="AA166" s="316" t="str">
        <f t="shared" ca="1" si="82"/>
        <v/>
      </c>
      <c r="AC166" s="310" t="e">
        <f t="shared" ca="1" si="83"/>
        <v>#N/A</v>
      </c>
      <c r="AD166" s="323" t="e">
        <f t="shared" ca="1" si="84"/>
        <v>#N/A</v>
      </c>
      <c r="AE166" s="324">
        <f t="shared" ca="1" si="63"/>
        <v>1163.2423920861563</v>
      </c>
      <c r="AG166" s="306">
        <f t="shared" ca="1" si="85"/>
        <v>-10.3739875188043</v>
      </c>
      <c r="AH166" s="304">
        <f t="shared" ca="1" si="86"/>
        <v>-1.6473412000025367</v>
      </c>
    </row>
    <row r="167" spans="1:34" x14ac:dyDescent="0.2">
      <c r="A167" s="347">
        <f t="shared" ca="1" si="64"/>
        <v>0.1</v>
      </c>
      <c r="B167" s="304">
        <f t="shared" ca="1" si="65"/>
        <v>7.2999999999999909</v>
      </c>
      <c r="D167" s="306">
        <f t="shared" ca="1" si="66"/>
        <v>-0.7331578535628176</v>
      </c>
      <c r="E167" s="307">
        <f t="shared" ca="1" si="67"/>
        <v>-11.20428702406095</v>
      </c>
      <c r="F167" s="304">
        <f t="shared" ca="1" si="68"/>
        <v>11.228248668237688</v>
      </c>
      <c r="G167" s="306">
        <f t="shared" ca="1" si="69"/>
        <v>21.436867023680175</v>
      </c>
      <c r="H167" s="307">
        <f t="shared" ca="1" si="70"/>
        <v>39.786681042206027</v>
      </c>
      <c r="I167" s="304">
        <f t="shared" ca="1" si="71"/>
        <v>45.194239192016312</v>
      </c>
      <c r="J167" s="306">
        <f t="shared" ca="1" si="72"/>
        <v>294.96647148819159</v>
      </c>
      <c r="K167" s="307">
        <f t="shared" ca="1" si="73"/>
        <v>1167.2770816254972</v>
      </c>
      <c r="L167" s="304">
        <f t="shared" ca="1" si="58"/>
        <v>1203.9688553240619</v>
      </c>
      <c r="M167" s="306">
        <f t="shared" ca="1" si="74"/>
        <v>1.0765964416063496</v>
      </c>
      <c r="N167" s="304">
        <f t="shared" ca="1" si="75"/>
        <v>61.684432342846414</v>
      </c>
      <c r="P167" s="310">
        <f t="shared" ca="1" si="76"/>
        <v>23</v>
      </c>
      <c r="Q167" s="304">
        <f t="shared" ca="1" si="77"/>
        <v>0</v>
      </c>
      <c r="R167" s="306">
        <f t="shared" ca="1" si="78"/>
        <v>0</v>
      </c>
      <c r="S167" s="307">
        <f t="shared" ca="1" si="79"/>
        <v>4.5130000000000017</v>
      </c>
      <c r="T167" s="304">
        <f t="shared" ca="1" si="59"/>
        <v>44.272530000000017</v>
      </c>
      <c r="U167" s="311">
        <f t="shared" ca="1" si="60"/>
        <v>0</v>
      </c>
      <c r="V167" s="306">
        <f t="shared" ca="1" si="61"/>
        <v>1.0898938718497255</v>
      </c>
      <c r="W167" s="304">
        <f t="shared" ca="1" si="62"/>
        <v>6.7951703123984615</v>
      </c>
      <c r="Y167" s="314" t="str">
        <f t="shared" ca="1" si="80"/>
        <v/>
      </c>
      <c r="Z167" s="315" t="str">
        <f t="shared" ca="1" si="81"/>
        <v/>
      </c>
      <c r="AA167" s="316" t="str">
        <f t="shared" ca="1" si="82"/>
        <v/>
      </c>
      <c r="AC167" s="310" t="e">
        <f t="shared" ca="1" si="83"/>
        <v>#N/A</v>
      </c>
      <c r="AD167" s="323" t="e">
        <f t="shared" ca="1" si="84"/>
        <v>#N/A</v>
      </c>
      <c r="AE167" s="324">
        <f t="shared" ca="1" si="63"/>
        <v>1167.2770816254972</v>
      </c>
      <c r="AG167" s="306">
        <f t="shared" ca="1" si="85"/>
        <v>-10.258081574420256</v>
      </c>
      <c r="AH167" s="304">
        <f t="shared" ca="1" si="86"/>
        <v>-1.5752957638823186</v>
      </c>
    </row>
    <row r="168" spans="1:34" x14ac:dyDescent="0.2">
      <c r="A168" s="347">
        <f t="shared" ca="1" si="64"/>
        <v>0.1</v>
      </c>
      <c r="B168" s="304">
        <f t="shared" ca="1" si="65"/>
        <v>7.3999999999999906</v>
      </c>
      <c r="D168" s="306">
        <f t="shared" ca="1" si="66"/>
        <v>-0.71418914804422806</v>
      </c>
      <c r="E168" s="307">
        <f t="shared" ca="1" si="67"/>
        <v>-11.135530256154119</v>
      </c>
      <c r="F168" s="304">
        <f t="shared" ca="1" si="68"/>
        <v>11.158409394932056</v>
      </c>
      <c r="G168" s="306">
        <f t="shared" ca="1" si="69"/>
        <v>21.365448108875754</v>
      </c>
      <c r="H168" s="307">
        <f t="shared" ca="1" si="70"/>
        <v>38.673128016590617</v>
      </c>
      <c r="I168" s="304">
        <f t="shared" ca="1" si="71"/>
        <v>44.182498836990518</v>
      </c>
      <c r="J168" s="306">
        <f t="shared" ca="1" si="72"/>
        <v>297.10658724481937</v>
      </c>
      <c r="K168" s="307">
        <f t="shared" ca="1" si="73"/>
        <v>1171.200072078437</v>
      </c>
      <c r="L168" s="304">
        <f t="shared" ca="1" si="58"/>
        <v>1208.2971211671404</v>
      </c>
      <c r="M168" s="306">
        <f t="shared" ca="1" si="74"/>
        <v>1.066064583591503</v>
      </c>
      <c r="N168" s="304">
        <f t="shared" ca="1" si="75"/>
        <v>61.081001328164675</v>
      </c>
      <c r="P168" s="310">
        <f t="shared" ca="1" si="76"/>
        <v>23</v>
      </c>
      <c r="Q168" s="304">
        <f t="shared" ca="1" si="77"/>
        <v>0</v>
      </c>
      <c r="R168" s="306">
        <f t="shared" ca="1" si="78"/>
        <v>0</v>
      </c>
      <c r="S168" s="307">
        <f t="shared" ca="1" si="79"/>
        <v>4.5130000000000017</v>
      </c>
      <c r="T168" s="304">
        <f t="shared" ca="1" si="59"/>
        <v>44.272530000000017</v>
      </c>
      <c r="U168" s="311">
        <f t="shared" ca="1" si="60"/>
        <v>0</v>
      </c>
      <c r="V168" s="306">
        <f t="shared" ca="1" si="61"/>
        <v>1.0894649256148439</v>
      </c>
      <c r="W168" s="304">
        <f t="shared" ca="1" si="62"/>
        <v>6.4917797734044607</v>
      </c>
      <c r="Y168" s="314" t="str">
        <f t="shared" ca="1" si="80"/>
        <v/>
      </c>
      <c r="Z168" s="315" t="str">
        <f t="shared" ca="1" si="81"/>
        <v/>
      </c>
      <c r="AA168" s="316" t="str">
        <f t="shared" ca="1" si="82"/>
        <v/>
      </c>
      <c r="AC168" s="310" t="e">
        <f t="shared" ca="1" si="83"/>
        <v>#N/A</v>
      </c>
      <c r="AD168" s="323" t="e">
        <f t="shared" ca="1" si="84"/>
        <v>#N/A</v>
      </c>
      <c r="AE168" s="324">
        <f t="shared" ca="1" si="63"/>
        <v>1171.200072078437</v>
      </c>
      <c r="AG168" s="306">
        <f t="shared" ca="1" si="85"/>
        <v>-10.141906944962757</v>
      </c>
      <c r="AH168" s="304">
        <f t="shared" ca="1" si="86"/>
        <v>-1.5056880816305027</v>
      </c>
    </row>
    <row r="169" spans="1:34" x14ac:dyDescent="0.2">
      <c r="A169" s="347">
        <f t="shared" ca="1" si="64"/>
        <v>0.1</v>
      </c>
      <c r="B169" s="304">
        <f t="shared" ca="1" si="65"/>
        <v>7.4999999999999902</v>
      </c>
      <c r="D169" s="306">
        <f t="shared" ca="1" si="66"/>
        <v>-0.6956009655322114</v>
      </c>
      <c r="E169" s="307">
        <f t="shared" ca="1" si="67"/>
        <v>-11.069092018637132</v>
      </c>
      <c r="F169" s="304">
        <f t="shared" ca="1" si="68"/>
        <v>11.090926869306532</v>
      </c>
      <c r="G169" s="306">
        <f t="shared" ca="1" si="69"/>
        <v>21.295888012322532</v>
      </c>
      <c r="H169" s="307">
        <f t="shared" ca="1" si="70"/>
        <v>37.566218814726902</v>
      </c>
      <c r="I169" s="304">
        <f t="shared" ca="1" si="71"/>
        <v>43.182584941956911</v>
      </c>
      <c r="J169" s="306">
        <f t="shared" ca="1" si="72"/>
        <v>299.23965405087927</v>
      </c>
      <c r="K169" s="307">
        <f t="shared" ca="1" si="73"/>
        <v>1175.0120394200028</v>
      </c>
      <c r="L169" s="304">
        <f t="shared" ca="1" si="58"/>
        <v>1212.5170775450727</v>
      </c>
      <c r="M169" s="306">
        <f t="shared" ca="1" si="74"/>
        <v>1.0550788050918702</v>
      </c>
      <c r="N169" s="304">
        <f t="shared" ca="1" si="75"/>
        <v>60.451562585470157</v>
      </c>
      <c r="P169" s="310">
        <f t="shared" ca="1" si="76"/>
        <v>23</v>
      </c>
      <c r="Q169" s="304">
        <f t="shared" ca="1" si="77"/>
        <v>0</v>
      </c>
      <c r="R169" s="306">
        <f t="shared" ca="1" si="78"/>
        <v>0</v>
      </c>
      <c r="S169" s="307">
        <f t="shared" ca="1" si="79"/>
        <v>4.5130000000000017</v>
      </c>
      <c r="T169" s="304">
        <f t="shared" ca="1" si="59"/>
        <v>44.272530000000017</v>
      </c>
      <c r="U169" s="311">
        <f t="shared" ca="1" si="60"/>
        <v>0</v>
      </c>
      <c r="V169" s="306">
        <f t="shared" ca="1" si="61"/>
        <v>1.0890482710838707</v>
      </c>
      <c r="W169" s="304">
        <f t="shared" ca="1" si="62"/>
        <v>6.1988963943915651</v>
      </c>
      <c r="Y169" s="314" t="str">
        <f t="shared" ca="1" si="80"/>
        <v/>
      </c>
      <c r="Z169" s="315" t="str">
        <f t="shared" ca="1" si="81"/>
        <v/>
      </c>
      <c r="AA169" s="316" t="str">
        <f t="shared" ca="1" si="82"/>
        <v/>
      </c>
      <c r="AC169" s="310" t="e">
        <f t="shared" ca="1" si="83"/>
        <v>#N/A</v>
      </c>
      <c r="AD169" s="323" t="e">
        <f t="shared" ca="1" si="84"/>
        <v>#N/A</v>
      </c>
      <c r="AE169" s="324">
        <f t="shared" ca="1" si="63"/>
        <v>1175.0120394200028</v>
      </c>
      <c r="AG169" s="306">
        <f t="shared" ca="1" si="85"/>
        <v>-10.025196642497287</v>
      </c>
      <c r="AH169" s="304">
        <f t="shared" ca="1" si="86"/>
        <v>-1.4384621700430884</v>
      </c>
    </row>
    <row r="170" spans="1:34" x14ac:dyDescent="0.2">
      <c r="A170" s="347">
        <f t="shared" ca="1" si="64"/>
        <v>0.1</v>
      </c>
      <c r="B170" s="304">
        <f t="shared" ca="1" si="65"/>
        <v>7.5999999999999899</v>
      </c>
      <c r="D170" s="306">
        <f t="shared" ca="1" si="66"/>
        <v>-0.67738591594419117</v>
      </c>
      <c r="E170" s="307">
        <f t="shared" ca="1" si="67"/>
        <v>-11.004917419064624</v>
      </c>
      <c r="F170" s="304">
        <f t="shared" ca="1" si="68"/>
        <v>11.025745284539795</v>
      </c>
      <c r="G170" s="306">
        <f t="shared" ca="1" si="69"/>
        <v>21.228149420728112</v>
      </c>
      <c r="H170" s="307">
        <f t="shared" ca="1" si="70"/>
        <v>36.465727072820442</v>
      </c>
      <c r="I170" s="304">
        <f t="shared" ca="1" si="71"/>
        <v>42.194591819073082</v>
      </c>
      <c r="J170" s="306">
        <f t="shared" ca="1" si="72"/>
        <v>301.36585592253181</v>
      </c>
      <c r="K170" s="307">
        <f t="shared" ca="1" si="73"/>
        <v>1178.7136367143801</v>
      </c>
      <c r="L170" s="304">
        <f t="shared" ca="1" si="58"/>
        <v>1216.6294491308188</v>
      </c>
      <c r="M170" s="306">
        <f t="shared" ca="1" si="74"/>
        <v>1.0436128865587559</v>
      </c>
      <c r="N170" s="304">
        <f t="shared" ca="1" si="75"/>
        <v>59.794613845281873</v>
      </c>
      <c r="P170" s="310">
        <f t="shared" ca="1" si="76"/>
        <v>23</v>
      </c>
      <c r="Q170" s="304">
        <f t="shared" ca="1" si="77"/>
        <v>0</v>
      </c>
      <c r="R170" s="306">
        <f t="shared" ca="1" si="78"/>
        <v>0</v>
      </c>
      <c r="S170" s="307">
        <f t="shared" ca="1" si="79"/>
        <v>4.5130000000000017</v>
      </c>
      <c r="T170" s="304">
        <f t="shared" ca="1" si="59"/>
        <v>44.272530000000017</v>
      </c>
      <c r="U170" s="311">
        <f t="shared" ca="1" si="60"/>
        <v>0</v>
      </c>
      <c r="V170" s="306">
        <f t="shared" ca="1" si="61"/>
        <v>1.0886438237238358</v>
      </c>
      <c r="W170" s="304">
        <f t="shared" ca="1" si="62"/>
        <v>5.9162888444765711</v>
      </c>
      <c r="Y170" s="314" t="str">
        <f t="shared" ca="1" si="80"/>
        <v/>
      </c>
      <c r="Z170" s="315" t="str">
        <f t="shared" ca="1" si="81"/>
        <v/>
      </c>
      <c r="AA170" s="316" t="str">
        <f t="shared" ca="1" si="82"/>
        <v/>
      </c>
      <c r="AC170" s="310" t="e">
        <f t="shared" ca="1" si="83"/>
        <v>#N/A</v>
      </c>
      <c r="AD170" s="323" t="e">
        <f t="shared" ca="1" si="84"/>
        <v>#N/A</v>
      </c>
      <c r="AE170" s="324">
        <f t="shared" ca="1" si="63"/>
        <v>1178.7136367143801</v>
      </c>
      <c r="AG170" s="306">
        <f t="shared" ca="1" si="85"/>
        <v>-9.9076669677075806</v>
      </c>
      <c r="AH170" s="304">
        <f t="shared" ca="1" si="86"/>
        <v>-1.3735644569890455</v>
      </c>
    </row>
    <row r="171" spans="1:34" x14ac:dyDescent="0.2">
      <c r="A171" s="347">
        <f t="shared" ca="1" si="64"/>
        <v>0.1</v>
      </c>
      <c r="B171" s="304">
        <f t="shared" ca="1" si="65"/>
        <v>7.6999999999999895</v>
      </c>
      <c r="D171" s="306">
        <f t="shared" ca="1" si="66"/>
        <v>-0.65953732930471176</v>
      </c>
      <c r="E171" s="307">
        <f t="shared" ca="1" si="67"/>
        <v>-10.942953597042168</v>
      </c>
      <c r="F171" s="304">
        <f t="shared" ca="1" si="68"/>
        <v>10.962810903949977</v>
      </c>
      <c r="G171" s="306">
        <f t="shared" ca="1" si="69"/>
        <v>21.162195687797642</v>
      </c>
      <c r="H171" s="307">
        <f t="shared" ca="1" si="70"/>
        <v>35.371431713116223</v>
      </c>
      <c r="I171" s="304">
        <f t="shared" ca="1" si="71"/>
        <v>41.218645147121045</v>
      </c>
      <c r="J171" s="306">
        <f t="shared" ca="1" si="72"/>
        <v>303.48537317795808</v>
      </c>
      <c r="K171" s="307">
        <f t="shared" ca="1" si="73"/>
        <v>1182.305494653677</v>
      </c>
      <c r="L171" s="304">
        <f t="shared" ca="1" si="58"/>
        <v>1220.6349390465768</v>
      </c>
      <c r="M171" s="306">
        <f t="shared" ca="1" si="74"/>
        <v>1.0316388378928154</v>
      </c>
      <c r="N171" s="304">
        <f t="shared" ca="1" si="75"/>
        <v>59.108551393039228</v>
      </c>
      <c r="P171" s="310">
        <f t="shared" ca="1" si="76"/>
        <v>23</v>
      </c>
      <c r="Q171" s="304">
        <f t="shared" ca="1" si="77"/>
        <v>0</v>
      </c>
      <c r="R171" s="306">
        <f t="shared" ca="1" si="78"/>
        <v>0</v>
      </c>
      <c r="S171" s="307">
        <f t="shared" ca="1" si="79"/>
        <v>4.5130000000000017</v>
      </c>
      <c r="T171" s="304">
        <f t="shared" ca="1" si="59"/>
        <v>44.272530000000017</v>
      </c>
      <c r="U171" s="311">
        <f t="shared" ca="1" si="60"/>
        <v>0</v>
      </c>
      <c r="V171" s="306">
        <f t="shared" ca="1" si="61"/>
        <v>1.0882515019371897</v>
      </c>
      <c r="W171" s="304">
        <f t="shared" ca="1" si="62"/>
        <v>5.6437358151062611</v>
      </c>
      <c r="Y171" s="314" t="str">
        <f t="shared" ca="1" si="80"/>
        <v/>
      </c>
      <c r="Z171" s="315" t="str">
        <f t="shared" ca="1" si="81"/>
        <v/>
      </c>
      <c r="AA171" s="316" t="str">
        <f t="shared" ca="1" si="82"/>
        <v/>
      </c>
      <c r="AC171" s="310" t="e">
        <f t="shared" ca="1" si="83"/>
        <v>#N/A</v>
      </c>
      <c r="AD171" s="323" t="e">
        <f t="shared" ca="1" si="84"/>
        <v>#N/A</v>
      </c>
      <c r="AE171" s="324">
        <f t="shared" ca="1" si="63"/>
        <v>1182.305494653677</v>
      </c>
      <c r="AG171" s="306">
        <f t="shared" ca="1" si="85"/>
        <v>-9.7890155683079776</v>
      </c>
      <c r="AH171" s="304">
        <f t="shared" ca="1" si="86"/>
        <v>-1.3109436836863657</v>
      </c>
    </row>
    <row r="172" spans="1:34" x14ac:dyDescent="0.2">
      <c r="A172" s="347">
        <f t="shared" ca="1" si="64"/>
        <v>0.1</v>
      </c>
      <c r="B172" s="304">
        <f t="shared" ca="1" si="65"/>
        <v>7.7999999999999892</v>
      </c>
      <c r="D172" s="306">
        <f t="shared" ca="1" si="66"/>
        <v>-0.64204926943133467</v>
      </c>
      <c r="E172" s="307">
        <f t="shared" ca="1" si="67"/>
        <v>-10.883149602488629</v>
      </c>
      <c r="F172" s="304">
        <f t="shared" ca="1" si="68"/>
        <v>10.902071937688071</v>
      </c>
      <c r="G172" s="306">
        <f t="shared" ca="1" si="69"/>
        <v>21.097990760854508</v>
      </c>
      <c r="H172" s="307">
        <f t="shared" ca="1" si="70"/>
        <v>34.283116752867357</v>
      </c>
      <c r="I172" s="304">
        <f t="shared" ca="1" si="71"/>
        <v>40.254904153852316</v>
      </c>
      <c r="J172" s="306">
        <f t="shared" ca="1" si="72"/>
        <v>305.5983825003907</v>
      </c>
      <c r="K172" s="307">
        <f t="shared" ca="1" si="73"/>
        <v>1185.7882220769761</v>
      </c>
      <c r="L172" s="304">
        <f t="shared" ca="1" si="58"/>
        <v>1224.5342294126904</v>
      </c>
      <c r="M172" s="306">
        <f t="shared" ca="1" si="74"/>
        <v>1.0191267854611035</v>
      </c>
      <c r="N172" s="304">
        <f t="shared" ca="1" si="75"/>
        <v>58.391663595655736</v>
      </c>
      <c r="P172" s="310">
        <f t="shared" ca="1" si="76"/>
        <v>23</v>
      </c>
      <c r="Q172" s="304">
        <f t="shared" ca="1" si="77"/>
        <v>0</v>
      </c>
      <c r="R172" s="306">
        <f t="shared" ca="1" si="78"/>
        <v>0</v>
      </c>
      <c r="S172" s="307">
        <f t="shared" ca="1" si="79"/>
        <v>4.5130000000000017</v>
      </c>
      <c r="T172" s="304">
        <f t="shared" ca="1" si="59"/>
        <v>44.272530000000017</v>
      </c>
      <c r="U172" s="311">
        <f t="shared" ca="1" si="60"/>
        <v>0</v>
      </c>
      <c r="V172" s="306">
        <f t="shared" ca="1" si="61"/>
        <v>1.0878712269925743</v>
      </c>
      <c r="W172" s="304">
        <f t="shared" ca="1" si="62"/>
        <v>5.3810256240479406</v>
      </c>
      <c r="Y172" s="314" t="str">
        <f t="shared" ca="1" si="80"/>
        <v/>
      </c>
      <c r="Z172" s="315" t="str">
        <f t="shared" ca="1" si="81"/>
        <v/>
      </c>
      <c r="AA172" s="316" t="str">
        <f t="shared" ca="1" si="82"/>
        <v/>
      </c>
      <c r="AC172" s="310" t="e">
        <f t="shared" ca="1" si="83"/>
        <v>#N/A</v>
      </c>
      <c r="AD172" s="323" t="e">
        <f t="shared" ca="1" si="84"/>
        <v>#N/A</v>
      </c>
      <c r="AE172" s="324">
        <f t="shared" ca="1" si="63"/>
        <v>1185.7882220769761</v>
      </c>
      <c r="AG172" s="306">
        <f t="shared" ca="1" si="85"/>
        <v>-9.6689193409066796</v>
      </c>
      <c r="AH172" s="304">
        <f t="shared" ca="1" si="86"/>
        <v>-1.2505508121219275</v>
      </c>
    </row>
    <row r="173" spans="1:34" x14ac:dyDescent="0.2">
      <c r="A173" s="347">
        <f t="shared" ca="1" si="64"/>
        <v>0.1</v>
      </c>
      <c r="B173" s="304">
        <f t="shared" ca="1" si="65"/>
        <v>7.8999999999999888</v>
      </c>
      <c r="D173" s="306">
        <f t="shared" ca="1" si="66"/>
        <v>-0.62491655145615499</v>
      </c>
      <c r="E173" s="307">
        <f t="shared" ca="1" si="67"/>
        <v>-10.825456274353915</v>
      </c>
      <c r="F173" s="304">
        <f t="shared" ca="1" si="68"/>
        <v>10.843478419964342</v>
      </c>
      <c r="G173" s="306">
        <f t="shared" ca="1" si="69"/>
        <v>21.035499105708894</v>
      </c>
      <c r="H173" s="307">
        <f t="shared" ca="1" si="70"/>
        <v>33.200571125431964</v>
      </c>
      <c r="I173" s="304">
        <f t="shared" ca="1" si="71"/>
        <v>39.303564032809369</v>
      </c>
      <c r="J173" s="306">
        <f t="shared" ca="1" si="72"/>
        <v>307.70505699371887</v>
      </c>
      <c r="K173" s="307">
        <f t="shared" ca="1" si="73"/>
        <v>1189.162406470891</v>
      </c>
      <c r="L173" s="304">
        <f t="shared" ca="1" si="58"/>
        <v>1228.3279818774579</v>
      </c>
      <c r="M173" s="306">
        <f t="shared" ca="1" si="74"/>
        <v>1.0060448572425558</v>
      </c>
      <c r="N173" s="304">
        <f t="shared" ca="1" si="75"/>
        <v>57.642124320839855</v>
      </c>
      <c r="P173" s="310">
        <f t="shared" ca="1" si="76"/>
        <v>23</v>
      </c>
      <c r="Q173" s="304">
        <f t="shared" ca="1" si="77"/>
        <v>0</v>
      </c>
      <c r="R173" s="306">
        <f t="shared" ca="1" si="78"/>
        <v>0</v>
      </c>
      <c r="S173" s="307">
        <f t="shared" ca="1" si="79"/>
        <v>4.5130000000000017</v>
      </c>
      <c r="T173" s="304">
        <f t="shared" ca="1" si="59"/>
        <v>44.272530000000017</v>
      </c>
      <c r="U173" s="311">
        <f t="shared" ca="1" si="60"/>
        <v>0</v>
      </c>
      <c r="V173" s="306">
        <f t="shared" ca="1" si="61"/>
        <v>1.0875029229582025</v>
      </c>
      <c r="W173" s="304">
        <f t="shared" ca="1" si="62"/>
        <v>5.1279558398535636</v>
      </c>
      <c r="Y173" s="314" t="str">
        <f t="shared" ca="1" si="80"/>
        <v/>
      </c>
      <c r="Z173" s="315" t="str">
        <f t="shared" ca="1" si="81"/>
        <v/>
      </c>
      <c r="AA173" s="316" t="str">
        <f t="shared" ca="1" si="82"/>
        <v/>
      </c>
      <c r="AC173" s="310" t="e">
        <f t="shared" ca="1" si="83"/>
        <v>#N/A</v>
      </c>
      <c r="AD173" s="323" t="e">
        <f t="shared" ca="1" si="84"/>
        <v>#N/A</v>
      </c>
      <c r="AE173" s="324">
        <f t="shared" ca="1" si="63"/>
        <v>1189.162406470891</v>
      </c>
      <c r="AG173" s="306">
        <f t="shared" ca="1" si="85"/>
        <v>-9.5470321707096772</v>
      </c>
      <c r="AH173" s="304">
        <f t="shared" ca="1" si="86"/>
        <v>-1.1923389373028892</v>
      </c>
    </row>
    <row r="174" spans="1:34" x14ac:dyDescent="0.2">
      <c r="A174" s="347">
        <f t="shared" ca="1" si="64"/>
        <v>0.1</v>
      </c>
      <c r="B174" s="304">
        <f t="shared" ca="1" si="65"/>
        <v>7.9999999999999885</v>
      </c>
      <c r="D174" s="306">
        <f t="shared" ca="1" si="66"/>
        <v>-0.60813476336596095</v>
      </c>
      <c r="E174" s="307">
        <f t="shared" ca="1" si="67"/>
        <v>-10.769826118863032</v>
      </c>
      <c r="F174" s="304">
        <f t="shared" ca="1" si="68"/>
        <v>10.786982085873627</v>
      </c>
      <c r="G174" s="306">
        <f t="shared" ca="1" si="69"/>
        <v>20.974685629372299</v>
      </c>
      <c r="H174" s="307">
        <f t="shared" ca="1" si="70"/>
        <v>32.123588513545663</v>
      </c>
      <c r="I174" s="304">
        <f t="shared" ca="1" si="71"/>
        <v>38.364858610955409</v>
      </c>
      <c r="J174" s="306">
        <f t="shared" ca="1" si="72"/>
        <v>309.80556623047295</v>
      </c>
      <c r="K174" s="307">
        <f t="shared" ca="1" si="73"/>
        <v>1192.4286144528398</v>
      </c>
      <c r="L174" s="304">
        <f t="shared" ca="1" si="58"/>
        <v>1232.0168381289693</v>
      </c>
      <c r="M174" s="306">
        <f t="shared" ca="1" si="74"/>
        <v>0.99235906793265882</v>
      </c>
      <c r="N174" s="304">
        <f t="shared" ca="1" si="75"/>
        <v>56.857986354077504</v>
      </c>
      <c r="P174" s="310">
        <f t="shared" ca="1" si="76"/>
        <v>23</v>
      </c>
      <c r="Q174" s="304">
        <f t="shared" ca="1" si="77"/>
        <v>0</v>
      </c>
      <c r="R174" s="306">
        <f t="shared" ca="1" si="78"/>
        <v>0</v>
      </c>
      <c r="S174" s="307">
        <f t="shared" ca="1" si="79"/>
        <v>4.5130000000000017</v>
      </c>
      <c r="T174" s="304">
        <f t="shared" ca="1" si="59"/>
        <v>44.272530000000017</v>
      </c>
      <c r="U174" s="311">
        <f t="shared" ca="1" si="60"/>
        <v>0</v>
      </c>
      <c r="V174" s="306">
        <f t="shared" ca="1" si="61"/>
        <v>1.0871465166376879</v>
      </c>
      <c r="W174" s="304">
        <f t="shared" ca="1" si="62"/>
        <v>4.884332925536655</v>
      </c>
      <c r="Y174" s="314" t="str">
        <f t="shared" ca="1" si="80"/>
        <v/>
      </c>
      <c r="Z174" s="315" t="str">
        <f t="shared" ca="1" si="81"/>
        <v/>
      </c>
      <c r="AA174" s="316" t="str">
        <f t="shared" ca="1" si="82"/>
        <v/>
      </c>
      <c r="AC174" s="310">
        <f t="shared" ca="1" si="83"/>
        <v>7.9999999999999885</v>
      </c>
      <c r="AD174" s="323">
        <f t="shared" ca="1" si="84"/>
        <v>309.80556623047295</v>
      </c>
      <c r="AE174" s="324">
        <f t="shared" ca="1" si="63"/>
        <v>1192.4286144528398</v>
      </c>
      <c r="AG174" s="306">
        <f t="shared" ca="1" si="85"/>
        <v>-9.4229825068693529</v>
      </c>
      <c r="AH174" s="304">
        <f t="shared" ca="1" si="86"/>
        <v>-1.1362632040446625</v>
      </c>
    </row>
    <row r="175" spans="1:34" x14ac:dyDescent="0.2">
      <c r="A175" s="347">
        <f t="shared" ca="1" si="64"/>
        <v>0.1</v>
      </c>
      <c r="B175" s="304">
        <f t="shared" ca="1" si="65"/>
        <v>8.099999999999989</v>
      </c>
      <c r="D175" s="306">
        <f t="shared" ca="1" si="66"/>
        <v>-0.59170029174520489</v>
      </c>
      <c r="E175" s="307">
        <f t="shared" ca="1" si="67"/>
        <v>-10.716213186277763</v>
      </c>
      <c r="F175" s="304">
        <f t="shared" ca="1" si="68"/>
        <v>10.732536246806006</v>
      </c>
      <c r="G175" s="306">
        <f t="shared" ca="1" si="69"/>
        <v>20.915515600197779</v>
      </c>
      <c r="H175" s="307">
        <f t="shared" ca="1" si="70"/>
        <v>31.051967194917886</v>
      </c>
      <c r="I175" s="304">
        <f t="shared" ca="1" si="71"/>
        <v>37.439063282838333</v>
      </c>
      <c r="J175" s="306">
        <f t="shared" ca="1" si="72"/>
        <v>311.90007629195145</v>
      </c>
      <c r="K175" s="307">
        <f t="shared" ca="1" si="73"/>
        <v>1195.587392238263</v>
      </c>
      <c r="L175" s="304">
        <f t="shared" ca="1" si="58"/>
        <v>1235.6014203900929</v>
      </c>
      <c r="M175" s="306">
        <f t="shared" ca="1" si="74"/>
        <v>0.97803320648406922</v>
      </c>
      <c r="N175" s="304">
        <f t="shared" ca="1" si="75"/>
        <v>56.037174955184149</v>
      </c>
      <c r="P175" s="310">
        <f t="shared" ca="1" si="76"/>
        <v>23</v>
      </c>
      <c r="Q175" s="304">
        <f t="shared" ca="1" si="77"/>
        <v>0</v>
      </c>
      <c r="R175" s="306">
        <f t="shared" ca="1" si="78"/>
        <v>0</v>
      </c>
      <c r="S175" s="307">
        <f t="shared" ca="1" si="79"/>
        <v>4.5130000000000017</v>
      </c>
      <c r="T175" s="304">
        <f t="shared" ca="1" si="59"/>
        <v>44.272530000000017</v>
      </c>
      <c r="U175" s="311">
        <f t="shared" ca="1" si="60"/>
        <v>0</v>
      </c>
      <c r="V175" s="306">
        <f t="shared" ca="1" si="61"/>
        <v>1.0868019375081626</v>
      </c>
      <c r="W175" s="304">
        <f t="shared" ca="1" si="62"/>
        <v>4.649971900263794</v>
      </c>
      <c r="Y175" s="314" t="str">
        <f t="shared" ca="1" si="80"/>
        <v/>
      </c>
      <c r="Z175" s="315" t="str">
        <f t="shared" ca="1" si="81"/>
        <v/>
      </c>
      <c r="AA175" s="316" t="str">
        <f t="shared" ca="1" si="82"/>
        <v/>
      </c>
      <c r="AC175" s="310" t="e">
        <f t="shared" ca="1" si="83"/>
        <v>#N/A</v>
      </c>
      <c r="AD175" s="323" t="e">
        <f t="shared" ca="1" si="84"/>
        <v>#N/A</v>
      </c>
      <c r="AE175" s="324">
        <f t="shared" ca="1" si="63"/>
        <v>1195.587392238263</v>
      </c>
      <c r="AG175" s="306">
        <f t="shared" ca="1" si="85"/>
        <v>-9.2963707762430499</v>
      </c>
      <c r="AH175" s="304">
        <f t="shared" ca="1" si="86"/>
        <v>-1.0822807280160986</v>
      </c>
    </row>
    <row r="176" spans="1:34" x14ac:dyDescent="0.2">
      <c r="A176" s="347">
        <f t="shared" ca="1" si="64"/>
        <v>0.1</v>
      </c>
      <c r="B176" s="304">
        <f t="shared" ca="1" si="65"/>
        <v>8.1999999999999886</v>
      </c>
      <c r="D176" s="306">
        <f t="shared" ca="1" si="66"/>
        <v>-0.57561035189811138</v>
      </c>
      <c r="E176" s="307">
        <f t="shared" ca="1" si="67"/>
        <v>-10.664572945073671</v>
      </c>
      <c r="F176" s="304">
        <f t="shared" ca="1" si="68"/>
        <v>10.680095663336052</v>
      </c>
      <c r="G176" s="306">
        <f t="shared" ca="1" si="69"/>
        <v>20.857954565007969</v>
      </c>
      <c r="H176" s="307">
        <f t="shared" ca="1" si="70"/>
        <v>29.98550990041052</v>
      </c>
      <c r="I176" s="304">
        <f t="shared" ca="1" si="71"/>
        <v>36.526498225583495</v>
      </c>
      <c r="J176" s="306">
        <f t="shared" ca="1" si="72"/>
        <v>313.98874980021174</v>
      </c>
      <c r="K176" s="307">
        <f t="shared" ca="1" si="73"/>
        <v>1198.6392660930294</v>
      </c>
      <c r="L176" s="304">
        <f t="shared" ca="1" si="58"/>
        <v>1239.082331897738</v>
      </c>
      <c r="M176" s="306">
        <f t="shared" ca="1" si="74"/>
        <v>0.96302872936936446</v>
      </c>
      <c r="N176" s="304">
        <f t="shared" ca="1" si="75"/>
        <v>55.177481742710931</v>
      </c>
      <c r="P176" s="310">
        <f t="shared" ca="1" si="76"/>
        <v>23</v>
      </c>
      <c r="Q176" s="304">
        <f t="shared" ca="1" si="77"/>
        <v>0</v>
      </c>
      <c r="R176" s="306">
        <f t="shared" ca="1" si="78"/>
        <v>0</v>
      </c>
      <c r="S176" s="307">
        <f t="shared" ca="1" si="79"/>
        <v>4.5130000000000017</v>
      </c>
      <c r="T176" s="304">
        <f t="shared" ca="1" si="59"/>
        <v>44.272530000000017</v>
      </c>
      <c r="U176" s="311">
        <f t="shared" ca="1" si="60"/>
        <v>0</v>
      </c>
      <c r="V176" s="306">
        <f t="shared" ca="1" si="61"/>
        <v>1.0864691176605339</v>
      </c>
      <c r="W176" s="304">
        <f t="shared" ca="1" si="62"/>
        <v>4.4246960179175963</v>
      </c>
      <c r="Y176" s="314" t="str">
        <f t="shared" ca="1" si="80"/>
        <v/>
      </c>
      <c r="Z176" s="315" t="str">
        <f t="shared" ca="1" si="81"/>
        <v/>
      </c>
      <c r="AA176" s="316" t="str">
        <f t="shared" ca="1" si="82"/>
        <v/>
      </c>
      <c r="AC176" s="310" t="e">
        <f t="shared" ca="1" si="83"/>
        <v>#N/A</v>
      </c>
      <c r="AD176" s="323" t="e">
        <f t="shared" ca="1" si="84"/>
        <v>#N/A</v>
      </c>
      <c r="AE176" s="324">
        <f t="shared" ca="1" si="63"/>
        <v>1198.6392660930294</v>
      </c>
      <c r="AG176" s="306">
        <f t="shared" ca="1" si="85"/>
        <v>-9.1667666453159828</v>
      </c>
      <c r="AH176" s="304">
        <f t="shared" ca="1" si="86"/>
        <v>-1.0303505207763777</v>
      </c>
    </row>
    <row r="177" spans="1:34" x14ac:dyDescent="0.2">
      <c r="A177" s="347">
        <f t="shared" ca="1" si="64"/>
        <v>0.1</v>
      </c>
      <c r="B177" s="304">
        <f t="shared" ca="1" si="65"/>
        <v>8.2999999999999883</v>
      </c>
      <c r="D177" s="306">
        <f t="shared" ca="1" si="66"/>
        <v>-0.55986302250607667</v>
      </c>
      <c r="E177" s="307">
        <f t="shared" ca="1" si="67"/>
        <v>-10.614862152322141</v>
      </c>
      <c r="F177" s="304">
        <f t="shared" ca="1" si="68"/>
        <v>10.629616414375953</v>
      </c>
      <c r="G177" s="306">
        <f t="shared" ca="1" si="69"/>
        <v>20.801968262757359</v>
      </c>
      <c r="H177" s="307">
        <f t="shared" ca="1" si="70"/>
        <v>28.924023685178305</v>
      </c>
      <c r="I177" s="304">
        <f t="shared" ca="1" si="71"/>
        <v>35.627531906455715</v>
      </c>
      <c r="J177" s="306">
        <f t="shared" ca="1" si="72"/>
        <v>316.0717459416</v>
      </c>
      <c r="K177" s="307">
        <f t="shared" ca="1" si="73"/>
        <v>1201.5847427723088</v>
      </c>
      <c r="L177" s="304">
        <f t="shared" ca="1" si="58"/>
        <v>1242.4601573675377</v>
      </c>
      <c r="M177" s="306">
        <f t="shared" ca="1" si="74"/>
        <v>0.9473046638575513</v>
      </c>
      <c r="N177" s="304">
        <f t="shared" ca="1" si="75"/>
        <v>54.276559152096823</v>
      </c>
      <c r="P177" s="310">
        <f t="shared" ca="1" si="76"/>
        <v>23</v>
      </c>
      <c r="Q177" s="304">
        <f t="shared" ca="1" si="77"/>
        <v>0</v>
      </c>
      <c r="R177" s="306">
        <f t="shared" ca="1" si="78"/>
        <v>0</v>
      </c>
      <c r="S177" s="307">
        <f t="shared" ca="1" si="79"/>
        <v>4.5130000000000017</v>
      </c>
      <c r="T177" s="304">
        <f t="shared" ca="1" si="59"/>
        <v>44.272530000000017</v>
      </c>
      <c r="U177" s="311">
        <f t="shared" ca="1" si="60"/>
        <v>0</v>
      </c>
      <c r="V177" s="306">
        <f t="shared" ca="1" si="61"/>
        <v>1.0861479917417147</v>
      </c>
      <c r="W177" s="304">
        <f t="shared" ca="1" si="62"/>
        <v>4.2083364614357963</v>
      </c>
      <c r="Y177" s="314" t="str">
        <f t="shared" ca="1" si="80"/>
        <v/>
      </c>
      <c r="Z177" s="315" t="str">
        <f t="shared" ca="1" si="81"/>
        <v/>
      </c>
      <c r="AA177" s="316" t="str">
        <f t="shared" ca="1" si="82"/>
        <v/>
      </c>
      <c r="AC177" s="310" t="e">
        <f t="shared" ca="1" si="83"/>
        <v>#N/A</v>
      </c>
      <c r="AD177" s="323" t="e">
        <f t="shared" ca="1" si="84"/>
        <v>#N/A</v>
      </c>
      <c r="AE177" s="324">
        <f t="shared" ca="1" si="63"/>
        <v>1201.5847427723088</v>
      </c>
      <c r="AG177" s="306">
        <f t="shared" ca="1" si="85"/>
        <v>-9.0337061496602598</v>
      </c>
      <c r="AH177" s="304">
        <f t="shared" ca="1" si="86"/>
        <v>-0.98043341855032007</v>
      </c>
    </row>
    <row r="178" spans="1:34" x14ac:dyDescent="0.2">
      <c r="A178" s="347">
        <f t="shared" ca="1" si="64"/>
        <v>0.1</v>
      </c>
      <c r="B178" s="304">
        <f t="shared" ca="1" si="65"/>
        <v>8.3999999999999879</v>
      </c>
      <c r="D178" s="306">
        <f t="shared" ca="1" si="66"/>
        <v>-0.54445728493969414</v>
      </c>
      <c r="E178" s="307">
        <f t="shared" ca="1" si="67"/>
        <v>-10.567038718944579</v>
      </c>
      <c r="F178" s="304">
        <f t="shared" ca="1" si="68"/>
        <v>10.581055761255479</v>
      </c>
      <c r="G178" s="306">
        <f t="shared" ca="1" si="69"/>
        <v>20.747522534263389</v>
      </c>
      <c r="H178" s="307">
        <f t="shared" ca="1" si="70"/>
        <v>27.867319813283846</v>
      </c>
      <c r="I178" s="304">
        <f t="shared" ca="1" si="71"/>
        <v>34.742584890672852</v>
      </c>
      <c r="J178" s="306">
        <f t="shared" ca="1" si="72"/>
        <v>318.14922048145104</v>
      </c>
      <c r="K178" s="307">
        <f t="shared" ca="1" si="73"/>
        <v>1204.4243099472319</v>
      </c>
      <c r="L178" s="304">
        <f t="shared" ca="1" si="58"/>
        <v>1245.7354634451169</v>
      </c>
      <c r="M178" s="306">
        <f t="shared" ca="1" si="74"/>
        <v>0.93081752683346375</v>
      </c>
      <c r="N178" s="304">
        <f t="shared" ca="1" si="75"/>
        <v>53.331915784362728</v>
      </c>
      <c r="P178" s="310">
        <f t="shared" ca="1" si="76"/>
        <v>23</v>
      </c>
      <c r="Q178" s="304">
        <f t="shared" ca="1" si="77"/>
        <v>0</v>
      </c>
      <c r="R178" s="306">
        <f t="shared" ca="1" si="78"/>
        <v>0</v>
      </c>
      <c r="S178" s="307">
        <f t="shared" ca="1" si="79"/>
        <v>4.5130000000000017</v>
      </c>
      <c r="T178" s="304">
        <f t="shared" ca="1" si="59"/>
        <v>44.272530000000017</v>
      </c>
      <c r="U178" s="311">
        <f t="shared" ca="1" si="60"/>
        <v>0</v>
      </c>
      <c r="V178" s="306">
        <f t="shared" ca="1" si="61"/>
        <v>1.0858384968986663</v>
      </c>
      <c r="W178" s="304">
        <f t="shared" ca="1" si="62"/>
        <v>4.0007320518714371</v>
      </c>
      <c r="Y178" s="314" t="str">
        <f t="shared" ca="1" si="80"/>
        <v/>
      </c>
      <c r="Z178" s="315" t="str">
        <f t="shared" ca="1" si="81"/>
        <v/>
      </c>
      <c r="AA178" s="316" t="str">
        <f t="shared" ca="1" si="82"/>
        <v/>
      </c>
      <c r="AC178" s="310" t="e">
        <f t="shared" ca="1" si="83"/>
        <v>#N/A</v>
      </c>
      <c r="AD178" s="323" t="e">
        <f t="shared" ca="1" si="84"/>
        <v>#N/A</v>
      </c>
      <c r="AE178" s="324">
        <f t="shared" ca="1" si="63"/>
        <v>1204.4243099472319</v>
      </c>
      <c r="AG178" s="306">
        <f t="shared" ca="1" si="85"/>
        <v>-8.8966887232864202</v>
      </c>
      <c r="AH178" s="304">
        <f t="shared" ca="1" si="86"/>
        <v>-0.93249201449940056</v>
      </c>
    </row>
    <row r="179" spans="1:34" x14ac:dyDescent="0.2">
      <c r="A179" s="347">
        <f t="shared" ca="1" si="64"/>
        <v>0.1</v>
      </c>
      <c r="B179" s="304">
        <f t="shared" ca="1" si="65"/>
        <v>8.4999999999999876</v>
      </c>
      <c r="D179" s="306">
        <f t="shared" ca="1" si="66"/>
        <v>-0.52939306728583513</v>
      </c>
      <c r="E179" s="307">
        <f t="shared" ca="1" si="67"/>
        <v>-10.52106156836925</v>
      </c>
      <c r="F179" s="304">
        <f t="shared" ca="1" si="68"/>
        <v>10.534372005255308</v>
      </c>
      <c r="G179" s="306">
        <f t="shared" ca="1" si="69"/>
        <v>20.694583227534807</v>
      </c>
      <c r="H179" s="307">
        <f t="shared" ca="1" si="70"/>
        <v>26.815213656446922</v>
      </c>
      <c r="I179" s="304">
        <f t="shared" ca="1" si="71"/>
        <v>33.872133951114776</v>
      </c>
      <c r="J179" s="306">
        <f t="shared" ca="1" si="72"/>
        <v>320.22132576954095</v>
      </c>
      <c r="K179" s="307">
        <f t="shared" ca="1" si="73"/>
        <v>1207.1584366207185</v>
      </c>
      <c r="L179" s="304">
        <f t="shared" ca="1" si="58"/>
        <v>1248.9087991451495</v>
      </c>
      <c r="M179" s="306">
        <f t="shared" ca="1" si="74"/>
        <v>0.91352126619688256</v>
      </c>
      <c r="N179" s="304">
        <f t="shared" ca="1" si="75"/>
        <v>52.340913048528364</v>
      </c>
      <c r="P179" s="310">
        <f t="shared" ca="1" si="76"/>
        <v>23</v>
      </c>
      <c r="Q179" s="304">
        <f t="shared" ca="1" si="77"/>
        <v>0</v>
      </c>
      <c r="R179" s="306">
        <f t="shared" ca="1" si="78"/>
        <v>0</v>
      </c>
      <c r="S179" s="307">
        <f t="shared" ca="1" si="79"/>
        <v>4.5130000000000017</v>
      </c>
      <c r="T179" s="304">
        <f t="shared" ca="1" si="59"/>
        <v>44.272530000000017</v>
      </c>
      <c r="U179" s="311">
        <f t="shared" ca="1" si="60"/>
        <v>0</v>
      </c>
      <c r="V179" s="306">
        <f t="shared" ca="1" si="61"/>
        <v>1.085540572724083</v>
      </c>
      <c r="W179" s="304">
        <f t="shared" ca="1" si="62"/>
        <v>3.8017289711522109</v>
      </c>
      <c r="Y179" s="314" t="str">
        <f t="shared" ca="1" si="80"/>
        <v/>
      </c>
      <c r="Z179" s="315" t="str">
        <f t="shared" ca="1" si="81"/>
        <v/>
      </c>
      <c r="AA179" s="316" t="str">
        <f t="shared" ca="1" si="82"/>
        <v/>
      </c>
      <c r="AC179" s="310" t="e">
        <f t="shared" ca="1" si="83"/>
        <v>#N/A</v>
      </c>
      <c r="AD179" s="323" t="e">
        <f t="shared" ca="1" si="84"/>
        <v>#N/A</v>
      </c>
      <c r="AE179" s="324">
        <f t="shared" ca="1" si="63"/>
        <v>1207.1584366207185</v>
      </c>
      <c r="AG179" s="306">
        <f t="shared" ca="1" si="85"/>
        <v>-8.7551741774876426</v>
      </c>
      <c r="AH179" s="304">
        <f t="shared" ca="1" si="86"/>
        <v>-0.88649059425469434</v>
      </c>
    </row>
    <row r="180" spans="1:34" x14ac:dyDescent="0.2">
      <c r="A180" s="347">
        <f t="shared" ca="1" si="64"/>
        <v>0.1</v>
      </c>
      <c r="B180" s="304">
        <f t="shared" ca="1" si="65"/>
        <v>8.5999999999999872</v>
      </c>
      <c r="D180" s="306">
        <f t="shared" ca="1" si="66"/>
        <v>-0.51467129306235848</v>
      </c>
      <c r="E180" s="307">
        <f t="shared" ca="1" si="67"/>
        <v>-10.476890486972662</v>
      </c>
      <c r="F180" s="304">
        <f t="shared" ca="1" si="68"/>
        <v>10.489524336971661</v>
      </c>
      <c r="G180" s="306">
        <f t="shared" ca="1" si="69"/>
        <v>20.643116098228571</v>
      </c>
      <c r="H180" s="307">
        <f t="shared" ca="1" si="70"/>
        <v>25.767524607749657</v>
      </c>
      <c r="I180" s="304">
        <f t="shared" ca="1" si="71"/>
        <v>33.016716472961505</v>
      </c>
      <c r="J180" s="306">
        <f t="shared" ca="1" si="72"/>
        <v>322.28821073582913</v>
      </c>
      <c r="K180" s="307">
        <f t="shared" ca="1" si="73"/>
        <v>1209.7875735339283</v>
      </c>
      <c r="L180" s="304">
        <f t="shared" ca="1" si="58"/>
        <v>1251.9806962794642</v>
      </c>
      <c r="M180" s="306">
        <f t="shared" ca="1" si="74"/>
        <v>0.89536723369383764</v>
      </c>
      <c r="N180" s="304">
        <f t="shared" ca="1" si="75"/>
        <v>51.300763604960572</v>
      </c>
      <c r="P180" s="310">
        <f t="shared" ca="1" si="76"/>
        <v>23</v>
      </c>
      <c r="Q180" s="304">
        <f t="shared" ca="1" si="77"/>
        <v>0</v>
      </c>
      <c r="R180" s="306">
        <f t="shared" ca="1" si="78"/>
        <v>0</v>
      </c>
      <c r="S180" s="307">
        <f t="shared" ca="1" si="79"/>
        <v>4.5130000000000017</v>
      </c>
      <c r="T180" s="304">
        <f t="shared" ca="1" si="59"/>
        <v>44.272530000000017</v>
      </c>
      <c r="U180" s="311">
        <f t="shared" ca="1" si="60"/>
        <v>0</v>
      </c>
      <c r="V180" s="306">
        <f t="shared" ca="1" si="61"/>
        <v>1.0852541612035451</v>
      </c>
      <c r="W180" s="304">
        <f t="shared" ca="1" si="62"/>
        <v>3.6111804975425188</v>
      </c>
      <c r="Y180" s="314" t="str">
        <f t="shared" ca="1" si="80"/>
        <v/>
      </c>
      <c r="Z180" s="315" t="str">
        <f t="shared" ca="1" si="81"/>
        <v/>
      </c>
      <c r="AA180" s="316" t="str">
        <f t="shared" ca="1" si="82"/>
        <v/>
      </c>
      <c r="AC180" s="310" t="e">
        <f t="shared" ca="1" si="83"/>
        <v>#N/A</v>
      </c>
      <c r="AD180" s="323" t="e">
        <f t="shared" ca="1" si="84"/>
        <v>#N/A</v>
      </c>
      <c r="AE180" s="324">
        <f t="shared" ca="1" si="63"/>
        <v>1209.7875735339283</v>
      </c>
      <c r="AG180" s="306">
        <f t="shared" ca="1" si="85"/>
        <v>-8.6085797013350991</v>
      </c>
      <c r="AH180" s="304">
        <f t="shared" ca="1" si="86"/>
        <v>-0.84239507448531126</v>
      </c>
    </row>
    <row r="181" spans="1:34" x14ac:dyDescent="0.2">
      <c r="A181" s="347">
        <f t="shared" ca="1" si="64"/>
        <v>0.1</v>
      </c>
      <c r="B181" s="304">
        <f t="shared" ca="1" si="65"/>
        <v>8.6999999999999869</v>
      </c>
      <c r="D181" s="306">
        <f t="shared" ca="1" si="66"/>
        <v>-0.50029393446777404</v>
      </c>
      <c r="E181" s="307">
        <f t="shared" ca="1" si="67"/>
        <v>-10.434485964529962</v>
      </c>
      <c r="F181" s="304">
        <f t="shared" ca="1" si="68"/>
        <v>10.446472675733087</v>
      </c>
      <c r="G181" s="306">
        <f t="shared" ca="1" si="69"/>
        <v>20.593086704781793</v>
      </c>
      <c r="H181" s="307">
        <f t="shared" ca="1" si="70"/>
        <v>24.72407601129666</v>
      </c>
      <c r="I181" s="304">
        <f t="shared" ca="1" si="71"/>
        <v>32.176935134394569</v>
      </c>
      <c r="J181" s="306">
        <f t="shared" ca="1" si="72"/>
        <v>324.35002087597962</v>
      </c>
      <c r="K181" s="307">
        <f t="shared" ca="1" si="73"/>
        <v>1212.3121535648806</v>
      </c>
      <c r="L181" s="304">
        <f t="shared" ca="1" si="58"/>
        <v>1254.9516698755244</v>
      </c>
      <c r="M181" s="306">
        <f t="shared" ca="1" si="74"/>
        <v>0.87630420018921706</v>
      </c>
      <c r="N181" s="304">
        <f t="shared" ca="1" si="75"/>
        <v>50.208532240429335</v>
      </c>
      <c r="P181" s="310">
        <f t="shared" ca="1" si="76"/>
        <v>23</v>
      </c>
      <c r="Q181" s="304">
        <f t="shared" ca="1" si="77"/>
        <v>0</v>
      </c>
      <c r="R181" s="306">
        <f t="shared" ca="1" si="78"/>
        <v>0</v>
      </c>
      <c r="S181" s="307">
        <f t="shared" ca="1" si="79"/>
        <v>4.5130000000000017</v>
      </c>
      <c r="T181" s="304">
        <f t="shared" ca="1" si="59"/>
        <v>44.272530000000017</v>
      </c>
      <c r="U181" s="311">
        <f t="shared" ca="1" si="60"/>
        <v>0</v>
      </c>
      <c r="V181" s="306">
        <f t="shared" ca="1" si="61"/>
        <v>1.0849792066639561</v>
      </c>
      <c r="W181" s="304">
        <f t="shared" ca="1" si="62"/>
        <v>3.4289467528298037</v>
      </c>
      <c r="Y181" s="314" t="str">
        <f t="shared" ca="1" si="80"/>
        <v/>
      </c>
      <c r="Z181" s="315" t="str">
        <f t="shared" ca="1" si="81"/>
        <v/>
      </c>
      <c r="AA181" s="316" t="str">
        <f t="shared" ca="1" si="82"/>
        <v/>
      </c>
      <c r="AC181" s="310" t="e">
        <f t="shared" ca="1" si="83"/>
        <v>#N/A</v>
      </c>
      <c r="AD181" s="323" t="e">
        <f t="shared" ca="1" si="84"/>
        <v>#N/A</v>
      </c>
      <c r="AE181" s="324">
        <f t="shared" ca="1" si="63"/>
        <v>1212.3121535648806</v>
      </c>
      <c r="AG181" s="306">
        <f t="shared" ca="1" si="85"/>
        <v>-8.4562769850644308</v>
      </c>
      <c r="AH181" s="304">
        <f t="shared" ca="1" si="86"/>
        <v>-0.80017294428152397</v>
      </c>
    </row>
    <row r="182" spans="1:34" x14ac:dyDescent="0.2">
      <c r="A182" s="347">
        <f t="shared" ca="1" si="64"/>
        <v>0.1</v>
      </c>
      <c r="B182" s="304">
        <f t="shared" ca="1" si="65"/>
        <v>8.7999999999999865</v>
      </c>
      <c r="D182" s="306">
        <f t="shared" ca="1" si="66"/>
        <v>-0.48626406984028775</v>
      </c>
      <c r="E182" s="307">
        <f t="shared" ca="1" si="67"/>
        <v>-10.393809022738786</v>
      </c>
      <c r="F182" s="304">
        <f t="shared" ca="1" si="68"/>
        <v>10.405177497130159</v>
      </c>
      <c r="G182" s="306">
        <f t="shared" ca="1" si="69"/>
        <v>20.544460297797766</v>
      </c>
      <c r="H182" s="307">
        <f t="shared" ca="1" si="70"/>
        <v>23.68469510902278</v>
      </c>
      <c r="I182" s="304">
        <f t="shared" ca="1" si="71"/>
        <v>31.353462828452557</v>
      </c>
      <c r="J182" s="306">
        <f t="shared" ca="1" si="72"/>
        <v>326.40689822610858</v>
      </c>
      <c r="K182" s="307">
        <f t="shared" ca="1" si="73"/>
        <v>1214.7325921208967</v>
      </c>
      <c r="L182" s="304">
        <f t="shared" ca="1" si="58"/>
        <v>1257.8222185866896</v>
      </c>
      <c r="M182" s="306">
        <f t="shared" ca="1" si="74"/>
        <v>0.8562784269092909</v>
      </c>
      <c r="N182" s="304">
        <f t="shared" ca="1" si="75"/>
        <v>49.061139950003707</v>
      </c>
      <c r="P182" s="310">
        <f t="shared" ca="1" si="76"/>
        <v>23</v>
      </c>
      <c r="Q182" s="304">
        <f t="shared" ca="1" si="77"/>
        <v>0</v>
      </c>
      <c r="R182" s="306">
        <f t="shared" ca="1" si="78"/>
        <v>0</v>
      </c>
      <c r="S182" s="307">
        <f t="shared" ca="1" si="79"/>
        <v>4.5130000000000017</v>
      </c>
      <c r="T182" s="304">
        <f t="shared" ca="1" si="59"/>
        <v>44.272530000000017</v>
      </c>
      <c r="U182" s="311">
        <f t="shared" ca="1" si="60"/>
        <v>0</v>
      </c>
      <c r="V182" s="306">
        <f t="shared" ca="1" si="61"/>
        <v>1.0847156557230653</v>
      </c>
      <c r="W182" s="304">
        <f t="shared" ca="1" si="62"/>
        <v>3.2548944602668919</v>
      </c>
      <c r="Y182" s="314" t="str">
        <f t="shared" ca="1" si="80"/>
        <v/>
      </c>
      <c r="Z182" s="315" t="str">
        <f t="shared" ca="1" si="81"/>
        <v/>
      </c>
      <c r="AA182" s="316" t="str">
        <f t="shared" ca="1" si="82"/>
        <v/>
      </c>
      <c r="AC182" s="310" t="e">
        <f t="shared" ca="1" si="83"/>
        <v>#N/A</v>
      </c>
      <c r="AD182" s="323" t="e">
        <f t="shared" ca="1" si="84"/>
        <v>#N/A</v>
      </c>
      <c r="AE182" s="324">
        <f t="shared" ca="1" si="63"/>
        <v>1214.7325921208967</v>
      </c>
      <c r="AG182" s="306">
        <f t="shared" ca="1" si="85"/>
        <v>-8.2975896045283655</v>
      </c>
      <c r="AH182" s="304">
        <f t="shared" ca="1" si="86"/>
        <v>-0.75979320913578607</v>
      </c>
    </row>
    <row r="183" spans="1:34" x14ac:dyDescent="0.2">
      <c r="A183" s="347">
        <f t="shared" ca="1" si="64"/>
        <v>0.1</v>
      </c>
      <c r="B183" s="304">
        <f t="shared" ca="1" si="65"/>
        <v>8.8999999999999861</v>
      </c>
      <c r="D183" s="306">
        <f t="shared" ca="1" si="66"/>
        <v>-0.47258594476796678</v>
      </c>
      <c r="E183" s="307">
        <f t="shared" ca="1" si="67"/>
        <v>-10.354821029727347</v>
      </c>
      <c r="F183" s="304">
        <f t="shared" ca="1" si="68"/>
        <v>10.365599646565363</v>
      </c>
      <c r="G183" s="306">
        <f t="shared" ca="1" si="69"/>
        <v>20.497201703320968</v>
      </c>
      <c r="H183" s="307">
        <f t="shared" ca="1" si="70"/>
        <v>22.649213006050044</v>
      </c>
      <c r="I183" s="304">
        <f t="shared" ca="1" si="71"/>
        <v>30.547047769957256</v>
      </c>
      <c r="J183" s="306">
        <f t="shared" ca="1" si="72"/>
        <v>328.45898132616452</v>
      </c>
      <c r="K183" s="307">
        <f t="shared" ca="1" si="73"/>
        <v>1217.0492875266502</v>
      </c>
      <c r="L183" s="304">
        <f t="shared" ca="1" si="58"/>
        <v>1260.5928250957757</v>
      </c>
      <c r="M183" s="306">
        <f t="shared" ca="1" si="74"/>
        <v>0.83523380906534139</v>
      </c>
      <c r="N183" s="304">
        <f t="shared" ca="1" si="75"/>
        <v>47.855372166079697</v>
      </c>
      <c r="P183" s="310">
        <f t="shared" ca="1" si="76"/>
        <v>23</v>
      </c>
      <c r="Q183" s="304">
        <f t="shared" ca="1" si="77"/>
        <v>0</v>
      </c>
      <c r="R183" s="306">
        <f t="shared" ca="1" si="78"/>
        <v>0</v>
      </c>
      <c r="S183" s="307">
        <f t="shared" ca="1" si="79"/>
        <v>4.5130000000000017</v>
      </c>
      <c r="T183" s="304">
        <f t="shared" ca="1" si="59"/>
        <v>44.272530000000017</v>
      </c>
      <c r="U183" s="311">
        <f t="shared" ca="1" si="60"/>
        <v>0</v>
      </c>
      <c r="V183" s="306">
        <f t="shared" ca="1" si="61"/>
        <v>1.0844634572398693</v>
      </c>
      <c r="W183" s="304">
        <f t="shared" ca="1" si="62"/>
        <v>3.0888967123042916</v>
      </c>
      <c r="Y183" s="314" t="str">
        <f t="shared" ca="1" si="80"/>
        <v/>
      </c>
      <c r="Z183" s="315" t="str">
        <f t="shared" ca="1" si="81"/>
        <v/>
      </c>
      <c r="AA183" s="316" t="str">
        <f t="shared" ca="1" si="82"/>
        <v/>
      </c>
      <c r="AC183" s="310" t="e">
        <f t="shared" ca="1" si="83"/>
        <v>#N/A</v>
      </c>
      <c r="AD183" s="323" t="e">
        <f t="shared" ca="1" si="84"/>
        <v>#N/A</v>
      </c>
      <c r="AE183" s="324">
        <f t="shared" ca="1" si="63"/>
        <v>1217.0492875266502</v>
      </c>
      <c r="AG183" s="306">
        <f t="shared" ca="1" si="85"/>
        <v>-8.1317908510508126</v>
      </c>
      <c r="AH183" s="304">
        <f t="shared" ca="1" si="86"/>
        <v>-0.72122633730708852</v>
      </c>
    </row>
    <row r="184" spans="1:34" x14ac:dyDescent="0.2">
      <c r="A184" s="347">
        <f t="shared" ca="1" si="64"/>
        <v>0.1</v>
      </c>
      <c r="B184" s="304">
        <f t="shared" ca="1" si="65"/>
        <v>8.9999999999999858</v>
      </c>
      <c r="D184" s="306">
        <f t="shared" ca="1" si="66"/>
        <v>-0.45926503598529661</v>
      </c>
      <c r="E184" s="307">
        <f t="shared" ca="1" si="67"/>
        <v>-10.317483498324403</v>
      </c>
      <c r="F184" s="304">
        <f t="shared" ca="1" si="68"/>
        <v>10.327700136597448</v>
      </c>
      <c r="G184" s="306">
        <f t="shared" ca="1" si="69"/>
        <v>20.451275199722438</v>
      </c>
      <c r="H184" s="307">
        <f t="shared" ca="1" si="70"/>
        <v>21.617464656217603</v>
      </c>
      <c r="I184" s="304">
        <f t="shared" ca="1" si="71"/>
        <v>29.75851870402153</v>
      </c>
      <c r="J184" s="306">
        <f t="shared" ca="1" si="72"/>
        <v>330.50640517131671</v>
      </c>
      <c r="K184" s="307">
        <f t="shared" ca="1" si="73"/>
        <v>1219.2626214097636</v>
      </c>
      <c r="L184" s="304">
        <f t="shared" ca="1" si="58"/>
        <v>1263.2639565135526</v>
      </c>
      <c r="M184" s="306">
        <f t="shared" ca="1" si="74"/>
        <v>0.81311211147955043</v>
      </c>
      <c r="N184" s="304">
        <f t="shared" ca="1" si="75"/>
        <v>46.587892258749136</v>
      </c>
      <c r="P184" s="310">
        <f t="shared" ca="1" si="76"/>
        <v>23</v>
      </c>
      <c r="Q184" s="304">
        <f t="shared" ca="1" si="77"/>
        <v>0</v>
      </c>
      <c r="R184" s="306">
        <f t="shared" ca="1" si="78"/>
        <v>0</v>
      </c>
      <c r="S184" s="307">
        <f t="shared" ca="1" si="79"/>
        <v>4.5130000000000017</v>
      </c>
      <c r="T184" s="304">
        <f t="shared" ca="1" si="59"/>
        <v>44.272530000000017</v>
      </c>
      <c r="U184" s="311">
        <f t="shared" ca="1" si="60"/>
        <v>0</v>
      </c>
      <c r="V184" s="306">
        <f t="shared" ca="1" si="61"/>
        <v>1.0842225622656696</v>
      </c>
      <c r="W184" s="304">
        <f t="shared" ca="1" si="62"/>
        <v>2.9308327471405224</v>
      </c>
      <c r="Y184" s="314" t="str">
        <f t="shared" ca="1" si="80"/>
        <v/>
      </c>
      <c r="Z184" s="315" t="str">
        <f t="shared" ca="1" si="81"/>
        <v/>
      </c>
      <c r="AA184" s="316" t="str">
        <f t="shared" ca="1" si="82"/>
        <v/>
      </c>
      <c r="AC184" s="310">
        <f t="shared" ca="1" si="83"/>
        <v>8.9999999999999858</v>
      </c>
      <c r="AD184" s="323">
        <f t="shared" ca="1" si="84"/>
        <v>330.50640517131671</v>
      </c>
      <c r="AE184" s="324">
        <f t="shared" ca="1" si="63"/>
        <v>1219.2626214097636</v>
      </c>
      <c r="AG184" s="306">
        <f t="shared" ca="1" si="85"/>
        <v>-7.9581022476716248</v>
      </c>
      <c r="AH184" s="304">
        <f t="shared" ca="1" si="86"/>
        <v>-0.68444420835459574</v>
      </c>
    </row>
    <row r="185" spans="1:34" x14ac:dyDescent="0.2">
      <c r="A185" s="347">
        <f t="shared" ca="1" si="64"/>
        <v>0.1</v>
      </c>
      <c r="B185" s="304">
        <f t="shared" ca="1" si="65"/>
        <v>9.0999999999999854</v>
      </c>
      <c r="D185" s="306">
        <f t="shared" ca="1" si="66"/>
        <v>-0.44630811679565729</v>
      </c>
      <c r="E185" s="307">
        <f t="shared" ca="1" si="67"/>
        <v>-10.281757865775729</v>
      </c>
      <c r="F185" s="304">
        <f t="shared" ca="1" si="68"/>
        <v>10.291439925761544</v>
      </c>
      <c r="G185" s="306">
        <f t="shared" ca="1" si="69"/>
        <v>20.406644388042874</v>
      </c>
      <c r="H185" s="307">
        <f t="shared" ca="1" si="70"/>
        <v>20.589288869640029</v>
      </c>
      <c r="I185" s="304">
        <f t="shared" ca="1" si="71"/>
        <v>28.988790097855489</v>
      </c>
      <c r="J185" s="306">
        <f t="shared" ca="1" si="72"/>
        <v>332.54930115070499</v>
      </c>
      <c r="K185" s="307">
        <f t="shared" ca="1" si="73"/>
        <v>1221.3729590860564</v>
      </c>
      <c r="L185" s="304">
        <f t="shared" ca="1" si="58"/>
        <v>1265.8360647739705</v>
      </c>
      <c r="M185" s="306">
        <f t="shared" ca="1" si="74"/>
        <v>0.78985331927953162</v>
      </c>
      <c r="N185" s="304">
        <f t="shared" ca="1" si="75"/>
        <v>45.255261629116255</v>
      </c>
      <c r="P185" s="310">
        <f t="shared" ca="1" si="76"/>
        <v>23</v>
      </c>
      <c r="Q185" s="304">
        <f t="shared" ca="1" si="77"/>
        <v>0</v>
      </c>
      <c r="R185" s="306">
        <f t="shared" ca="1" si="78"/>
        <v>0</v>
      </c>
      <c r="S185" s="307">
        <f t="shared" ca="1" si="79"/>
        <v>4.5130000000000017</v>
      </c>
      <c r="T185" s="304">
        <f t="shared" ca="1" si="59"/>
        <v>44.272530000000017</v>
      </c>
      <c r="U185" s="311">
        <f t="shared" ca="1" si="60"/>
        <v>0</v>
      </c>
      <c r="V185" s="306">
        <f t="shared" ca="1" si="61"/>
        <v>1.0839929239955401</v>
      </c>
      <c r="W185" s="304">
        <f t="shared" ca="1" si="62"/>
        <v>2.7805877331043729</v>
      </c>
      <c r="Y185" s="314" t="str">
        <f t="shared" ca="1" si="80"/>
        <v/>
      </c>
      <c r="Z185" s="315" t="str">
        <f t="shared" ca="1" si="81"/>
        <v/>
      </c>
      <c r="AA185" s="316" t="str">
        <f t="shared" ca="1" si="82"/>
        <v/>
      </c>
      <c r="AC185" s="310" t="e">
        <f t="shared" ca="1" si="83"/>
        <v>#N/A</v>
      </c>
      <c r="AD185" s="323" t="e">
        <f t="shared" ca="1" si="84"/>
        <v>#N/A</v>
      </c>
      <c r="AE185" s="324">
        <f t="shared" ca="1" si="63"/>
        <v>1221.3729590860564</v>
      </c>
      <c r="AG185" s="306">
        <f t="shared" ca="1" si="85"/>
        <v>-7.7756930608371251</v>
      </c>
      <c r="AH185" s="304">
        <f t="shared" ca="1" si="86"/>
        <v>-0.64942006362519866</v>
      </c>
    </row>
    <row r="186" spans="1:34" x14ac:dyDescent="0.2">
      <c r="A186" s="347">
        <f t="shared" ca="1" si="64"/>
        <v>0.1</v>
      </c>
      <c r="B186" s="304">
        <f t="shared" ca="1" si="65"/>
        <v>9.1999999999999851</v>
      </c>
      <c r="D186" s="306">
        <f t="shared" ca="1" si="66"/>
        <v>-0.43372332225803284</v>
      </c>
      <c r="E186" s="307">
        <f t="shared" ca="1" si="67"/>
        <v>-10.247605252566812</v>
      </c>
      <c r="F186" s="304">
        <f t="shared" ca="1" si="68"/>
        <v>10.256779676521548</v>
      </c>
      <c r="G186" s="306">
        <f t="shared" ca="1" si="69"/>
        <v>20.36327205581707</v>
      </c>
      <c r="H186" s="307">
        <f t="shared" ca="1" si="70"/>
        <v>19.564528344383348</v>
      </c>
      <c r="I186" s="304">
        <f t="shared" ca="1" si="71"/>
        <v>28.238867154285771</v>
      </c>
      <c r="J186" s="306">
        <f t="shared" ca="1" si="72"/>
        <v>334.58779697289799</v>
      </c>
      <c r="K186" s="307">
        <f t="shared" ca="1" si="73"/>
        <v>1223.3806499467576</v>
      </c>
      <c r="L186" s="304">
        <f t="shared" ca="1" si="58"/>
        <v>1268.3095870280758</v>
      </c>
      <c r="M186" s="306">
        <f t="shared" ca="1" si="74"/>
        <v>0.76539613023328679</v>
      </c>
      <c r="N186" s="304">
        <f t="shared" ca="1" si="75"/>
        <v>43.853967918012842</v>
      </c>
      <c r="P186" s="310">
        <f t="shared" ca="1" si="76"/>
        <v>23</v>
      </c>
      <c r="Q186" s="304">
        <f t="shared" ca="1" si="77"/>
        <v>0</v>
      </c>
      <c r="R186" s="306">
        <f t="shared" ca="1" si="78"/>
        <v>0</v>
      </c>
      <c r="S186" s="307">
        <f t="shared" ca="1" si="79"/>
        <v>4.5130000000000017</v>
      </c>
      <c r="T186" s="304">
        <f t="shared" ca="1" si="59"/>
        <v>44.272530000000017</v>
      </c>
      <c r="U186" s="311">
        <f t="shared" ca="1" si="60"/>
        <v>0</v>
      </c>
      <c r="V186" s="306">
        <f t="shared" ca="1" si="61"/>
        <v>1.0837744977199439</v>
      </c>
      <c r="W186" s="304">
        <f t="shared" ca="1" si="62"/>
        <v>2.6380525598606113</v>
      </c>
      <c r="Y186" s="314" t="str">
        <f t="shared" ca="1" si="80"/>
        <v/>
      </c>
      <c r="Z186" s="315" t="str">
        <f t="shared" ca="1" si="81"/>
        <v/>
      </c>
      <c r="AA186" s="316" t="str">
        <f t="shared" ca="1" si="82"/>
        <v/>
      </c>
      <c r="AC186" s="310" t="e">
        <f t="shared" ca="1" si="83"/>
        <v>#N/A</v>
      </c>
      <c r="AD186" s="323" t="e">
        <f t="shared" ca="1" si="84"/>
        <v>#N/A</v>
      </c>
      <c r="AE186" s="324">
        <f t="shared" ca="1" si="63"/>
        <v>1223.3806499467576</v>
      </c>
      <c r="AG186" s="306">
        <f t="shared" ca="1" si="85"/>
        <v>-7.5836811962539281</v>
      </c>
      <c r="AH186" s="304">
        <f t="shared" ca="1" si="86"/>
        <v>-0.6161284584764839</v>
      </c>
    </row>
    <row r="187" spans="1:34" x14ac:dyDescent="0.2">
      <c r="A187" s="347">
        <f t="shared" ca="1" si="64"/>
        <v>0.1</v>
      </c>
      <c r="B187" s="304">
        <f t="shared" ca="1" si="65"/>
        <v>9.2999999999999847</v>
      </c>
      <c r="D187" s="306">
        <f t="shared" ca="1" si="66"/>
        <v>-0.42152021175414611</v>
      </c>
      <c r="E187" s="307">
        <f t="shared" ca="1" si="67"/>
        <v>-10.214986198091806</v>
      </c>
      <c r="F187" s="304">
        <f t="shared" ca="1" si="68"/>
        <v>10.223679490091781</v>
      </c>
      <c r="G187" s="306">
        <f t="shared" ca="1" si="69"/>
        <v>20.321120034641655</v>
      </c>
      <c r="H187" s="307">
        <f t="shared" ca="1" si="70"/>
        <v>18.543029724574168</v>
      </c>
      <c r="I187" s="304">
        <f t="shared" ca="1" si="71"/>
        <v>27.509850432686029</v>
      </c>
      <c r="J187" s="306">
        <f t="shared" ca="1" si="72"/>
        <v>336.62201657742094</v>
      </c>
      <c r="K187" s="307">
        <f t="shared" ca="1" si="73"/>
        <v>1225.2860278502055</v>
      </c>
      <c r="L187" s="304">
        <f t="shared" ca="1" si="58"/>
        <v>1270.6849460387828</v>
      </c>
      <c r="M187" s="306">
        <f t="shared" ca="1" si="74"/>
        <v>0.73967861857006401</v>
      </c>
      <c r="N187" s="304">
        <f t="shared" ca="1" si="75"/>
        <v>42.380463040131708</v>
      </c>
      <c r="P187" s="310">
        <f t="shared" ca="1" si="76"/>
        <v>23</v>
      </c>
      <c r="Q187" s="304">
        <f t="shared" ca="1" si="77"/>
        <v>0</v>
      </c>
      <c r="R187" s="306">
        <f t="shared" ca="1" si="78"/>
        <v>0</v>
      </c>
      <c r="S187" s="307">
        <f t="shared" ca="1" si="79"/>
        <v>4.5130000000000017</v>
      </c>
      <c r="T187" s="304">
        <f t="shared" ca="1" si="59"/>
        <v>44.272530000000017</v>
      </c>
      <c r="U187" s="311">
        <f t="shared" ca="1" si="60"/>
        <v>0</v>
      </c>
      <c r="V187" s="306">
        <f t="shared" ca="1" si="61"/>
        <v>1.0835672407762105</v>
      </c>
      <c r="W187" s="304">
        <f t="shared" ca="1" si="62"/>
        <v>2.5031236354003474</v>
      </c>
      <c r="Y187" s="314" t="str">
        <f t="shared" ca="1" si="80"/>
        <v/>
      </c>
      <c r="Z187" s="315" t="str">
        <f t="shared" ca="1" si="81"/>
        <v/>
      </c>
      <c r="AA187" s="316" t="str">
        <f t="shared" ca="1" si="82"/>
        <v/>
      </c>
      <c r="AC187" s="310" t="e">
        <f t="shared" ca="1" si="83"/>
        <v>#N/A</v>
      </c>
      <c r="AD187" s="323" t="e">
        <f t="shared" ca="1" si="84"/>
        <v>#N/A</v>
      </c>
      <c r="AE187" s="324">
        <f t="shared" ca="1" si="63"/>
        <v>1225.2860278502055</v>
      </c>
      <c r="AG187" s="306">
        <f t="shared" ca="1" si="85"/>
        <v>-7.381135957764271</v>
      </c>
      <c r="AH187" s="304">
        <f t="shared" ca="1" si="86"/>
        <v>-0.58454521601165754</v>
      </c>
    </row>
    <row r="188" spans="1:34" x14ac:dyDescent="0.2">
      <c r="A188" s="347">
        <f t="shared" ca="1" si="64"/>
        <v>0.1</v>
      </c>
      <c r="B188" s="304">
        <f t="shared" ca="1" si="65"/>
        <v>9.3999999999999844</v>
      </c>
      <c r="D188" s="306">
        <f t="shared" ca="1" si="66"/>
        <v>-0.40970982579700727</v>
      </c>
      <c r="E188" s="307">
        <f t="shared" ca="1" si="67"/>
        <v>-10.183860371143563</v>
      </c>
      <c r="F188" s="304">
        <f t="shared" ca="1" si="68"/>
        <v>10.192098616099774</v>
      </c>
      <c r="G188" s="306">
        <f t="shared" ca="1" si="69"/>
        <v>20.280149052061955</v>
      </c>
      <c r="H188" s="307">
        <f t="shared" ca="1" si="70"/>
        <v>17.524643687459811</v>
      </c>
      <c r="I188" s="304">
        <f t="shared" ca="1" si="71"/>
        <v>26.802939800444921</v>
      </c>
      <c r="J188" s="306">
        <f t="shared" ca="1" si="72"/>
        <v>338.6520800317561</v>
      </c>
      <c r="K188" s="307">
        <f t="shared" ca="1" si="73"/>
        <v>1227.0894115208073</v>
      </c>
      <c r="L188" s="304">
        <f t="shared" ca="1" si="58"/>
        <v>1272.9625505788911</v>
      </c>
      <c r="M188" s="306">
        <f t="shared" ca="1" si="74"/>
        <v>0.71263910272679898</v>
      </c>
      <c r="N188" s="304">
        <f t="shared" ca="1" si="75"/>
        <v>40.831212902235499</v>
      </c>
      <c r="P188" s="310">
        <f t="shared" ca="1" si="76"/>
        <v>23</v>
      </c>
      <c r="Q188" s="304">
        <f t="shared" ca="1" si="77"/>
        <v>0</v>
      </c>
      <c r="R188" s="306">
        <f t="shared" ca="1" si="78"/>
        <v>0</v>
      </c>
      <c r="S188" s="307">
        <f t="shared" ca="1" si="79"/>
        <v>4.5130000000000017</v>
      </c>
      <c r="T188" s="304">
        <f t="shared" ca="1" si="59"/>
        <v>44.272530000000017</v>
      </c>
      <c r="U188" s="311">
        <f t="shared" ca="1" si="60"/>
        <v>0</v>
      </c>
      <c r="V188" s="306">
        <f t="shared" ca="1" si="61"/>
        <v>1.0833711124995642</v>
      </c>
      <c r="W188" s="304">
        <f t="shared" ca="1" si="62"/>
        <v>2.3757026877394574</v>
      </c>
      <c r="Y188" s="314" t="str">
        <f t="shared" ca="1" si="80"/>
        <v/>
      </c>
      <c r="Z188" s="315" t="str">
        <f t="shared" ca="1" si="81"/>
        <v/>
      </c>
      <c r="AA188" s="316" t="str">
        <f t="shared" ca="1" si="82"/>
        <v/>
      </c>
      <c r="AC188" s="310" t="e">
        <f t="shared" ca="1" si="83"/>
        <v>#N/A</v>
      </c>
      <c r="AD188" s="323" t="e">
        <f t="shared" ca="1" si="84"/>
        <v>#N/A</v>
      </c>
      <c r="AE188" s="324">
        <f t="shared" ca="1" si="63"/>
        <v>1227.0894115208073</v>
      </c>
      <c r="AG188" s="306">
        <f t="shared" ca="1" si="85"/>
        <v>-7.1670832455038589</v>
      </c>
      <c r="AH188" s="304">
        <f t="shared" ca="1" si="86"/>
        <v>-0.55464738209624342</v>
      </c>
    </row>
    <row r="189" spans="1:34" x14ac:dyDescent="0.2">
      <c r="A189" s="347">
        <f t="shared" ca="1" si="64"/>
        <v>0.1</v>
      </c>
      <c r="B189" s="304">
        <f t="shared" ca="1" si="65"/>
        <v>9.499999999999984</v>
      </c>
      <c r="D189" s="306">
        <f t="shared" ca="1" si="66"/>
        <v>-0.39830473304835229</v>
      </c>
      <c r="E189" s="307">
        <f t="shared" ca="1" si="67"/>
        <v>-10.154186253650414</v>
      </c>
      <c r="F189" s="304">
        <f t="shared" ca="1" si="68"/>
        <v>10.161995135513092</v>
      </c>
      <c r="G189" s="306">
        <f t="shared" ca="1" si="69"/>
        <v>20.240318578757119</v>
      </c>
      <c r="H189" s="307">
        <f t="shared" ca="1" si="70"/>
        <v>16.509225062094771</v>
      </c>
      <c r="I189" s="304">
        <f t="shared" ca="1" si="71"/>
        <v>26.119437366078134</v>
      </c>
      <c r="J189" s="306">
        <f t="shared" ca="1" si="72"/>
        <v>340.67810341329704</v>
      </c>
      <c r="K189" s="307">
        <f t="shared" ca="1" si="73"/>
        <v>1228.7911049582849</v>
      </c>
      <c r="L189" s="304">
        <f t="shared" ca="1" si="58"/>
        <v>1275.1427958349934</v>
      </c>
      <c r="M189" s="306">
        <f t="shared" ca="1" si="74"/>
        <v>0.68421725072937989</v>
      </c>
      <c r="N189" s="304">
        <f t="shared" ca="1" si="75"/>
        <v>39.202760736837917</v>
      </c>
      <c r="P189" s="310">
        <f t="shared" ca="1" si="76"/>
        <v>23</v>
      </c>
      <c r="Q189" s="304">
        <f t="shared" ca="1" si="77"/>
        <v>0</v>
      </c>
      <c r="R189" s="306">
        <f t="shared" ca="1" si="78"/>
        <v>0</v>
      </c>
      <c r="S189" s="307">
        <f t="shared" ca="1" si="79"/>
        <v>4.5130000000000017</v>
      </c>
      <c r="T189" s="304">
        <f t="shared" ca="1" si="59"/>
        <v>44.272530000000017</v>
      </c>
      <c r="U189" s="311">
        <f t="shared" ca="1" si="60"/>
        <v>0</v>
      </c>
      <c r="V189" s="306">
        <f t="shared" ca="1" si="61"/>
        <v>1.0831860741733597</v>
      </c>
      <c r="W189" s="304">
        <f t="shared" ca="1" si="62"/>
        <v>2.2556965702043819</v>
      </c>
      <c r="Y189" s="314" t="str">
        <f t="shared" ca="1" si="80"/>
        <v/>
      </c>
      <c r="Z189" s="315" t="str">
        <f t="shared" ca="1" si="81"/>
        <v/>
      </c>
      <c r="AA189" s="316" t="str">
        <f t="shared" ca="1" si="82"/>
        <v/>
      </c>
      <c r="AC189" s="310" t="e">
        <f t="shared" ca="1" si="83"/>
        <v>#N/A</v>
      </c>
      <c r="AD189" s="323" t="e">
        <f t="shared" ca="1" si="84"/>
        <v>#N/A</v>
      </c>
      <c r="AE189" s="324">
        <f t="shared" ca="1" si="63"/>
        <v>1228.7911049582849</v>
      </c>
      <c r="AG189" s="306">
        <f t="shared" ca="1" si="85"/>
        <v>-6.940513867907887</v>
      </c>
      <c r="AH189" s="304">
        <f t="shared" ca="1" si="86"/>
        <v>-0.52641318141800497</v>
      </c>
    </row>
    <row r="190" spans="1:34" x14ac:dyDescent="0.2">
      <c r="A190" s="347">
        <f t="shared" ca="1" si="64"/>
        <v>0.1</v>
      </c>
      <c r="B190" s="304">
        <f t="shared" ca="1" si="65"/>
        <v>9.5999999999999837</v>
      </c>
      <c r="D190" s="306">
        <f t="shared" ca="1" si="66"/>
        <v>-0.38731906248789477</v>
      </c>
      <c r="E190" s="307">
        <f t="shared" ca="1" si="67"/>
        <v>-10.125920796827936</v>
      </c>
      <c r="F190" s="304">
        <f t="shared" ca="1" si="68"/>
        <v>10.133325615995915</v>
      </c>
      <c r="G190" s="306">
        <f t="shared" ca="1" si="69"/>
        <v>20.201586672508331</v>
      </c>
      <c r="H190" s="307">
        <f t="shared" ca="1" si="70"/>
        <v>15.496632982411978</v>
      </c>
      <c r="I190" s="304">
        <f t="shared" ca="1" si="71"/>
        <v>25.460748965386799</v>
      </c>
      <c r="J190" s="306">
        <f t="shared" ca="1" si="72"/>
        <v>342.70019867586029</v>
      </c>
      <c r="K190" s="307">
        <f t="shared" ca="1" si="73"/>
        <v>1230.3913978605103</v>
      </c>
      <c r="L190" s="304">
        <f t="shared" ca="1" si="58"/>
        <v>1277.2260638201894</v>
      </c>
      <c r="M190" s="306">
        <f t="shared" ca="1" si="74"/>
        <v>0.65435545598506639</v>
      </c>
      <c r="N190" s="304">
        <f t="shared" ca="1" si="75"/>
        <v>37.491805929302807</v>
      </c>
      <c r="P190" s="310">
        <f t="shared" ca="1" si="76"/>
        <v>23</v>
      </c>
      <c r="Q190" s="304">
        <f t="shared" ca="1" si="77"/>
        <v>0</v>
      </c>
      <c r="R190" s="306">
        <f t="shared" ca="1" si="78"/>
        <v>0</v>
      </c>
      <c r="S190" s="307">
        <f t="shared" ca="1" si="79"/>
        <v>4.5130000000000017</v>
      </c>
      <c r="T190" s="304">
        <f t="shared" ca="1" si="59"/>
        <v>44.272530000000017</v>
      </c>
      <c r="U190" s="311">
        <f t="shared" ca="1" si="60"/>
        <v>0</v>
      </c>
      <c r="V190" s="306">
        <f t="shared" ca="1" si="61"/>
        <v>1.0830120889781605</v>
      </c>
      <c r="W190" s="304">
        <f t="shared" ca="1" si="62"/>
        <v>2.1430170691358459</v>
      </c>
      <c r="Y190" s="314" t="str">
        <f t="shared" ca="1" si="80"/>
        <v/>
      </c>
      <c r="Z190" s="315" t="str">
        <f t="shared" ca="1" si="81"/>
        <v/>
      </c>
      <c r="AA190" s="316" t="str">
        <f t="shared" ca="1" si="82"/>
        <v/>
      </c>
      <c r="AC190" s="310" t="e">
        <f t="shared" ca="1" si="83"/>
        <v>#N/A</v>
      </c>
      <c r="AD190" s="323" t="e">
        <f t="shared" ca="1" si="84"/>
        <v>#N/A</v>
      </c>
      <c r="AE190" s="324">
        <f t="shared" ca="1" si="63"/>
        <v>1230.3913978605103</v>
      </c>
      <c r="AG190" s="306">
        <f t="shared" ca="1" si="85"/>
        <v>-6.7003957305546269</v>
      </c>
      <c r="AH190" s="304">
        <f t="shared" ca="1" si="86"/>
        <v>-0.49982197434176401</v>
      </c>
    </row>
    <row r="191" spans="1:34" x14ac:dyDescent="0.2">
      <c r="A191" s="347">
        <f t="shared" ca="1" si="64"/>
        <v>0.1</v>
      </c>
      <c r="B191" s="304">
        <f t="shared" ca="1" si="65"/>
        <v>9.6999999999999833</v>
      </c>
      <c r="D191" s="306">
        <f t="shared" ca="1" si="66"/>
        <v>-0.37676851454873589</v>
      </c>
      <c r="E191" s="307">
        <f t="shared" ca="1" si="67"/>
        <v>-10.09901905003511</v>
      </c>
      <c r="F191" s="304">
        <f t="shared" ca="1" si="68"/>
        <v>10.106044739982469</v>
      </c>
      <c r="G191" s="306">
        <f t="shared" ca="1" si="69"/>
        <v>20.163909821053458</v>
      </c>
      <c r="H191" s="307">
        <f t="shared" ca="1" si="70"/>
        <v>14.486731077408466</v>
      </c>
      <c r="I191" s="304">
        <f t="shared" ca="1" si="71"/>
        <v>24.828383688446745</v>
      </c>
      <c r="J191" s="306">
        <f t="shared" ca="1" si="72"/>
        <v>344.71847350053838</v>
      </c>
      <c r="K191" s="307">
        <f t="shared" ca="1" si="73"/>
        <v>1231.8905660635014</v>
      </c>
      <c r="L191" s="304">
        <f t="shared" ca="1" si="58"/>
        <v>1279.2127237988198</v>
      </c>
      <c r="M191" s="306">
        <f t="shared" ca="1" si="74"/>
        <v>0.62300051200072226</v>
      </c>
      <c r="N191" s="304">
        <f t="shared" ca="1" si="75"/>
        <v>35.695299972130783</v>
      </c>
      <c r="P191" s="310">
        <f t="shared" ca="1" si="76"/>
        <v>23</v>
      </c>
      <c r="Q191" s="304">
        <f t="shared" ca="1" si="77"/>
        <v>0</v>
      </c>
      <c r="R191" s="306">
        <f t="shared" ca="1" si="78"/>
        <v>0</v>
      </c>
      <c r="S191" s="307">
        <f t="shared" ca="1" si="79"/>
        <v>4.5130000000000017</v>
      </c>
      <c r="T191" s="304">
        <f t="shared" ca="1" si="59"/>
        <v>44.272530000000017</v>
      </c>
      <c r="U191" s="311">
        <f t="shared" ca="1" si="60"/>
        <v>0</v>
      </c>
      <c r="V191" s="306">
        <f t="shared" ca="1" si="61"/>
        <v>1.0828491219392549</v>
      </c>
      <c r="W191" s="304">
        <f t="shared" ca="1" si="62"/>
        <v>2.0375807127902581</v>
      </c>
      <c r="Y191" s="314" t="str">
        <f t="shared" ca="1" si="80"/>
        <v/>
      </c>
      <c r="Z191" s="315" t="str">
        <f t="shared" ca="1" si="81"/>
        <v/>
      </c>
      <c r="AA191" s="316" t="str">
        <f t="shared" ca="1" si="82"/>
        <v/>
      </c>
      <c r="AC191" s="310" t="e">
        <f t="shared" ca="1" si="83"/>
        <v>#N/A</v>
      </c>
      <c r="AD191" s="323" t="e">
        <f t="shared" ca="1" si="84"/>
        <v>#N/A</v>
      </c>
      <c r="AE191" s="324">
        <f t="shared" ca="1" si="63"/>
        <v>1231.8905660635014</v>
      </c>
      <c r="AG191" s="306">
        <f t="shared" ca="1" si="85"/>
        <v>-6.4456907267738064</v>
      </c>
      <c r="AH191" s="304">
        <f t="shared" ca="1" si="86"/>
        <v>-0.47485421429998781</v>
      </c>
    </row>
    <row r="192" spans="1:34" x14ac:dyDescent="0.2">
      <c r="A192" s="347">
        <f t="shared" ca="1" si="64"/>
        <v>0.1</v>
      </c>
      <c r="B192" s="304">
        <f t="shared" ca="1" si="65"/>
        <v>9.7999999999999829</v>
      </c>
      <c r="D192" s="306">
        <f t="shared" ca="1" si="66"/>
        <v>-0.36667034385672603</v>
      </c>
      <c r="E192" s="307">
        <f t="shared" ca="1" si="67"/>
        <v>-10.073433764218043</v>
      </c>
      <c r="F192" s="304">
        <f t="shared" ca="1" si="68"/>
        <v>10.08010490734854</v>
      </c>
      <c r="G192" s="306">
        <f t="shared" ca="1" si="69"/>
        <v>20.127242786667786</v>
      </c>
      <c r="H192" s="307">
        <f t="shared" ca="1" si="70"/>
        <v>13.479387700986662</v>
      </c>
      <c r="I192" s="304">
        <f t="shared" ca="1" si="71"/>
        <v>24.223950854205864</v>
      </c>
      <c r="J192" s="306">
        <f t="shared" ca="1" si="72"/>
        <v>346.73303113092442</v>
      </c>
      <c r="K192" s="307">
        <f t="shared" ca="1" si="73"/>
        <v>1233.2888720024212</v>
      </c>
      <c r="L192" s="304">
        <f t="shared" ca="1" si="58"/>
        <v>1281.1031327267306</v>
      </c>
      <c r="M192" s="306">
        <f t="shared" ca="1" si="74"/>
        <v>0.59010560560199121</v>
      </c>
      <c r="N192" s="304">
        <f t="shared" ca="1" si="75"/>
        <v>33.810560668005607</v>
      </c>
      <c r="P192" s="310">
        <f t="shared" ca="1" si="76"/>
        <v>23</v>
      </c>
      <c r="Q192" s="304">
        <f t="shared" ca="1" si="77"/>
        <v>0</v>
      </c>
      <c r="R192" s="306">
        <f t="shared" ca="1" si="78"/>
        <v>0</v>
      </c>
      <c r="S192" s="307">
        <f t="shared" ca="1" si="79"/>
        <v>4.5130000000000017</v>
      </c>
      <c r="T192" s="304">
        <f t="shared" ca="1" si="59"/>
        <v>44.272530000000017</v>
      </c>
      <c r="U192" s="311">
        <f t="shared" ca="1" si="60"/>
        <v>0</v>
      </c>
      <c r="V192" s="306">
        <f t="shared" ca="1" si="61"/>
        <v>1.0826971398721907</v>
      </c>
      <c r="W192" s="304">
        <f t="shared" ca="1" si="62"/>
        <v>1.939308580169443</v>
      </c>
      <c r="Y192" s="314" t="str">
        <f t="shared" ca="1" si="80"/>
        <v/>
      </c>
      <c r="Z192" s="315" t="str">
        <f t="shared" ca="1" si="81"/>
        <v/>
      </c>
      <c r="AA192" s="316" t="str">
        <f t="shared" ca="1" si="82"/>
        <v/>
      </c>
      <c r="AC192" s="310" t="e">
        <f t="shared" ca="1" si="83"/>
        <v>#N/A</v>
      </c>
      <c r="AD192" s="323" t="e">
        <f t="shared" ca="1" si="84"/>
        <v>#N/A</v>
      </c>
      <c r="AE192" s="324">
        <f t="shared" ca="1" si="63"/>
        <v>1233.2888720024212</v>
      </c>
      <c r="AG192" s="306">
        <f t="shared" ca="1" si="85"/>
        <v>-6.175377166707821</v>
      </c>
      <c r="AH192" s="304">
        <f t="shared" ca="1" si="86"/>
        <v>-0.45149140544876076</v>
      </c>
    </row>
    <row r="193" spans="1:34" x14ac:dyDescent="0.2">
      <c r="A193" s="347">
        <f t="shared" ca="1" si="64"/>
        <v>0.1</v>
      </c>
      <c r="B193" s="304">
        <f t="shared" ca="1" si="65"/>
        <v>9.8999999999999826</v>
      </c>
      <c r="D193" s="306">
        <f t="shared" ca="1" si="66"/>
        <v>-0.35704330508271787</v>
      </c>
      <c r="E193" s="307">
        <f t="shared" ca="1" si="67"/>
        <v>-10.049114973981412</v>
      </c>
      <c r="F193" s="304">
        <f t="shared" ca="1" si="68"/>
        <v>10.055455816719689</v>
      </c>
      <c r="G193" s="306">
        <f t="shared" ca="1" si="69"/>
        <v>20.091538456159515</v>
      </c>
      <c r="H193" s="307">
        <f t="shared" ca="1" si="70"/>
        <v>12.474476203588519</v>
      </c>
      <c r="I193" s="304">
        <f t="shared" ca="1" si="71"/>
        <v>23.649153771102103</v>
      </c>
      <c r="J193" s="306">
        <f t="shared" ca="1" si="72"/>
        <v>348.74397019306576</v>
      </c>
      <c r="K193" s="307">
        <f t="shared" ca="1" si="73"/>
        <v>1234.5865651976499</v>
      </c>
      <c r="L193" s="304">
        <f t="shared" ca="1" si="58"/>
        <v>1282.897635710875</v>
      </c>
      <c r="M193" s="306">
        <f t="shared" ca="1" si="74"/>
        <v>0.55563263313596611</v>
      </c>
      <c r="N193" s="304">
        <f t="shared" ca="1" si="75"/>
        <v>31.835404838431675</v>
      </c>
      <c r="P193" s="310">
        <f t="shared" ca="1" si="76"/>
        <v>23</v>
      </c>
      <c r="Q193" s="304">
        <f t="shared" ca="1" si="77"/>
        <v>0</v>
      </c>
      <c r="R193" s="306">
        <f t="shared" ca="1" si="78"/>
        <v>0</v>
      </c>
      <c r="S193" s="307">
        <f t="shared" ca="1" si="79"/>
        <v>4.5130000000000017</v>
      </c>
      <c r="T193" s="304">
        <f t="shared" ca="1" si="59"/>
        <v>44.272530000000017</v>
      </c>
      <c r="U193" s="311">
        <f t="shared" ca="1" si="60"/>
        <v>0</v>
      </c>
      <c r="V193" s="306">
        <f t="shared" ca="1" si="61"/>
        <v>1.0825561113258677</v>
      </c>
      <c r="W193" s="304">
        <f t="shared" ca="1" si="62"/>
        <v>1.8481261084669507</v>
      </c>
      <c r="Y193" s="314" t="str">
        <f t="shared" ca="1" si="80"/>
        <v/>
      </c>
      <c r="Z193" s="315" t="str">
        <f t="shared" ca="1" si="81"/>
        <v/>
      </c>
      <c r="AA193" s="316" t="str">
        <f t="shared" ca="1" si="82"/>
        <v/>
      </c>
      <c r="AC193" s="310" t="e">
        <f t="shared" ca="1" si="83"/>
        <v>#N/A</v>
      </c>
      <c r="AD193" s="323" t="e">
        <f t="shared" ca="1" si="84"/>
        <v>#N/A</v>
      </c>
      <c r="AE193" s="324">
        <f t="shared" ca="1" si="63"/>
        <v>1234.5865651976499</v>
      </c>
      <c r="AG193" s="306">
        <f t="shared" ca="1" si="85"/>
        <v>-5.8884785116740748</v>
      </c>
      <c r="AH193" s="304">
        <f t="shared" ca="1" si="86"/>
        <v>-0.42971606030787551</v>
      </c>
    </row>
    <row r="194" spans="1:34" x14ac:dyDescent="0.2">
      <c r="A194" s="347">
        <f t="shared" ca="1" si="64"/>
        <v>0.1</v>
      </c>
      <c r="B194" s="304">
        <f t="shared" ca="1" si="65"/>
        <v>9.9999999999999822</v>
      </c>
      <c r="D194" s="306">
        <f t="shared" ca="1" si="66"/>
        <v>-0.34790755248127309</v>
      </c>
      <c r="E194" s="307">
        <f t="shared" ca="1" si="67"/>
        <v>-10.026009565118487</v>
      </c>
      <c r="F194" s="304">
        <f t="shared" ca="1" si="68"/>
        <v>10.032044032245917</v>
      </c>
      <c r="G194" s="306">
        <f t="shared" ca="1" si="69"/>
        <v>20.056747700911387</v>
      </c>
      <c r="H194" s="307">
        <f t="shared" ca="1" si="70"/>
        <v>11.471875247076671</v>
      </c>
      <c r="I194" s="304">
        <f t="shared" ca="1" si="71"/>
        <v>23.105779580496836</v>
      </c>
      <c r="J194" s="306">
        <f t="shared" ca="1" si="72"/>
        <v>350.7513845009193</v>
      </c>
      <c r="K194" s="307">
        <f t="shared" ca="1" si="73"/>
        <v>1235.783882770183</v>
      </c>
      <c r="L194" s="304">
        <f t="shared" ca="1" si="58"/>
        <v>1284.5965664923215</v>
      </c>
      <c r="M194" s="306">
        <f t="shared" ca="1" si="74"/>
        <v>0.51955482149617982</v>
      </c>
      <c r="N194" s="304">
        <f t="shared" ca="1" si="75"/>
        <v>29.768298497403961</v>
      </c>
      <c r="P194" s="310">
        <f t="shared" ca="1" si="76"/>
        <v>23</v>
      </c>
      <c r="Q194" s="304">
        <f t="shared" ca="1" si="77"/>
        <v>0</v>
      </c>
      <c r="R194" s="306">
        <f t="shared" ca="1" si="78"/>
        <v>0</v>
      </c>
      <c r="S194" s="307">
        <f t="shared" ca="1" si="79"/>
        <v>4.5130000000000017</v>
      </c>
      <c r="T194" s="304">
        <f t="shared" ca="1" si="59"/>
        <v>44.272530000000017</v>
      </c>
      <c r="U194" s="311">
        <f t="shared" ca="1" si="60"/>
        <v>0</v>
      </c>
      <c r="V194" s="306">
        <f t="shared" ca="1" si="61"/>
        <v>1.0824260065227229</v>
      </c>
      <c r="W194" s="304">
        <f t="shared" ca="1" si="62"/>
        <v>1.7639628977902537</v>
      </c>
      <c r="Y194" s="314" t="str">
        <f t="shared" ca="1" si="80"/>
        <v/>
      </c>
      <c r="Z194" s="315" t="str">
        <f t="shared" ca="1" si="81"/>
        <v/>
      </c>
      <c r="AA194" s="316" t="str">
        <f t="shared" ca="1" si="82"/>
        <v/>
      </c>
      <c r="AC194" s="310">
        <f t="shared" ca="1" si="83"/>
        <v>9.9999999999999822</v>
      </c>
      <c r="AD194" s="323">
        <f t="shared" ca="1" si="84"/>
        <v>350.7513845009193</v>
      </c>
      <c r="AE194" s="324">
        <f t="shared" ca="1" si="63"/>
        <v>1235.783882770183</v>
      </c>
      <c r="AG194" s="306">
        <f t="shared" ca="1" si="85"/>
        <v>-5.5840989908169973</v>
      </c>
      <c r="AH194" s="304">
        <f t="shared" ca="1" si="86"/>
        <v>-0.40951165709438292</v>
      </c>
    </row>
    <row r="195" spans="1:34" x14ac:dyDescent="0.2">
      <c r="A195" s="347">
        <f t="shared" ca="1" si="64"/>
        <v>0.1</v>
      </c>
      <c r="B195" s="304">
        <f t="shared" ca="1" si="65"/>
        <v>10.099999999999982</v>
      </c>
      <c r="D195" s="306">
        <f t="shared" ca="1" si="66"/>
        <v>-0.33928448315107229</v>
      </c>
      <c r="E195" s="307">
        <f t="shared" ca="1" si="67"/>
        <v>-10.004060837879569</v>
      </c>
      <c r="F195" s="304">
        <f t="shared" ca="1" si="68"/>
        <v>10.009812546122069</v>
      </c>
      <c r="G195" s="306">
        <f t="shared" ca="1" si="69"/>
        <v>20.022819252596278</v>
      </c>
      <c r="H195" s="307">
        <f t="shared" ca="1" si="70"/>
        <v>10.471469163288713</v>
      </c>
      <c r="I195" s="304">
        <f t="shared" ca="1" si="71"/>
        <v>22.595684483100897</v>
      </c>
      <c r="J195" s="306">
        <f t="shared" ca="1" si="72"/>
        <v>352.7553628485947</v>
      </c>
      <c r="K195" s="307">
        <f t="shared" ca="1" si="73"/>
        <v>1236.8810499907013</v>
      </c>
      <c r="L195" s="304">
        <f t="shared" ca="1" si="58"/>
        <v>1286.2002479569592</v>
      </c>
      <c r="M195" s="306">
        <f t="shared" ca="1" si="74"/>
        <v>0.48185960463584043</v>
      </c>
      <c r="N195" s="304">
        <f t="shared" ca="1" si="75"/>
        <v>27.608521663476136</v>
      </c>
      <c r="P195" s="310">
        <f t="shared" ca="1" si="76"/>
        <v>23</v>
      </c>
      <c r="Q195" s="304">
        <f t="shared" ca="1" si="77"/>
        <v>0</v>
      </c>
      <c r="R195" s="306">
        <f t="shared" ca="1" si="78"/>
        <v>0</v>
      </c>
      <c r="S195" s="307">
        <f t="shared" ca="1" si="79"/>
        <v>4.5130000000000017</v>
      </c>
      <c r="T195" s="304">
        <f t="shared" ca="1" si="59"/>
        <v>44.272530000000017</v>
      </c>
      <c r="U195" s="311">
        <f t="shared" ca="1" si="60"/>
        <v>0</v>
      </c>
      <c r="V195" s="306">
        <f t="shared" ca="1" si="61"/>
        <v>1.0823067972955218</v>
      </c>
      <c r="W195" s="304">
        <f t="shared" ca="1" si="62"/>
        <v>1.6867525118107971</v>
      </c>
      <c r="Y195" s="314" t="str">
        <f t="shared" ca="1" si="80"/>
        <v/>
      </c>
      <c r="Z195" s="315" t="str">
        <f t="shared" ca="1" si="81"/>
        <v/>
      </c>
      <c r="AA195" s="316" t="str">
        <f t="shared" ca="1" si="82"/>
        <v/>
      </c>
      <c r="AC195" s="310" t="e">
        <f t="shared" ca="1" si="83"/>
        <v>#N/A</v>
      </c>
      <c r="AD195" s="323" t="e">
        <f t="shared" ca="1" si="84"/>
        <v>#N/A</v>
      </c>
      <c r="AE195" s="324">
        <f t="shared" ca="1" si="63"/>
        <v>1236.8810499907013</v>
      </c>
      <c r="AG195" s="306">
        <f t="shared" ca="1" si="85"/>
        <v>-5.2614663249159594</v>
      </c>
      <c r="AH195" s="304">
        <f t="shared" ca="1" si="86"/>
        <v>-0.39086259645252669</v>
      </c>
    </row>
    <row r="196" spans="1:34" x14ac:dyDescent="0.2">
      <c r="A196" s="347">
        <f t="shared" ca="1" si="64"/>
        <v>0.1</v>
      </c>
      <c r="B196" s="304">
        <f t="shared" ca="1" si="65"/>
        <v>10.199999999999982</v>
      </c>
      <c r="D196" s="306">
        <f t="shared" ca="1" si="66"/>
        <v>-0.33119651417278911</v>
      </c>
      <c r="E196" s="307">
        <f t="shared" ca="1" si="67"/>
        <v>-9.9832080803106376</v>
      </c>
      <c r="F196" s="304">
        <f t="shared" ca="1" si="68"/>
        <v>9.988700351185825</v>
      </c>
      <c r="G196" s="306">
        <f t="shared" ca="1" si="69"/>
        <v>19.989699601178998</v>
      </c>
      <c r="H196" s="307">
        <f t="shared" ca="1" si="70"/>
        <v>9.4731483552576492</v>
      </c>
      <c r="I196" s="304">
        <f t="shared" ca="1" si="71"/>
        <v>22.120773718522969</v>
      </c>
      <c r="J196" s="306">
        <f t="shared" ca="1" si="72"/>
        <v>354.75598879128347</v>
      </c>
      <c r="K196" s="307">
        <f t="shared" ca="1" si="73"/>
        <v>1237.8782808666285</v>
      </c>
      <c r="L196" s="304">
        <f t="shared" ref="L196:L259" ca="1" si="87">SQRT(pos_x^2+pos_z^2)</f>
        <v>1287.7089926783151</v>
      </c>
      <c r="M196" s="306">
        <f t="shared" ca="1" si="74"/>
        <v>0.44255166647256095</v>
      </c>
      <c r="N196" s="304">
        <f t="shared" ca="1" si="75"/>
        <v>25.356342705358998</v>
      </c>
      <c r="P196" s="310">
        <f t="shared" ca="1" si="76"/>
        <v>23</v>
      </c>
      <c r="Q196" s="304">
        <f t="shared" ca="1" si="77"/>
        <v>0</v>
      </c>
      <c r="R196" s="306">
        <f t="shared" ca="1" si="78"/>
        <v>0</v>
      </c>
      <c r="S196" s="307">
        <f t="shared" ca="1" si="79"/>
        <v>4.5130000000000017</v>
      </c>
      <c r="T196" s="304">
        <f t="shared" ref="T196:T259" ca="1" si="88">m*g</f>
        <v>44.272530000000017</v>
      </c>
      <c r="U196" s="311">
        <f t="shared" ref="U196:U259" ca="1" si="89">IF(pos_xz&lt;L_rampe,Poids*COS(Beta),0)</f>
        <v>0</v>
      </c>
      <c r="V196" s="306">
        <f t="shared" ref="V196:V259" ca="1" si="90">Rho_moyen*(20000-Alt_rampe-pos_z)/(20000+Alt_rampe+pos_z)</f>
        <v>1.0821984570202798</v>
      </c>
      <c r="W196" s="304">
        <f t="shared" ref="W196:W259" ca="1" si="91">1/2*Rho*Sref*Cx*vit_xz^2</f>
        <v>1.616432273018295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1237.8782808666285</v>
      </c>
      <c r="AG196" s="306">
        <f t="shared" ca="1" si="85"/>
        <v>-4.9199812285917925</v>
      </c>
      <c r="AH196" s="304">
        <f t="shared" ca="1" si="86"/>
        <v>-0.37375415728136419</v>
      </c>
    </row>
    <row r="197" spans="1:34" x14ac:dyDescent="0.2">
      <c r="A197" s="347">
        <f t="shared" ref="A197:A260" ca="1" si="93">IF(B196+0.01&lt;=T_ini+ROUNDUP(Temps_fin_propu,0), 0.01, IF(K196&gt;0, 0.1, 0.0001))</f>
        <v>0.1</v>
      </c>
      <c r="B197" s="304">
        <f t="shared" ref="B197:B260" ca="1" si="94">B196+pas</f>
        <v>10.299999999999981</v>
      </c>
      <c r="D197" s="306">
        <f t="shared" ref="D197:D260" ca="1" si="95">IF(AND(L196&lt;L_rampe,Poussee&lt;Poids*SIN(M196)),0,(-W196+Poussee)/m*COS(M196)-U196/m*SIN(M196))</f>
        <v>-0.32366678486678019</v>
      </c>
      <c r="E197" s="307">
        <f t="shared" ref="E197:E260" ca="1" si="96">IF(AND(L196&lt;L_rampe,Poussee&lt;Poids*SIN(M196)),0,(-W196+Poussee)/m*SIN(M196)+U196/m*COS(M196)-Poids/m)</f>
        <v>-9.9633861704720879</v>
      </c>
      <c r="F197" s="304">
        <f t="shared" ref="F197:F260" ca="1" si="97">SQRT(acc_x^2+acc_z^2)</f>
        <v>9.9686420424037934</v>
      </c>
      <c r="G197" s="306">
        <f t="shared" ref="G197:G260" ca="1" si="98">G196+acc_x*pas</f>
        <v>19.95733292269232</v>
      </c>
      <c r="H197" s="307">
        <f t="shared" ref="H197:H260" ca="1" si="99">H196+acc_z*pas</f>
        <v>8.4768097382104397</v>
      </c>
      <c r="I197" s="304">
        <f t="shared" ref="I197:I260" ca="1" si="100">SQRT(vit_x^2+vit_z^2)</f>
        <v>21.682975827247471</v>
      </c>
      <c r="J197" s="306">
        <f t="shared" ref="J197:J260" ca="1" si="101">J196+0.5*(vit_x+G196)*pas*(K196&gt;=0)</f>
        <v>356.75334041747703</v>
      </c>
      <c r="K197" s="307">
        <f t="shared" ref="K197:K260" ca="1" si="102">K196+0.5*(vit_z+H196)*pas</f>
        <v>1238.7757787713019</v>
      </c>
      <c r="L197" s="304">
        <f t="shared" ca="1" si="87"/>
        <v>1289.123103496898</v>
      </c>
      <c r="M197" s="306">
        <f t="shared" ref="M197:M260" ca="1" si="103">IF(AND(L196&gt;L_rampe,G197&gt;0),ATAN2(G197,H197),$M$4)</f>
        <v>0.40165601421551916</v>
      </c>
      <c r="N197" s="304">
        <f t="shared" ref="N197:N260" ca="1" si="104">DEGREES(Beta)</f>
        <v>23.013194430595846</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4.5130000000000017</v>
      </c>
      <c r="T197" s="304">
        <f t="shared" ca="1" si="88"/>
        <v>44.272530000000017</v>
      </c>
      <c r="U197" s="311">
        <f t="shared" ca="1" si="89"/>
        <v>0</v>
      </c>
      <c r="V197" s="306">
        <f t="shared" ca="1" si="90"/>
        <v>1.0821009605448517</v>
      </c>
      <c r="W197" s="304">
        <f t="shared" ca="1" si="91"/>
        <v>1.5529430513228515</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1238.7757787713019</v>
      </c>
      <c r="AG197" s="306">
        <f t="shared" ref="AG197:AG260" ca="1" si="114">IF(AND(L196&lt;L_rampe,Poussee&lt;Poids*SIN(M196)),0,(-W196+Poussee)/m-Poids*SIN(M196)/m)</f>
        <v>-4.5592725822930671</v>
      </c>
      <c r="AH197" s="304">
        <f t="shared" ref="AH197:AH260" ca="1" si="115">IF(AND(L196&lt;L_rampe,Poussee&lt;Poids*SIN(M196)), g*SIN(M196), (-W196+Poussee)/m)</f>
        <v>-0.35817245136678361</v>
      </c>
    </row>
    <row r="198" spans="1:34" x14ac:dyDescent="0.2">
      <c r="A198" s="347">
        <f t="shared" ca="1" si="93"/>
        <v>0.1</v>
      </c>
      <c r="B198" s="304">
        <f t="shared" ca="1" si="94"/>
        <v>10.399999999999981</v>
      </c>
      <c r="D198" s="306">
        <f t="shared" ca="1" si="95"/>
        <v>-0.31671877778532959</v>
      </c>
      <c r="E198" s="307">
        <f t="shared" ca="1" si="96"/>
        <v>-9.9445252309115961</v>
      </c>
      <c r="F198" s="304">
        <f t="shared" ca="1" si="97"/>
        <v>9.9495674706209805</v>
      </c>
      <c r="G198" s="306">
        <f t="shared" ca="1" si="98"/>
        <v>19.925661044913788</v>
      </c>
      <c r="H198" s="307">
        <f t="shared" ca="1" si="99"/>
        <v>7.4823572151192801</v>
      </c>
      <c r="I198" s="304">
        <f t="shared" ca="1" si="100"/>
        <v>21.284210992457353</v>
      </c>
      <c r="J198" s="306">
        <f t="shared" ca="1" si="101"/>
        <v>358.74749011585732</v>
      </c>
      <c r="K198" s="307">
        <f t="shared" ca="1" si="102"/>
        <v>1239.5737371189684</v>
      </c>
      <c r="L198" s="304">
        <f t="shared" ca="1" si="87"/>
        <v>1290.4428741403133</v>
      </c>
      <c r="M198" s="306">
        <f t="shared" ca="1" si="103"/>
        <v>0.35922089583090422</v>
      </c>
      <c r="N198" s="304">
        <f t="shared" ca="1" si="104"/>
        <v>20.581841244019401</v>
      </c>
      <c r="P198" s="310">
        <f t="shared" ca="1" si="105"/>
        <v>23</v>
      </c>
      <c r="Q198" s="304">
        <f t="shared" ca="1" si="106"/>
        <v>0</v>
      </c>
      <c r="R198" s="306">
        <f t="shared" ca="1" si="107"/>
        <v>0</v>
      </c>
      <c r="S198" s="307">
        <f t="shared" ca="1" si="108"/>
        <v>4.5130000000000017</v>
      </c>
      <c r="T198" s="304">
        <f t="shared" ca="1" si="88"/>
        <v>44.272530000000017</v>
      </c>
      <c r="U198" s="311">
        <f t="shared" ca="1" si="89"/>
        <v>0</v>
      </c>
      <c r="V198" s="306">
        <f t="shared" ca="1" si="90"/>
        <v>1.0820142841127744</v>
      </c>
      <c r="W198" s="304">
        <f t="shared" ca="1" si="91"/>
        <v>1.4962290448705049</v>
      </c>
      <c r="Y198" s="314" t="str">
        <f t="shared" ca="1" si="109"/>
        <v/>
      </c>
      <c r="Z198" s="315" t="str">
        <f t="shared" ca="1" si="110"/>
        <v/>
      </c>
      <c r="AA198" s="316" t="str">
        <f t="shared" ca="1" si="111"/>
        <v/>
      </c>
      <c r="AC198" s="310" t="e">
        <f t="shared" ca="1" si="112"/>
        <v>#N/A</v>
      </c>
      <c r="AD198" s="323" t="e">
        <f t="shared" ca="1" si="113"/>
        <v>#N/A</v>
      </c>
      <c r="AE198" s="324">
        <f t="shared" ca="1" si="92"/>
        <v>1239.5737371189684</v>
      </c>
      <c r="AG198" s="306">
        <f t="shared" ca="1" si="114"/>
        <v>-4.1792561654072742</v>
      </c>
      <c r="AH198" s="304">
        <f t="shared" ca="1" si="115"/>
        <v>-0.34410437653951936</v>
      </c>
    </row>
    <row r="199" spans="1:34" x14ac:dyDescent="0.2">
      <c r="A199" s="347">
        <f t="shared" ca="1" si="93"/>
        <v>0.1</v>
      </c>
      <c r="B199" s="304">
        <f t="shared" ca="1" si="94"/>
        <v>10.49999999999998</v>
      </c>
      <c r="D199" s="306">
        <f t="shared" ca="1" si="95"/>
        <v>-0.3103758559860223</v>
      </c>
      <c r="E199" s="307">
        <f t="shared" ca="1" si="96"/>
        <v>-9.9265503628813683</v>
      </c>
      <c r="F199" s="304">
        <f t="shared" ca="1" si="97"/>
        <v>9.9314014760656644</v>
      </c>
      <c r="G199" s="306">
        <f t="shared" ca="1" si="98"/>
        <v>19.894623459315184</v>
      </c>
      <c r="H199" s="307">
        <f t="shared" ca="1" si="99"/>
        <v>6.4897021788311431</v>
      </c>
      <c r="I199" s="304">
        <f t="shared" ca="1" si="100"/>
        <v>20.926353646965346</v>
      </c>
      <c r="J199" s="306">
        <f t="shared" ca="1" si="101"/>
        <v>360.73850434106879</v>
      </c>
      <c r="K199" s="307">
        <f t="shared" ca="1" si="102"/>
        <v>1240.2723400886659</v>
      </c>
      <c r="L199" s="304">
        <f t="shared" ca="1" si="87"/>
        <v>1291.6685898879971</v>
      </c>
      <c r="M199" s="306">
        <f t="shared" ca="1" si="103"/>
        <v>0.31532032792354087</v>
      </c>
      <c r="N199" s="304">
        <f t="shared" ca="1" si="104"/>
        <v>18.066523984700012</v>
      </c>
      <c r="P199" s="310">
        <f t="shared" ca="1" si="105"/>
        <v>23</v>
      </c>
      <c r="Q199" s="304">
        <f t="shared" ca="1" si="106"/>
        <v>0</v>
      </c>
      <c r="R199" s="306">
        <f t="shared" ca="1" si="107"/>
        <v>0</v>
      </c>
      <c r="S199" s="307">
        <f t="shared" ca="1" si="108"/>
        <v>4.5130000000000017</v>
      </c>
      <c r="T199" s="304">
        <f t="shared" ca="1" si="88"/>
        <v>44.272530000000017</v>
      </c>
      <c r="U199" s="311">
        <f t="shared" ca="1" si="89"/>
        <v>0</v>
      </c>
      <c r="V199" s="306">
        <f t="shared" ca="1" si="90"/>
        <v>1.0819384052820229</v>
      </c>
      <c r="W199" s="304">
        <f t="shared" ca="1" si="91"/>
        <v>1.4462375521256596</v>
      </c>
      <c r="Y199" s="314" t="str">
        <f t="shared" ca="1" si="109"/>
        <v/>
      </c>
      <c r="Z199" s="315" t="str">
        <f t="shared" ca="1" si="110"/>
        <v/>
      </c>
      <c r="AA199" s="316" t="str">
        <f t="shared" ca="1" si="111"/>
        <v/>
      </c>
      <c r="AC199" s="310" t="e">
        <f t="shared" ca="1" si="112"/>
        <v>#N/A</v>
      </c>
      <c r="AD199" s="323" t="e">
        <f t="shared" ca="1" si="113"/>
        <v>#N/A</v>
      </c>
      <c r="AE199" s="324">
        <f t="shared" ca="1" si="92"/>
        <v>1240.2723400886659</v>
      </c>
      <c r="AG199" s="306">
        <f t="shared" ca="1" si="114"/>
        <v>-3.7801936778565781</v>
      </c>
      <c r="AH199" s="304">
        <f t="shared" ca="1" si="115"/>
        <v>-0.33153756810780066</v>
      </c>
    </row>
    <row r="200" spans="1:34" x14ac:dyDescent="0.2">
      <c r="A200" s="347">
        <f t="shared" ca="1" si="93"/>
        <v>0.1</v>
      </c>
      <c r="B200" s="304">
        <f t="shared" ca="1" si="94"/>
        <v>10.59999999999998</v>
      </c>
      <c r="D200" s="306">
        <f t="shared" ca="1" si="95"/>
        <v>-0.30466071976596987</v>
      </c>
      <c r="E200" s="307">
        <f t="shared" ca="1" si="96"/>
        <v>-9.9093814907285278</v>
      </c>
      <c r="F200" s="304">
        <f t="shared" ca="1" si="97"/>
        <v>9.9140637320405318</v>
      </c>
      <c r="G200" s="306">
        <f t="shared" ca="1" si="98"/>
        <v>19.864157387338587</v>
      </c>
      <c r="H200" s="307">
        <f t="shared" ca="1" si="99"/>
        <v>5.4987640297582905</v>
      </c>
      <c r="I200" s="304">
        <f t="shared" ca="1" si="100"/>
        <v>20.61119003269636</v>
      </c>
      <c r="J200" s="306">
        <f t="shared" ca="1" si="101"/>
        <v>362.72644338340149</v>
      </c>
      <c r="K200" s="307">
        <f t="shared" ca="1" si="102"/>
        <v>1240.8717633990955</v>
      </c>
      <c r="L200" s="304">
        <f t="shared" ca="1" si="87"/>
        <v>1292.8005282837537</v>
      </c>
      <c r="M200" s="306">
        <f t="shared" ca="1" si="103"/>
        <v>0.27005596471264187</v>
      </c>
      <c r="N200" s="304">
        <f t="shared" ca="1" si="104"/>
        <v>15.473067010368268</v>
      </c>
      <c r="P200" s="310">
        <f t="shared" ca="1" si="105"/>
        <v>23</v>
      </c>
      <c r="Q200" s="304">
        <f t="shared" ca="1" si="106"/>
        <v>0</v>
      </c>
      <c r="R200" s="306">
        <f t="shared" ca="1" si="107"/>
        <v>0</v>
      </c>
      <c r="S200" s="307">
        <f t="shared" ca="1" si="108"/>
        <v>4.5130000000000017</v>
      </c>
      <c r="T200" s="304">
        <f t="shared" ca="1" si="88"/>
        <v>44.272530000000017</v>
      </c>
      <c r="U200" s="311">
        <f t="shared" ca="1" si="89"/>
        <v>0</v>
      </c>
      <c r="V200" s="306">
        <f t="shared" ca="1" si="90"/>
        <v>1.0818733028384291</v>
      </c>
      <c r="W200" s="304">
        <f t="shared" ca="1" si="91"/>
        <v>1.4029187345366814</v>
      </c>
      <c r="Y200" s="314" t="str">
        <f t="shared" ca="1" si="109"/>
        <v/>
      </c>
      <c r="Z200" s="315" t="str">
        <f t="shared" ca="1" si="110"/>
        <v/>
      </c>
      <c r="AA200" s="316" t="str">
        <f t="shared" ca="1" si="111"/>
        <v/>
      </c>
      <c r="AC200" s="310" t="e">
        <f t="shared" ca="1" si="112"/>
        <v>#N/A</v>
      </c>
      <c r="AD200" s="323" t="e">
        <f t="shared" ca="1" si="113"/>
        <v>#N/A</v>
      </c>
      <c r="AE200" s="324">
        <f t="shared" ca="1" si="92"/>
        <v>1240.8717633990955</v>
      </c>
      <c r="AG200" s="306">
        <f t="shared" ca="1" si="114"/>
        <v>-3.3627475737533765</v>
      </c>
      <c r="AH200" s="304">
        <f t="shared" ca="1" si="115"/>
        <v>-0.32046034835489901</v>
      </c>
    </row>
    <row r="201" spans="1:34" x14ac:dyDescent="0.2">
      <c r="A201" s="347">
        <f t="shared" ca="1" si="93"/>
        <v>0.1</v>
      </c>
      <c r="B201" s="304">
        <f t="shared" ca="1" si="94"/>
        <v>10.69999999999998</v>
      </c>
      <c r="D201" s="306">
        <f t="shared" ca="1" si="95"/>
        <v>-0.29959479327686217</v>
      </c>
      <c r="E201" s="307">
        <f t="shared" ca="1" si="96"/>
        <v>-9.8929333477705796</v>
      </c>
      <c r="F201" s="304">
        <f t="shared" ca="1" si="97"/>
        <v>9.8974687301142712</v>
      </c>
      <c r="G201" s="306">
        <f t="shared" ca="1" si="98"/>
        <v>19.8341979080109</v>
      </c>
      <c r="H201" s="307">
        <f t="shared" ca="1" si="99"/>
        <v>4.509470694981232</v>
      </c>
      <c r="I201" s="304">
        <f t="shared" ca="1" si="100"/>
        <v>20.340371987823588</v>
      </c>
      <c r="J201" s="306">
        <f t="shared" ca="1" si="101"/>
        <v>364.71136114816898</v>
      </c>
      <c r="K201" s="307">
        <f t="shared" ca="1" si="102"/>
        <v>1241.3721751353326</v>
      </c>
      <c r="L201" s="304">
        <f t="shared" ca="1" si="87"/>
        <v>1293.838959898324</v>
      </c>
      <c r="M201" s="306">
        <f t="shared" ca="1" si="103"/>
        <v>0.22355802579365266</v>
      </c>
      <c r="N201" s="304">
        <f t="shared" ca="1" si="104"/>
        <v>12.808931354253094</v>
      </c>
      <c r="P201" s="310">
        <f t="shared" ca="1" si="105"/>
        <v>23</v>
      </c>
      <c r="Q201" s="304">
        <f t="shared" ca="1" si="106"/>
        <v>0</v>
      </c>
      <c r="R201" s="306">
        <f t="shared" ca="1" si="107"/>
        <v>0</v>
      </c>
      <c r="S201" s="307">
        <f t="shared" ca="1" si="108"/>
        <v>4.5130000000000017</v>
      </c>
      <c r="T201" s="304">
        <f t="shared" ca="1" si="88"/>
        <v>44.272530000000017</v>
      </c>
      <c r="U201" s="311">
        <f t="shared" ca="1" si="89"/>
        <v>0</v>
      </c>
      <c r="V201" s="306">
        <f t="shared" ca="1" si="90"/>
        <v>1.0818189567036673</v>
      </c>
      <c r="W201" s="304">
        <f t="shared" ca="1" si="91"/>
        <v>1.3662253694431208</v>
      </c>
      <c r="Y201" s="314" t="str">
        <f t="shared" ca="1" si="109"/>
        <v/>
      </c>
      <c r="Z201" s="315" t="str">
        <f t="shared" ca="1" si="110"/>
        <v/>
      </c>
      <c r="AA201" s="316" t="str">
        <f t="shared" ca="1" si="111"/>
        <v/>
      </c>
      <c r="AC201" s="310" t="e">
        <f t="shared" ca="1" si="112"/>
        <v>#N/A</v>
      </c>
      <c r="AD201" s="323" t="e">
        <f t="shared" ca="1" si="113"/>
        <v>#N/A</v>
      </c>
      <c r="AE201" s="324">
        <f t="shared" ca="1" si="92"/>
        <v>1241.3721751353326</v>
      </c>
      <c r="AG201" s="306">
        <f t="shared" ca="1" si="114"/>
        <v>-2.9280261873215512</v>
      </c>
      <c r="AH201" s="304">
        <f t="shared" ca="1" si="115"/>
        <v>-0.3108616739500733</v>
      </c>
    </row>
    <row r="202" spans="1:34" x14ac:dyDescent="0.2">
      <c r="A202" s="347">
        <f t="shared" ca="1" si="93"/>
        <v>0.1</v>
      </c>
      <c r="B202" s="304">
        <f t="shared" ca="1" si="94"/>
        <v>10.799999999999979</v>
      </c>
      <c r="D202" s="306">
        <f t="shared" ca="1" si="95"/>
        <v>-0.29519755985615792</v>
      </c>
      <c r="E202" s="307">
        <f t="shared" ca="1" si="96"/>
        <v>-9.8771156328869569</v>
      </c>
      <c r="F202" s="304">
        <f t="shared" ca="1" si="97"/>
        <v>9.8815259360467671</v>
      </c>
      <c r="G202" s="306">
        <f t="shared" ca="1" si="98"/>
        <v>19.804678152025286</v>
      </c>
      <c r="H202" s="307">
        <f t="shared" ca="1" si="99"/>
        <v>3.5217591316925363</v>
      </c>
      <c r="I202" s="304">
        <f t="shared" ca="1" si="100"/>
        <v>20.11536885286888</v>
      </c>
      <c r="J202" s="306">
        <f t="shared" ca="1" si="101"/>
        <v>366.69330495117077</v>
      </c>
      <c r="K202" s="307">
        <f t="shared" ca="1" si="102"/>
        <v>1241.7737366266663</v>
      </c>
      <c r="L202" s="304">
        <f t="shared" ca="1" si="87"/>
        <v>1294.7841491429238</v>
      </c>
      <c r="M202" s="306">
        <f t="shared" ca="1" si="103"/>
        <v>0.17598502072061467</v>
      </c>
      <c r="N202" s="304">
        <f t="shared" ca="1" si="104"/>
        <v>10.083198944813562</v>
      </c>
      <c r="P202" s="310">
        <f t="shared" ca="1" si="105"/>
        <v>23</v>
      </c>
      <c r="Q202" s="304">
        <f t="shared" ca="1" si="106"/>
        <v>0</v>
      </c>
      <c r="R202" s="306">
        <f t="shared" ca="1" si="107"/>
        <v>0</v>
      </c>
      <c r="S202" s="307">
        <f t="shared" ca="1" si="108"/>
        <v>4.5130000000000017</v>
      </c>
      <c r="T202" s="304">
        <f t="shared" ca="1" si="88"/>
        <v>44.272530000000017</v>
      </c>
      <c r="U202" s="311">
        <f t="shared" ca="1" si="89"/>
        <v>0</v>
      </c>
      <c r="V202" s="306">
        <f t="shared" ca="1" si="90"/>
        <v>1.0817753478378556</v>
      </c>
      <c r="W202" s="304">
        <f t="shared" ca="1" si="91"/>
        <v>1.3361125933023636</v>
      </c>
      <c r="Y202" s="314" t="str">
        <f t="shared" ca="1" si="109"/>
        <v/>
      </c>
      <c r="Z202" s="315" t="str">
        <f t="shared" ca="1" si="110"/>
        <v/>
      </c>
      <c r="AA202" s="316" t="str">
        <f t="shared" ca="1" si="111"/>
        <v/>
      </c>
      <c r="AC202" s="310" t="e">
        <f t="shared" ca="1" si="112"/>
        <v>#N/A</v>
      </c>
      <c r="AD202" s="323" t="e">
        <f t="shared" ca="1" si="113"/>
        <v>#N/A</v>
      </c>
      <c r="AE202" s="324">
        <f t="shared" ca="1" si="92"/>
        <v>1241.7737366266663</v>
      </c>
      <c r="AG202" s="306">
        <f t="shared" ca="1" si="114"/>
        <v>-2.477613012768995</v>
      </c>
      <c r="AH202" s="304">
        <f t="shared" ca="1" si="115"/>
        <v>-0.30273108119723474</v>
      </c>
    </row>
    <row r="203" spans="1:34" x14ac:dyDescent="0.2">
      <c r="A203" s="347">
        <f t="shared" ca="1" si="93"/>
        <v>0.1</v>
      </c>
      <c r="B203" s="304">
        <f t="shared" ca="1" si="94"/>
        <v>10.899999999999979</v>
      </c>
      <c r="D203" s="306">
        <f t="shared" ca="1" si="95"/>
        <v>-0.2914858736673348</v>
      </c>
      <c r="E203" s="307">
        <f t="shared" ca="1" si="96"/>
        <v>-9.8618333612627964</v>
      </c>
      <c r="F203" s="304">
        <f t="shared" ca="1" si="97"/>
        <v>9.8661401398856832</v>
      </c>
      <c r="G203" s="306">
        <f t="shared" ca="1" si="98"/>
        <v>19.775529564658552</v>
      </c>
      <c r="H203" s="307">
        <f t="shared" ca="1" si="99"/>
        <v>2.5355757955662566</v>
      </c>
      <c r="I203" s="304">
        <f t="shared" ca="1" si="100"/>
        <v>19.937419947870534</v>
      </c>
      <c r="J203" s="306">
        <f t="shared" ca="1" si="101"/>
        <v>368.67231533700499</v>
      </c>
      <c r="K203" s="307">
        <f t="shared" ca="1" si="102"/>
        <v>1242.0766033730292</v>
      </c>
      <c r="L203" s="304">
        <f t="shared" ca="1" si="87"/>
        <v>1295.6363551331174</v>
      </c>
      <c r="M203" s="306">
        <f t="shared" ca="1" si="103"/>
        <v>0.12752206989959314</v>
      </c>
      <c r="N203" s="304">
        <f t="shared" ca="1" si="104"/>
        <v>7.3064764000189601</v>
      </c>
      <c r="P203" s="310">
        <f t="shared" ca="1" si="105"/>
        <v>23</v>
      </c>
      <c r="Q203" s="304">
        <f t="shared" ca="1" si="106"/>
        <v>0</v>
      </c>
      <c r="R203" s="306">
        <f t="shared" ca="1" si="107"/>
        <v>0</v>
      </c>
      <c r="S203" s="307">
        <f t="shared" ca="1" si="108"/>
        <v>4.5130000000000017</v>
      </c>
      <c r="T203" s="304">
        <f t="shared" ca="1" si="88"/>
        <v>44.272530000000017</v>
      </c>
      <c r="U203" s="311">
        <f t="shared" ca="1" si="89"/>
        <v>0</v>
      </c>
      <c r="V203" s="306">
        <f t="shared" ca="1" si="90"/>
        <v>1.0817424581370398</v>
      </c>
      <c r="W203" s="304">
        <f t="shared" ca="1" si="91"/>
        <v>1.3125376357988998</v>
      </c>
      <c r="Y203" s="314" t="str">
        <f t="shared" ca="1" si="109"/>
        <v/>
      </c>
      <c r="Z203" s="315" t="str">
        <f t="shared" ca="1" si="110"/>
        <v/>
      </c>
      <c r="AA203" s="316" t="str">
        <f t="shared" ca="1" si="111"/>
        <v/>
      </c>
      <c r="AC203" s="310" t="e">
        <f t="shared" ca="1" si="112"/>
        <v>#N/A</v>
      </c>
      <c r="AD203" s="323" t="e">
        <f t="shared" ca="1" si="113"/>
        <v>#N/A</v>
      </c>
      <c r="AE203" s="324">
        <f t="shared" ca="1" si="92"/>
        <v>1242.0766033730292</v>
      </c>
      <c r="AG203" s="306">
        <f t="shared" ca="1" si="114"/>
        <v>-2.0135740937867075</v>
      </c>
      <c r="AH203" s="304">
        <f t="shared" ca="1" si="115"/>
        <v>-0.29605862913856928</v>
      </c>
    </row>
    <row r="204" spans="1:34" x14ac:dyDescent="0.2">
      <c r="A204" s="347">
        <f t="shared" ca="1" si="93"/>
        <v>0.1</v>
      </c>
      <c r="B204" s="304">
        <f t="shared" ca="1" si="94"/>
        <v>10.999999999999979</v>
      </c>
      <c r="D204" s="306">
        <f t="shared" ca="1" si="95"/>
        <v>-0.28847328312819592</v>
      </c>
      <c r="E204" s="307">
        <f t="shared" ca="1" si="96"/>
        <v>-9.8469874228639913</v>
      </c>
      <c r="F204" s="304">
        <f t="shared" ca="1" si="97"/>
        <v>9.8512120138143597</v>
      </c>
      <c r="G204" s="306">
        <f t="shared" ca="1" si="98"/>
        <v>19.74668223634573</v>
      </c>
      <c r="H204" s="307">
        <f t="shared" ca="1" si="99"/>
        <v>1.5508770532798573</v>
      </c>
      <c r="I204" s="304">
        <f t="shared" ca="1" si="100"/>
        <v>19.807490476524329</v>
      </c>
      <c r="J204" s="306">
        <f t="shared" ca="1" si="101"/>
        <v>370.6484259270552</v>
      </c>
      <c r="K204" s="307">
        <f t="shared" ca="1" si="102"/>
        <v>1242.2809260154716</v>
      </c>
      <c r="L204" s="304">
        <f t="shared" ca="1" si="87"/>
        <v>1296.3958326005452</v>
      </c>
      <c r="M204" s="306">
        <f t="shared" ca="1" si="103"/>
        <v>7.8377725387183045E-2</v>
      </c>
      <c r="N204" s="304">
        <f t="shared" ca="1" si="104"/>
        <v>4.4907128725209544</v>
      </c>
      <c r="P204" s="310">
        <f t="shared" ca="1" si="105"/>
        <v>23</v>
      </c>
      <c r="Q204" s="304">
        <f t="shared" ca="1" si="106"/>
        <v>0</v>
      </c>
      <c r="R204" s="306">
        <f t="shared" ca="1" si="107"/>
        <v>0</v>
      </c>
      <c r="S204" s="307">
        <f t="shared" ca="1" si="108"/>
        <v>4.5130000000000017</v>
      </c>
      <c r="T204" s="304">
        <f t="shared" ca="1" si="88"/>
        <v>44.272530000000017</v>
      </c>
      <c r="U204" s="311">
        <f t="shared" ca="1" si="89"/>
        <v>0</v>
      </c>
      <c r="V204" s="306">
        <f t="shared" ca="1" si="90"/>
        <v>1.0817202703260356</v>
      </c>
      <c r="W204" s="304">
        <f t="shared" ca="1" si="91"/>
        <v>1.2954595459294234</v>
      </c>
      <c r="Y204" s="314" t="str">
        <f t="shared" ca="1" si="109"/>
        <v/>
      </c>
      <c r="Z204" s="315" t="str">
        <f t="shared" ca="1" si="110"/>
        <v/>
      </c>
      <c r="AA204" s="316" t="str">
        <f t="shared" ca="1" si="111"/>
        <v/>
      </c>
      <c r="AC204" s="310">
        <f t="shared" ca="1" si="112"/>
        <v>10.999999999999979</v>
      </c>
      <c r="AD204" s="323">
        <f t="shared" ca="1" si="113"/>
        <v>370.6484259270552</v>
      </c>
      <c r="AE204" s="324">
        <f t="shared" ca="1" si="92"/>
        <v>1242.2809260154716</v>
      </c>
      <c r="AG204" s="306">
        <f t="shared" ca="1" si="114"/>
        <v>-1.5384385235388041</v>
      </c>
      <c r="AH204" s="304">
        <f t="shared" ca="1" si="115"/>
        <v>-0.29083484063791254</v>
      </c>
    </row>
    <row r="205" spans="1:34" x14ac:dyDescent="0.2">
      <c r="A205" s="347">
        <f t="shared" ca="1" si="93"/>
        <v>0.1</v>
      </c>
      <c r="B205" s="304">
        <f t="shared" ca="1" si="94"/>
        <v>11.099999999999978</v>
      </c>
      <c r="D205" s="306">
        <f t="shared" ca="1" si="95"/>
        <v>-0.2861694071660823</v>
      </c>
      <c r="E205" s="307">
        <f t="shared" ca="1" si="96"/>
        <v>-9.8324753485984449</v>
      </c>
      <c r="F205" s="304">
        <f t="shared" ca="1" si="97"/>
        <v>9.836638877705834</v>
      </c>
      <c r="G205" s="306">
        <f t="shared" ca="1" si="98"/>
        <v>19.71806529562912</v>
      </c>
      <c r="H205" s="307">
        <f t="shared" ca="1" si="99"/>
        <v>0.56762951842001275</v>
      </c>
      <c r="I205" s="304">
        <f t="shared" ca="1" si="100"/>
        <v>19.726233859327412</v>
      </c>
      <c r="J205" s="306">
        <f t="shared" ca="1" si="101"/>
        <v>372.62166330365392</v>
      </c>
      <c r="K205" s="307">
        <f t="shared" ca="1" si="102"/>
        <v>1242.3868513440566</v>
      </c>
      <c r="L205" s="304">
        <f t="shared" ca="1" si="87"/>
        <v>1297.0628328480393</v>
      </c>
      <c r="M205" s="306">
        <f t="shared" ca="1" si="103"/>
        <v>2.8779334493057151E-2</v>
      </c>
      <c r="N205" s="304">
        <f t="shared" ca="1" si="104"/>
        <v>1.6489344036474474</v>
      </c>
      <c r="P205" s="310">
        <f t="shared" ca="1" si="105"/>
        <v>23</v>
      </c>
      <c r="Q205" s="304">
        <f t="shared" ca="1" si="106"/>
        <v>0</v>
      </c>
      <c r="R205" s="306">
        <f t="shared" ca="1" si="107"/>
        <v>0</v>
      </c>
      <c r="S205" s="307">
        <f t="shared" ca="1" si="108"/>
        <v>4.5130000000000017</v>
      </c>
      <c r="T205" s="304">
        <f t="shared" ca="1" si="88"/>
        <v>44.272530000000017</v>
      </c>
      <c r="U205" s="311">
        <f t="shared" ca="1" si="89"/>
        <v>0</v>
      </c>
      <c r="V205" s="306">
        <f t="shared" ca="1" si="90"/>
        <v>1.0817087678473218</v>
      </c>
      <c r="W205" s="304">
        <f t="shared" ca="1" si="91"/>
        <v>1.2848389117002039</v>
      </c>
      <c r="Y205" s="314" t="str">
        <f t="shared" ca="1" si="109"/>
        <v>Apogée</v>
      </c>
      <c r="Z205" s="315" t="str">
        <f t="shared" ca="1" si="110"/>
        <v>Para</v>
      </c>
      <c r="AA205" s="316" t="str">
        <f t="shared" ca="1" si="111"/>
        <v/>
      </c>
      <c r="AC205" s="310" t="e">
        <f t="shared" ca="1" si="112"/>
        <v>#N/A</v>
      </c>
      <c r="AD205" s="323" t="e">
        <f t="shared" ca="1" si="113"/>
        <v>#N/A</v>
      </c>
      <c r="AE205" s="324" t="e">
        <f t="shared" ca="1" si="92"/>
        <v>#N/A</v>
      </c>
      <c r="AG205" s="306">
        <f t="shared" ca="1" si="114"/>
        <v>-1.0551491502128243</v>
      </c>
      <c r="AH205" s="304">
        <f t="shared" ca="1" si="115"/>
        <v>-0.28705064168611188</v>
      </c>
    </row>
    <row r="206" spans="1:34" x14ac:dyDescent="0.2">
      <c r="A206" s="347">
        <f t="shared" ca="1" si="93"/>
        <v>0.1</v>
      </c>
      <c r="B206" s="304">
        <f t="shared" ca="1" si="94"/>
        <v>11.199999999999978</v>
      </c>
      <c r="D206" s="306">
        <f t="shared" ca="1" si="95"/>
        <v>-0.28457940714590418</v>
      </c>
      <c r="E206" s="307">
        <f t="shared" ca="1" si="96"/>
        <v>-9.8181922678218481</v>
      </c>
      <c r="F206" s="304">
        <f t="shared" ca="1" si="97"/>
        <v>9.8223156560399865</v>
      </c>
      <c r="G206" s="306">
        <f t="shared" ca="1" si="98"/>
        <v>19.689607354914529</v>
      </c>
      <c r="H206" s="307">
        <f t="shared" ca="1" si="99"/>
        <v>-0.41418970836217206</v>
      </c>
      <c r="I206" s="304">
        <f t="shared" ca="1" si="100"/>
        <v>19.693963311259047</v>
      </c>
      <c r="J206" s="306">
        <f t="shared" ca="1" si="101"/>
        <v>374.59204693618108</v>
      </c>
      <c r="K206" s="307">
        <f t="shared" ca="1" si="102"/>
        <v>1242.3945233345594</v>
      </c>
      <c r="L206" s="304">
        <f t="shared" ca="1" si="87"/>
        <v>1297.6376047416109</v>
      </c>
      <c r="M206" s="306">
        <f t="shared" ca="1" si="103"/>
        <v>-2.1032853654863091E-2</v>
      </c>
      <c r="N206" s="304">
        <f t="shared" ca="1" si="104"/>
        <v>-1.2050937455399633</v>
      </c>
      <c r="P206" s="310">
        <f t="shared" ca="1" si="105"/>
        <v>23</v>
      </c>
      <c r="Q206" s="304">
        <f t="shared" ca="1" si="106"/>
        <v>0</v>
      </c>
      <c r="R206" s="306">
        <f t="shared" ca="1" si="107"/>
        <v>0</v>
      </c>
      <c r="S206" s="307">
        <f t="shared" ca="1" si="108"/>
        <v>4.5130000000000017</v>
      </c>
      <c r="T206" s="304">
        <f t="shared" ca="1" si="88"/>
        <v>44.272530000000017</v>
      </c>
      <c r="U206" s="311">
        <f t="shared" ca="1" si="89"/>
        <v>0</v>
      </c>
      <c r="V206" s="306">
        <f t="shared" ca="1" si="90"/>
        <v>1.0817079347469039</v>
      </c>
      <c r="W206" s="304">
        <f t="shared" ca="1" si="91"/>
        <v>1.280637575589997</v>
      </c>
      <c r="Y206" s="314" t="str">
        <f t="shared" ca="1" si="109"/>
        <v/>
      </c>
      <c r="Z206" s="315" t="str">
        <f t="shared" ca="1" si="110"/>
        <v/>
      </c>
      <c r="AA206" s="316" t="str">
        <f t="shared" ca="1" si="111"/>
        <v/>
      </c>
      <c r="AC206" s="310" t="e">
        <f t="shared" ca="1" si="112"/>
        <v>#N/A</v>
      </c>
      <c r="AD206" s="323" t="e">
        <f t="shared" ca="1" si="113"/>
        <v>#N/A</v>
      </c>
      <c r="AE206" s="324" t="e">
        <f t="shared" ca="1" si="92"/>
        <v>#N/A</v>
      </c>
      <c r="AG206" s="306">
        <f t="shared" ca="1" si="114"/>
        <v>-0.56698359962637679</v>
      </c>
      <c r="AH206" s="304">
        <f t="shared" ca="1" si="115"/>
        <v>-0.28469729929098236</v>
      </c>
    </row>
    <row r="207" spans="1:34" x14ac:dyDescent="0.2">
      <c r="A207" s="347">
        <f t="shared" ca="1" si="93"/>
        <v>0.1</v>
      </c>
      <c r="B207" s="304">
        <f t="shared" ca="1" si="94"/>
        <v>11.299999999999978</v>
      </c>
      <c r="D207" s="306">
        <f t="shared" ca="1" si="95"/>
        <v>-0.28370359432965775</v>
      </c>
      <c r="E207" s="307">
        <f t="shared" ca="1" si="96"/>
        <v>-9.8040320237535177</v>
      </c>
      <c r="F207" s="304">
        <f t="shared" ca="1" si="97"/>
        <v>9.8081359927470455</v>
      </c>
      <c r="G207" s="306">
        <f t="shared" ca="1" si="98"/>
        <v>19.661236995481563</v>
      </c>
      <c r="H207" s="307">
        <f t="shared" ca="1" si="99"/>
        <v>-1.3945929107375239</v>
      </c>
      <c r="I207" s="304">
        <f t="shared" ca="1" si="100"/>
        <v>19.710634935972312</v>
      </c>
      <c r="J207" s="306">
        <f t="shared" ca="1" si="101"/>
        <v>376.55958915370087</v>
      </c>
      <c r="K207" s="307">
        <f t="shared" ca="1" si="102"/>
        <v>1242.3040842036044</v>
      </c>
      <c r="L207" s="304">
        <f t="shared" ca="1" si="87"/>
        <v>1298.1203957309044</v>
      </c>
      <c r="M207" s="306">
        <f t="shared" ca="1" si="103"/>
        <v>-7.0812488142788441E-2</v>
      </c>
      <c r="N207" s="304">
        <f t="shared" ca="1" si="104"/>
        <v>-4.0572567074019625</v>
      </c>
      <c r="P207" s="310">
        <f t="shared" ca="1" si="105"/>
        <v>23</v>
      </c>
      <c r="Q207" s="304">
        <f t="shared" ca="1" si="106"/>
        <v>0</v>
      </c>
      <c r="R207" s="306">
        <f t="shared" ca="1" si="107"/>
        <v>0</v>
      </c>
      <c r="S207" s="307">
        <f t="shared" ca="1" si="108"/>
        <v>4.5130000000000017</v>
      </c>
      <c r="T207" s="304">
        <f t="shared" ca="1" si="88"/>
        <v>44.272530000000017</v>
      </c>
      <c r="U207" s="311">
        <f t="shared" ca="1" si="89"/>
        <v>0</v>
      </c>
      <c r="V207" s="306">
        <f t="shared" ca="1" si="90"/>
        <v>1.0817177555582507</v>
      </c>
      <c r="W207" s="304">
        <f t="shared" ca="1" si="91"/>
        <v>1.2828183483786582</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-7.7449276650426502E-2</v>
      </c>
      <c r="AH207" s="304">
        <f t="shared" ca="1" si="115"/>
        <v>-0.28376635842898218</v>
      </c>
    </row>
    <row r="208" spans="1:34" x14ac:dyDescent="0.2">
      <c r="A208" s="347">
        <f t="shared" ca="1" si="93"/>
        <v>0.1</v>
      </c>
      <c r="B208" s="304">
        <f t="shared" ca="1" si="94"/>
        <v>11.399999999999977</v>
      </c>
      <c r="D208" s="306">
        <f t="shared" ca="1" si="95"/>
        <v>-0.28353720463891491</v>
      </c>
      <c r="E208" s="307">
        <f t="shared" ca="1" si="96"/>
        <v>-9.7898883978861235</v>
      </c>
      <c r="F208" s="304">
        <f t="shared" ca="1" si="97"/>
        <v>9.7939934750580555</v>
      </c>
      <c r="G208" s="306">
        <f t="shared" ca="1" si="98"/>
        <v>19.632883275017672</v>
      </c>
      <c r="H208" s="307">
        <f t="shared" ca="1" si="99"/>
        <v>-2.3735817505261361</v>
      </c>
      <c r="I208" s="304">
        <f t="shared" ca="1" si="100"/>
        <v>19.775843749810004</v>
      </c>
      <c r="J208" s="306">
        <f t="shared" ca="1" si="101"/>
        <v>378.52429516722583</v>
      </c>
      <c r="K208" s="307">
        <f t="shared" ca="1" si="102"/>
        <v>1242.1156754705412</v>
      </c>
      <c r="L208" s="304">
        <f t="shared" ca="1" si="87"/>
        <v>1298.511452888069</v>
      </c>
      <c r="M208" s="306">
        <f t="shared" ca="1" si="103"/>
        <v>-0.12031435663178011</v>
      </c>
      <c r="N208" s="304">
        <f t="shared" ca="1" si="104"/>
        <v>-6.8935048498328273</v>
      </c>
      <c r="P208" s="310">
        <f t="shared" ca="1" si="105"/>
        <v>23</v>
      </c>
      <c r="Q208" s="304">
        <f t="shared" ca="1" si="106"/>
        <v>0</v>
      </c>
      <c r="R208" s="306">
        <f t="shared" ca="1" si="107"/>
        <v>0</v>
      </c>
      <c r="S208" s="307">
        <f t="shared" ca="1" si="108"/>
        <v>4.5130000000000017</v>
      </c>
      <c r="T208" s="304">
        <f t="shared" ca="1" si="88"/>
        <v>44.272530000000017</v>
      </c>
      <c r="U208" s="311">
        <f t="shared" ca="1" si="89"/>
        <v>0</v>
      </c>
      <c r="V208" s="306">
        <f t="shared" ca="1" si="90"/>
        <v>1.0817382151855544</v>
      </c>
      <c r="W208" s="304">
        <f t="shared" ca="1" si="91"/>
        <v>1.2913447242766998</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0.40984051530570187</v>
      </c>
      <c r="AH208" s="304">
        <f t="shared" ca="1" si="115"/>
        <v>-0.28424957863475686</v>
      </c>
    </row>
    <row r="209" spans="1:34" x14ac:dyDescent="0.2">
      <c r="A209" s="347">
        <f t="shared" ca="1" si="93"/>
        <v>0.1</v>
      </c>
      <c r="B209" s="304">
        <f t="shared" ca="1" si="94"/>
        <v>11.499999999999977</v>
      </c>
      <c r="D209" s="306">
        <f t="shared" ca="1" si="95"/>
        <v>-0.28407035995446428</v>
      </c>
      <c r="E209" s="307">
        <f t="shared" ca="1" si="96"/>
        <v>-9.77565638307893</v>
      </c>
      <c r="F209" s="304">
        <f t="shared" ca="1" si="97"/>
        <v>9.7797829060483998</v>
      </c>
      <c r="G209" s="306">
        <f t="shared" ca="1" si="98"/>
        <v>19.604476239022226</v>
      </c>
      <c r="H209" s="307">
        <f t="shared" ca="1" si="99"/>
        <v>-3.3511473888340291</v>
      </c>
      <c r="I209" s="304">
        <f t="shared" ca="1" si="100"/>
        <v>19.888832983060524</v>
      </c>
      <c r="J209" s="306">
        <f t="shared" ca="1" si="101"/>
        <v>380.48616314292781</v>
      </c>
      <c r="K209" s="307">
        <f t="shared" ca="1" si="102"/>
        <v>1241.8294390135732</v>
      </c>
      <c r="L209" s="304">
        <f t="shared" ca="1" si="87"/>
        <v>1298.8110239538285</v>
      </c>
      <c r="M209" s="306">
        <f t="shared" ca="1" si="103"/>
        <v>-0.16930154145375786</v>
      </c>
      <c r="N209" s="304">
        <f t="shared" ca="1" si="104"/>
        <v>-9.7002637903594771</v>
      </c>
      <c r="P209" s="310">
        <f t="shared" ca="1" si="105"/>
        <v>23</v>
      </c>
      <c r="Q209" s="304">
        <f t="shared" ca="1" si="106"/>
        <v>0</v>
      </c>
      <c r="R209" s="306">
        <f t="shared" ca="1" si="107"/>
        <v>0</v>
      </c>
      <c r="S209" s="307">
        <f t="shared" ca="1" si="108"/>
        <v>4.5130000000000017</v>
      </c>
      <c r="T209" s="304">
        <f t="shared" ca="1" si="88"/>
        <v>44.272530000000017</v>
      </c>
      <c r="U209" s="311">
        <f t="shared" ca="1" si="89"/>
        <v>0</v>
      </c>
      <c r="V209" s="306">
        <f t="shared" ca="1" si="90"/>
        <v>1.0817692987876406</v>
      </c>
      <c r="W209" s="304">
        <f t="shared" ca="1" si="91"/>
        <v>1.3061806004807033</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0.89129948610064091</v>
      </c>
      <c r="AH209" s="304">
        <f t="shared" ca="1" si="115"/>
        <v>-0.28613887087894957</v>
      </c>
    </row>
    <row r="210" spans="1:34" x14ac:dyDescent="0.2">
      <c r="A210" s="347">
        <f t="shared" ca="1" si="93"/>
        <v>0.1</v>
      </c>
      <c r="B210" s="304">
        <f t="shared" ca="1" si="94"/>
        <v>11.599999999999977</v>
      </c>
      <c r="D210" s="306">
        <f t="shared" ca="1" si="95"/>
        <v>-0.28528821978670399</v>
      </c>
      <c r="E210" s="307">
        <f t="shared" ca="1" si="96"/>
        <v>-9.761233439692699</v>
      </c>
      <c r="F210" s="304">
        <f t="shared" ca="1" si="97"/>
        <v>9.7654015602290531</v>
      </c>
      <c r="G210" s="306">
        <f t="shared" ca="1" si="98"/>
        <v>19.575947417043555</v>
      </c>
      <c r="H210" s="307">
        <f t="shared" ca="1" si="99"/>
        <v>-4.3272707328032993</v>
      </c>
      <c r="I210" s="304">
        <f t="shared" ca="1" si="100"/>
        <v>20.04851588696356</v>
      </c>
      <c r="J210" s="306">
        <f t="shared" ca="1" si="101"/>
        <v>382.44518432573108</v>
      </c>
      <c r="K210" s="307">
        <f t="shared" ca="1" si="102"/>
        <v>1241.4455181074914</v>
      </c>
      <c r="L210" s="304">
        <f t="shared" ca="1" si="87"/>
        <v>1299.0193583788966</v>
      </c>
      <c r="M210" s="306">
        <f t="shared" ca="1" si="103"/>
        <v>-0.21755197816817406</v>
      </c>
      <c r="N210" s="304">
        <f t="shared" ca="1" si="104"/>
        <v>-12.4648101737586</v>
      </c>
      <c r="P210" s="310">
        <f t="shared" ca="1" si="105"/>
        <v>23</v>
      </c>
      <c r="Q210" s="304">
        <f t="shared" ca="1" si="106"/>
        <v>0</v>
      </c>
      <c r="R210" s="306">
        <f t="shared" ca="1" si="107"/>
        <v>0</v>
      </c>
      <c r="S210" s="307">
        <f t="shared" ca="1" si="108"/>
        <v>4.5130000000000017</v>
      </c>
      <c r="T210" s="304">
        <f t="shared" ca="1" si="88"/>
        <v>44.272530000000017</v>
      </c>
      <c r="U210" s="311">
        <f t="shared" ca="1" si="89"/>
        <v>0</v>
      </c>
      <c r="V210" s="306">
        <f t="shared" ca="1" si="90"/>
        <v>1.0818109916638885</v>
      </c>
      <c r="W210" s="304">
        <f t="shared" ca="1" si="91"/>
        <v>1.3272900043039095</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1.363499097721881</v>
      </c>
      <c r="AH210" s="304">
        <f t="shared" ca="1" si="115"/>
        <v>-0.28942623542670126</v>
      </c>
    </row>
    <row r="211" spans="1:34" x14ac:dyDescent="0.2">
      <c r="A211" s="347">
        <f t="shared" ca="1" si="93"/>
        <v>0.1</v>
      </c>
      <c r="B211" s="304">
        <f t="shared" ca="1" si="94"/>
        <v>11.699999999999976</v>
      </c>
      <c r="D211" s="306">
        <f t="shared" ca="1" si="95"/>
        <v>-0.28717131111995242</v>
      </c>
      <c r="E211" s="307">
        <f t="shared" ca="1" si="96"/>
        <v>-9.7465206708295398</v>
      </c>
      <c r="F211" s="304">
        <f t="shared" ca="1" si="97"/>
        <v>9.7507503582461723</v>
      </c>
      <c r="G211" s="306">
        <f t="shared" ca="1" si="98"/>
        <v>19.547230285931558</v>
      </c>
      <c r="H211" s="307">
        <f t="shared" ca="1" si="99"/>
        <v>-5.3019227998862535</v>
      </c>
      <c r="I211" s="304">
        <f t="shared" ca="1" si="100"/>
        <v>20.253508269610816</v>
      </c>
      <c r="J211" s="306">
        <f t="shared" ca="1" si="101"/>
        <v>384.40134321087982</v>
      </c>
      <c r="K211" s="307">
        <f t="shared" ca="1" si="102"/>
        <v>1240.9640584308568</v>
      </c>
      <c r="L211" s="304">
        <f t="shared" ca="1" si="87"/>
        <v>1299.1367083488603</v>
      </c>
      <c r="M211" s="306">
        <f t="shared" ca="1" si="103"/>
        <v>-0.26486398187966215</v>
      </c>
      <c r="N211" s="304">
        <f t="shared" ca="1" si="104"/>
        <v>-15.175588306734154</v>
      </c>
      <c r="P211" s="310">
        <f t="shared" ca="1" si="105"/>
        <v>23</v>
      </c>
      <c r="Q211" s="304">
        <f t="shared" ca="1" si="106"/>
        <v>0</v>
      </c>
      <c r="R211" s="306">
        <f t="shared" ca="1" si="107"/>
        <v>0</v>
      </c>
      <c r="S211" s="307">
        <f t="shared" ca="1" si="108"/>
        <v>4.5130000000000017</v>
      </c>
      <c r="T211" s="304">
        <f t="shared" ca="1" si="88"/>
        <v>44.272530000000017</v>
      </c>
      <c r="U211" s="311">
        <f t="shared" ca="1" si="89"/>
        <v>0</v>
      </c>
      <c r="V211" s="306">
        <f t="shared" ca="1" si="90"/>
        <v>1.0818632791434513</v>
      </c>
      <c r="W211" s="304">
        <f t="shared" ca="1" si="91"/>
        <v>1.3546368308879775</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1.8232862405114274</v>
      </c>
      <c r="AH211" s="304">
        <f t="shared" ca="1" si="115"/>
        <v>-0.29410370137467517</v>
      </c>
    </row>
    <row r="212" spans="1:34" x14ac:dyDescent="0.2">
      <c r="A212" s="347">
        <f t="shared" ca="1" si="93"/>
        <v>0.1</v>
      </c>
      <c r="B212" s="304">
        <f t="shared" ca="1" si="94"/>
        <v>11.799999999999976</v>
      </c>
      <c r="D212" s="306">
        <f t="shared" ca="1" si="95"/>
        <v>-0.28969600995941042</v>
      </c>
      <c r="E212" s="307">
        <f t="shared" ca="1" si="96"/>
        <v>-9.7314238611929937</v>
      </c>
      <c r="F212" s="304">
        <f t="shared" ca="1" si="97"/>
        <v>9.7357349052027278</v>
      </c>
      <c r="G212" s="306">
        <f t="shared" ca="1" si="98"/>
        <v>19.518260684935616</v>
      </c>
      <c r="H212" s="307">
        <f t="shared" ca="1" si="99"/>
        <v>-6.2750651860055529</v>
      </c>
      <c r="I212" s="304">
        <f t="shared" ca="1" si="100"/>
        <v>20.50216923288173</v>
      </c>
      <c r="J212" s="306">
        <f t="shared" ca="1" si="101"/>
        <v>386.35461775942315</v>
      </c>
      <c r="K212" s="307">
        <f t="shared" ca="1" si="102"/>
        <v>1240.3852090315622</v>
      </c>
      <c r="L212" s="304">
        <f t="shared" ca="1" si="87"/>
        <v>1299.1633297812489</v>
      </c>
      <c r="M212" s="306">
        <f t="shared" ca="1" si="103"/>
        <v>-0.3110604362586174</v>
      </c>
      <c r="N212" s="304">
        <f t="shared" ca="1" si="104"/>
        <v>-17.822450171116941</v>
      </c>
      <c r="P212" s="310">
        <f t="shared" ca="1" si="105"/>
        <v>23</v>
      </c>
      <c r="Q212" s="304">
        <f t="shared" ca="1" si="106"/>
        <v>0</v>
      </c>
      <c r="R212" s="306">
        <f t="shared" ca="1" si="107"/>
        <v>0</v>
      </c>
      <c r="S212" s="307">
        <f t="shared" ca="1" si="108"/>
        <v>4.5130000000000017</v>
      </c>
      <c r="T212" s="304">
        <f t="shared" ca="1" si="88"/>
        <v>44.272530000000017</v>
      </c>
      <c r="U212" s="311">
        <f t="shared" ca="1" si="89"/>
        <v>0</v>
      </c>
      <c r="V212" s="306">
        <f t="shared" ca="1" si="90"/>
        <v>1.0819261464789656</v>
      </c>
      <c r="W212" s="304">
        <f t="shared" ca="1" si="91"/>
        <v>1.3881845942063156</v>
      </c>
      <c r="Y212" s="314" t="str">
        <f t="shared" ca="1" si="109"/>
        <v/>
      </c>
      <c r="Z212" s="315" t="str">
        <f t="shared" ca="1" si="110"/>
        <v/>
      </c>
      <c r="AA212" s="316" t="str">
        <f t="shared" ca="1" si="111"/>
        <v/>
      </c>
      <c r="AC212" s="310" t="e">
        <f t="shared" ca="1" si="112"/>
        <v>#N/A</v>
      </c>
      <c r="AD212" s="323" t="e">
        <f t="shared" ca="1" si="113"/>
        <v>#N/A</v>
      </c>
      <c r="AE212" s="324" t="e">
        <f t="shared" ca="1" si="92"/>
        <v>#N/A</v>
      </c>
      <c r="AG212" s="306">
        <f t="shared" ca="1" si="114"/>
        <v>2.2678788688843166</v>
      </c>
      <c r="AH212" s="304">
        <f t="shared" ca="1" si="115"/>
        <v>-0.30016326853267827</v>
      </c>
    </row>
    <row r="213" spans="1:34" x14ac:dyDescent="0.2">
      <c r="A213" s="347">
        <f t="shared" ca="1" si="93"/>
        <v>0.1</v>
      </c>
      <c r="B213" s="304">
        <f t="shared" ca="1" si="94"/>
        <v>11.899999999999975</v>
      </c>
      <c r="D213" s="306">
        <f t="shared" ca="1" si="95"/>
        <v>-0.29283513758442348</v>
      </c>
      <c r="E213" s="307">
        <f t="shared" ca="1" si="96"/>
        <v>-9.7158543378041156</v>
      </c>
      <c r="F213" s="304">
        <f t="shared" ca="1" si="97"/>
        <v>9.7202663508378784</v>
      </c>
      <c r="G213" s="306">
        <f t="shared" ca="1" si="98"/>
        <v>19.488977171177172</v>
      </c>
      <c r="H213" s="307">
        <f t="shared" ca="1" si="99"/>
        <v>-7.2466506197859646</v>
      </c>
      <c r="I213" s="304">
        <f t="shared" ca="1" si="100"/>
        <v>20.792647171149451</v>
      </c>
      <c r="J213" s="306">
        <f t="shared" ca="1" si="101"/>
        <v>388.30497965222878</v>
      </c>
      <c r="K213" s="307">
        <f t="shared" ca="1" si="102"/>
        <v>1239.7091232412727</v>
      </c>
      <c r="L213" s="304">
        <f t="shared" ca="1" si="87"/>
        <v>1299.0994832846186</v>
      </c>
      <c r="M213" s="306">
        <f t="shared" ca="1" si="103"/>
        <v>-0.35599149567390909</v>
      </c>
      <c r="N213" s="304">
        <f t="shared" ca="1" si="104"/>
        <v>-20.396810244664696</v>
      </c>
      <c r="P213" s="310">
        <f t="shared" ca="1" si="105"/>
        <v>23</v>
      </c>
      <c r="Q213" s="304">
        <f t="shared" ca="1" si="106"/>
        <v>0</v>
      </c>
      <c r="R213" s="306">
        <f t="shared" ca="1" si="107"/>
        <v>0</v>
      </c>
      <c r="S213" s="307">
        <f t="shared" ca="1" si="108"/>
        <v>4.5130000000000017</v>
      </c>
      <c r="T213" s="304">
        <f t="shared" ca="1" si="88"/>
        <v>44.272530000000017</v>
      </c>
      <c r="U213" s="311">
        <f t="shared" ca="1" si="89"/>
        <v>0</v>
      </c>
      <c r="V213" s="306">
        <f t="shared" ca="1" si="90"/>
        <v>1.0819995787457559</v>
      </c>
      <c r="W213" s="304">
        <f t="shared" ca="1" si="91"/>
        <v>1.4278961936520633</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2.6949336983210439</v>
      </c>
      <c r="AH213" s="304">
        <f t="shared" ca="1" si="115"/>
        <v>-0.30759685225045758</v>
      </c>
    </row>
    <row r="214" spans="1:34" x14ac:dyDescent="0.2">
      <c r="A214" s="347">
        <f t="shared" ca="1" si="93"/>
        <v>0.1</v>
      </c>
      <c r="B214" s="304">
        <f t="shared" ca="1" si="94"/>
        <v>11.999999999999975</v>
      </c>
      <c r="D214" s="306">
        <f t="shared" ca="1" si="95"/>
        <v>-0.2965586289157216</v>
      </c>
      <c r="E214" s="307">
        <f t="shared" ca="1" si="96"/>
        <v>-9.6997296275140972</v>
      </c>
      <c r="F214" s="304">
        <f t="shared" ca="1" si="97"/>
        <v>9.7042620465061198</v>
      </c>
      <c r="G214" s="306">
        <f t="shared" ca="1" si="98"/>
        <v>19.459321308285599</v>
      </c>
      <c r="H214" s="307">
        <f t="shared" ca="1" si="99"/>
        <v>-8.216623582537375</v>
      </c>
      <c r="I214" s="304">
        <f t="shared" ca="1" si="100"/>
        <v>21.122928037471684</v>
      </c>
      <c r="J214" s="306">
        <f t="shared" ca="1" si="101"/>
        <v>390.25239457620194</v>
      </c>
      <c r="K214" s="307">
        <f t="shared" ca="1" si="102"/>
        <v>1238.9359595311564</v>
      </c>
      <c r="L214" s="304">
        <f t="shared" ca="1" si="87"/>
        <v>1298.9454350710221</v>
      </c>
      <c r="M214" s="306">
        <f t="shared" ca="1" si="103"/>
        <v>-0.39953580477198547</v>
      </c>
      <c r="N214" s="304">
        <f t="shared" ca="1" si="104"/>
        <v>-22.891715377797585</v>
      </c>
      <c r="P214" s="310">
        <f t="shared" ca="1" si="105"/>
        <v>23</v>
      </c>
      <c r="Q214" s="304">
        <f t="shared" ca="1" si="106"/>
        <v>0</v>
      </c>
      <c r="R214" s="306">
        <f t="shared" ca="1" si="107"/>
        <v>0</v>
      </c>
      <c r="S214" s="307">
        <f t="shared" ca="1" si="108"/>
        <v>4.5130000000000017</v>
      </c>
      <c r="T214" s="304">
        <f t="shared" ca="1" si="88"/>
        <v>44.272530000000017</v>
      </c>
      <c r="U214" s="311">
        <f t="shared" ca="1" si="89"/>
        <v>0</v>
      </c>
      <c r="V214" s="306">
        <f t="shared" ca="1" si="90"/>
        <v>1.0820835607473465</v>
      </c>
      <c r="W214" s="304">
        <f t="shared" ca="1" si="91"/>
        <v>1.4737336980053681</v>
      </c>
      <c r="Y214" s="314" t="str">
        <f t="shared" ca="1" si="109"/>
        <v/>
      </c>
      <c r="Z214" s="315" t="str">
        <f t="shared" ca="1" si="110"/>
        <v/>
      </c>
      <c r="AA214" s="316" t="str">
        <f t="shared" ca="1" si="111"/>
        <v/>
      </c>
      <c r="AC214" s="310">
        <f t="shared" ca="1" si="112"/>
        <v>11.999999999999975</v>
      </c>
      <c r="AD214" s="323">
        <f t="shared" ca="1" si="113"/>
        <v>390.25239457620194</v>
      </c>
      <c r="AE214" s="324" t="e">
        <f t="shared" ca="1" si="92"/>
        <v>#N/A</v>
      </c>
      <c r="AG214" s="306">
        <f t="shared" ca="1" si="114"/>
        <v>3.1025836603257733</v>
      </c>
      <c r="AH214" s="304">
        <f t="shared" ca="1" si="115"/>
        <v>-0.31639623169777592</v>
      </c>
    </row>
    <row r="215" spans="1:34" x14ac:dyDescent="0.2">
      <c r="A215" s="347">
        <f t="shared" ca="1" si="93"/>
        <v>0.1</v>
      </c>
      <c r="B215" s="304">
        <f t="shared" ca="1" si="94"/>
        <v>12.099999999999975</v>
      </c>
      <c r="D215" s="306">
        <f t="shared" ca="1" si="95"/>
        <v>-0.30083422992974751</v>
      </c>
      <c r="E215" s="307">
        <f t="shared" ca="1" si="96"/>
        <v>-9.682973903410355</v>
      </c>
      <c r="F215" s="304">
        <f t="shared" ca="1" si="97"/>
        <v>9.6876459910559998</v>
      </c>
      <c r="G215" s="306">
        <f t="shared" ca="1" si="98"/>
        <v>19.429237885292626</v>
      </c>
      <c r="H215" s="307">
        <f t="shared" ca="1" si="99"/>
        <v>-9.1849209728784107</v>
      </c>
      <c r="I215" s="304">
        <f t="shared" ca="1" si="100"/>
        <v>21.490883138701207</v>
      </c>
      <c r="J215" s="306">
        <f t="shared" ca="1" si="101"/>
        <v>392.19682253588087</v>
      </c>
      <c r="K215" s="307">
        <f t="shared" ca="1" si="102"/>
        <v>1238.0658823033857</v>
      </c>
      <c r="L215" s="304">
        <f t="shared" ca="1" si="87"/>
        <v>1298.701457815037</v>
      </c>
      <c r="M215" s="306">
        <f t="shared" ca="1" si="103"/>
        <v>-0.44160036931536822</v>
      </c>
      <c r="N215" s="304">
        <f t="shared" ca="1" si="104"/>
        <v>-25.301837393189061</v>
      </c>
      <c r="P215" s="310">
        <f t="shared" ca="1" si="105"/>
        <v>23</v>
      </c>
      <c r="Q215" s="304">
        <f t="shared" ca="1" si="106"/>
        <v>0</v>
      </c>
      <c r="R215" s="306">
        <f t="shared" ca="1" si="107"/>
        <v>0</v>
      </c>
      <c r="S215" s="307">
        <f t="shared" ca="1" si="108"/>
        <v>4.5130000000000017</v>
      </c>
      <c r="T215" s="304">
        <f t="shared" ca="1" si="88"/>
        <v>44.272530000000017</v>
      </c>
      <c r="U215" s="311">
        <f t="shared" ca="1" si="89"/>
        <v>0</v>
      </c>
      <c r="V215" s="306">
        <f t="shared" ca="1" si="90"/>
        <v>1.0821780769278639</v>
      </c>
      <c r="W215" s="304">
        <f t="shared" ca="1" si="91"/>
        <v>1.5256581480391871</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3.4894462383418836</v>
      </c>
      <c r="AH215" s="304">
        <f t="shared" ca="1" si="115"/>
        <v>-0.32655300199542825</v>
      </c>
    </row>
    <row r="216" spans="1:34" x14ac:dyDescent="0.2">
      <c r="A216" s="347">
        <f t="shared" ca="1" si="93"/>
        <v>0.1</v>
      </c>
      <c r="B216" s="304">
        <f t="shared" ca="1" si="94"/>
        <v>12.199999999999974</v>
      </c>
      <c r="D216" s="306">
        <f t="shared" ca="1" si="95"/>
        <v>-0.30562818500216815</v>
      </c>
      <c r="E216" s="307">
        <f t="shared" ca="1" si="96"/>
        <v>-9.6655182275855438</v>
      </c>
      <c r="F216" s="304">
        <f t="shared" ca="1" si="97"/>
        <v>9.6703490730819084</v>
      </c>
      <c r="G216" s="306">
        <f t="shared" ca="1" si="98"/>
        <v>19.398675066792407</v>
      </c>
      <c r="H216" s="307">
        <f t="shared" ca="1" si="99"/>
        <v>-10.151472795636964</v>
      </c>
      <c r="I216" s="304">
        <f t="shared" ca="1" si="100"/>
        <v>21.894314199525656</v>
      </c>
      <c r="J216" s="306">
        <f t="shared" ca="1" si="101"/>
        <v>394.13821818348509</v>
      </c>
      <c r="K216" s="307">
        <f t="shared" ca="1" si="102"/>
        <v>1237.0990626149598</v>
      </c>
      <c r="L216" s="304">
        <f t="shared" ca="1" si="87"/>
        <v>1298.3678314544245</v>
      </c>
      <c r="M216" s="306">
        <f t="shared" ca="1" si="103"/>
        <v>-0.48211930293102517</v>
      </c>
      <c r="N216" s="304">
        <f t="shared" ca="1" si="104"/>
        <v>-27.623401279736964</v>
      </c>
      <c r="P216" s="310">
        <f t="shared" ca="1" si="105"/>
        <v>23</v>
      </c>
      <c r="Q216" s="304">
        <f t="shared" ca="1" si="106"/>
        <v>0</v>
      </c>
      <c r="R216" s="306">
        <f t="shared" ca="1" si="107"/>
        <v>0</v>
      </c>
      <c r="S216" s="307">
        <f t="shared" ca="1" si="108"/>
        <v>4.5130000000000017</v>
      </c>
      <c r="T216" s="304">
        <f t="shared" ca="1" si="88"/>
        <v>44.272530000000017</v>
      </c>
      <c r="U216" s="311">
        <f t="shared" ca="1" si="89"/>
        <v>0</v>
      </c>
      <c r="V216" s="306">
        <f t="shared" ca="1" si="90"/>
        <v>1.0822831112916862</v>
      </c>
      <c r="W216" s="304">
        <f t="shared" ca="1" si="91"/>
        <v>1.5836293784920885</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3.8546065248595465</v>
      </c>
      <c r="AH216" s="304">
        <f t="shared" ca="1" si="115"/>
        <v>-0.33805853047622125</v>
      </c>
    </row>
    <row r="217" spans="1:34" x14ac:dyDescent="0.2">
      <c r="A217" s="347">
        <f t="shared" ca="1" si="93"/>
        <v>0.1</v>
      </c>
      <c r="B217" s="304">
        <f t="shared" ca="1" si="94"/>
        <v>12.299999999999974</v>
      </c>
      <c r="D217" s="306">
        <f t="shared" ca="1" si="95"/>
        <v>-0.31090588214446707</v>
      </c>
      <c r="E217" s="307">
        <f t="shared" ca="1" si="96"/>
        <v>-9.647300609772266</v>
      </c>
      <c r="F217" s="304">
        <f t="shared" ca="1" si="97"/>
        <v>9.6523091290563396</v>
      </c>
      <c r="G217" s="306">
        <f t="shared" ca="1" si="98"/>
        <v>19.36758447857796</v>
      </c>
      <c r="H217" s="307">
        <f t="shared" ca="1" si="99"/>
        <v>-11.116202856614191</v>
      </c>
      <c r="I217" s="304">
        <f t="shared" ca="1" si="100"/>
        <v>22.330994032605254</v>
      </c>
      <c r="J217" s="306">
        <f t="shared" ca="1" si="101"/>
        <v>396.07653116075363</v>
      </c>
      <c r="K217" s="307">
        <f t="shared" ca="1" si="102"/>
        <v>1236.0356788323472</v>
      </c>
      <c r="L217" s="304">
        <f t="shared" ca="1" si="87"/>
        <v>1297.9448439293856</v>
      </c>
      <c r="M217" s="306">
        <f t="shared" ca="1" si="103"/>
        <v>-0.52105172224024932</v>
      </c>
      <c r="N217" s="304">
        <f t="shared" ca="1" si="104"/>
        <v>-29.854064592389136</v>
      </c>
      <c r="P217" s="310">
        <f t="shared" ca="1" si="105"/>
        <v>23</v>
      </c>
      <c r="Q217" s="304">
        <f t="shared" ca="1" si="106"/>
        <v>0</v>
      </c>
      <c r="R217" s="306">
        <f t="shared" ca="1" si="107"/>
        <v>0</v>
      </c>
      <c r="S217" s="307">
        <f t="shared" ca="1" si="108"/>
        <v>4.5130000000000017</v>
      </c>
      <c r="T217" s="304">
        <f t="shared" ca="1" si="88"/>
        <v>44.272530000000017</v>
      </c>
      <c r="U217" s="311">
        <f t="shared" ca="1" si="89"/>
        <v>0</v>
      </c>
      <c r="V217" s="306">
        <f t="shared" ca="1" si="90"/>
        <v>1.0823986473305003</v>
      </c>
      <c r="W217" s="304">
        <f t="shared" ca="1" si="91"/>
        <v>1.6476058596448508</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4.1975805530986294</v>
      </c>
      <c r="AH217" s="304">
        <f t="shared" ca="1" si="115"/>
        <v>-0.35090391723733388</v>
      </c>
    </row>
    <row r="218" spans="1:34" x14ac:dyDescent="0.2">
      <c r="A218" s="347">
        <f t="shared" ca="1" si="93"/>
        <v>0.1</v>
      </c>
      <c r="B218" s="304">
        <f t="shared" ca="1" si="94"/>
        <v>12.399999999999974</v>
      </c>
      <c r="D218" s="306">
        <f t="shared" ca="1" si="95"/>
        <v>-0.31663243280256304</v>
      </c>
      <c r="E218" s="307">
        <f t="shared" ca="1" si="96"/>
        <v>-9.6282659093130771</v>
      </c>
      <c r="F218" s="304">
        <f t="shared" ca="1" si="97"/>
        <v>9.6334708448171913</v>
      </c>
      <c r="G218" s="306">
        <f t="shared" ca="1" si="98"/>
        <v>19.335921235297704</v>
      </c>
      <c r="H218" s="307">
        <f t="shared" ca="1" si="99"/>
        <v>-12.079029447545498</v>
      </c>
      <c r="I218" s="304">
        <f t="shared" ca="1" si="100"/>
        <v>22.798701770326922</v>
      </c>
      <c r="J218" s="306">
        <f t="shared" ca="1" si="101"/>
        <v>398.01170644644742</v>
      </c>
      <c r="K218" s="307">
        <f t="shared" ca="1" si="102"/>
        <v>1234.8759172171392</v>
      </c>
      <c r="L218" s="304">
        <f t="shared" ca="1" si="87"/>
        <v>1297.4327918590943</v>
      </c>
      <c r="M218" s="306">
        <f t="shared" ca="1" si="103"/>
        <v>-0.55837907152275879</v>
      </c>
      <c r="N218" s="304">
        <f t="shared" ca="1" si="104"/>
        <v>-31.992764166687611</v>
      </c>
      <c r="P218" s="310">
        <f t="shared" ca="1" si="105"/>
        <v>23</v>
      </c>
      <c r="Q218" s="304">
        <f t="shared" ca="1" si="106"/>
        <v>0</v>
      </c>
      <c r="R218" s="306">
        <f t="shared" ca="1" si="107"/>
        <v>0</v>
      </c>
      <c r="S218" s="307">
        <f t="shared" ca="1" si="108"/>
        <v>4.5130000000000017</v>
      </c>
      <c r="T218" s="304">
        <f t="shared" ca="1" si="88"/>
        <v>44.272530000000017</v>
      </c>
      <c r="U218" s="311">
        <f t="shared" ca="1" si="89"/>
        <v>0</v>
      </c>
      <c r="V218" s="306">
        <f t="shared" ca="1" si="90"/>
        <v>1.0825246679577267</v>
      </c>
      <c r="W218" s="304">
        <f t="shared" ca="1" si="91"/>
        <v>1.7175445583095008</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4.5182651281472994</v>
      </c>
      <c r="AH218" s="304">
        <f t="shared" ca="1" si="115"/>
        <v>-0.36507996003652787</v>
      </c>
    </row>
    <row r="219" spans="1:34" x14ac:dyDescent="0.2">
      <c r="A219" s="347">
        <f t="shared" ca="1" si="93"/>
        <v>0.1</v>
      </c>
      <c r="B219" s="304">
        <f t="shared" ca="1" si="94"/>
        <v>12.499999999999973</v>
      </c>
      <c r="D219" s="306">
        <f t="shared" ca="1" si="95"/>
        <v>-0.32277317181861442</v>
      </c>
      <c r="E219" s="307">
        <f t="shared" ca="1" si="96"/>
        <v>-9.6083656118666081</v>
      </c>
      <c r="F219" s="304">
        <f t="shared" ca="1" si="97"/>
        <v>9.6137855318155818</v>
      </c>
      <c r="G219" s="306">
        <f t="shared" ca="1" si="98"/>
        <v>19.303643918115842</v>
      </c>
      <c r="H219" s="307">
        <f t="shared" ca="1" si="99"/>
        <v>-13.039866008732158</v>
      </c>
      <c r="I219" s="304">
        <f t="shared" ca="1" si="100"/>
        <v>23.295252178139201</v>
      </c>
      <c r="J219" s="306">
        <f t="shared" ca="1" si="101"/>
        <v>399.94368470411808</v>
      </c>
      <c r="K219" s="307">
        <f t="shared" ca="1" si="102"/>
        <v>1233.6199724443254</v>
      </c>
      <c r="L219" s="304">
        <f t="shared" ca="1" si="87"/>
        <v>1296.8319811557105</v>
      </c>
      <c r="M219" s="306">
        <f t="shared" ca="1" si="103"/>
        <v>-0.59410213668091016</v>
      </c>
      <c r="N219" s="304">
        <f t="shared" ca="1" si="104"/>
        <v>-34.039545031520525</v>
      </c>
      <c r="P219" s="310">
        <f t="shared" ca="1" si="105"/>
        <v>23</v>
      </c>
      <c r="Q219" s="304">
        <f t="shared" ca="1" si="106"/>
        <v>0</v>
      </c>
      <c r="R219" s="306">
        <f t="shared" ca="1" si="107"/>
        <v>0</v>
      </c>
      <c r="S219" s="307">
        <f t="shared" ca="1" si="108"/>
        <v>4.5130000000000017</v>
      </c>
      <c r="T219" s="304">
        <f t="shared" ca="1" si="88"/>
        <v>44.272530000000017</v>
      </c>
      <c r="U219" s="311">
        <f t="shared" ca="1" si="89"/>
        <v>0</v>
      </c>
      <c r="V219" s="306">
        <f t="shared" ca="1" si="90"/>
        <v>1.0826611554501382</v>
      </c>
      <c r="W219" s="304">
        <f t="shared" ca="1" si="91"/>
        <v>1.7934008176887821</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4.8168801736026916</v>
      </c>
      <c r="AH219" s="304">
        <f t="shared" ca="1" si="115"/>
        <v>-0.38057712348980727</v>
      </c>
    </row>
    <row r="220" spans="1:34" x14ac:dyDescent="0.2">
      <c r="A220" s="347">
        <f t="shared" ca="1" si="93"/>
        <v>0.1</v>
      </c>
      <c r="B220" s="304">
        <f t="shared" ca="1" si="94"/>
        <v>12.599999999999973</v>
      </c>
      <c r="D220" s="306">
        <f t="shared" ca="1" si="95"/>
        <v>-0.32929407125112314</v>
      </c>
      <c r="E220" s="307">
        <f t="shared" ca="1" si="96"/>
        <v>-9.5875575127266615</v>
      </c>
      <c r="F220" s="304">
        <f t="shared" ca="1" si="97"/>
        <v>9.5932108100053028</v>
      </c>
      <c r="G220" s="306">
        <f t="shared" ca="1" si="98"/>
        <v>19.270714510990729</v>
      </c>
      <c r="H220" s="307">
        <f t="shared" ca="1" si="99"/>
        <v>-13.998621760004823</v>
      </c>
      <c r="I220" s="304">
        <f t="shared" ca="1" si="100"/>
        <v>23.81851903338638</v>
      </c>
      <c r="J220" s="306">
        <f t="shared" ca="1" si="101"/>
        <v>401.87240262557339</v>
      </c>
      <c r="K220" s="307">
        <f t="shared" ca="1" si="102"/>
        <v>1232.2680480558886</v>
      </c>
      <c r="L220" s="304">
        <f t="shared" ca="1" si="87"/>
        <v>1296.1427275772992</v>
      </c>
      <c r="M220" s="306">
        <f t="shared" ca="1" si="103"/>
        <v>-0.62823796781530894</v>
      </c>
      <c r="N220" s="304">
        <f t="shared" ca="1" si="104"/>
        <v>-35.995384085692848</v>
      </c>
      <c r="P220" s="310">
        <f t="shared" ca="1" si="105"/>
        <v>23</v>
      </c>
      <c r="Q220" s="304">
        <f t="shared" ca="1" si="106"/>
        <v>0</v>
      </c>
      <c r="R220" s="306">
        <f t="shared" ca="1" si="107"/>
        <v>0</v>
      </c>
      <c r="S220" s="307">
        <f t="shared" ca="1" si="108"/>
        <v>4.5130000000000017</v>
      </c>
      <c r="T220" s="304">
        <f t="shared" ca="1" si="88"/>
        <v>44.272530000000017</v>
      </c>
      <c r="U220" s="311">
        <f t="shared" ca="1" si="89"/>
        <v>0</v>
      </c>
      <c r="V220" s="306">
        <f t="shared" ca="1" si="90"/>
        <v>1.0828080913963705</v>
      </c>
      <c r="W220" s="304">
        <f t="shared" ca="1" si="91"/>
        <v>1.8751282552952477</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5.0939087893861732</v>
      </c>
      <c r="AH220" s="304">
        <f t="shared" ca="1" si="115"/>
        <v>-0.39738551245042797</v>
      </c>
    </row>
    <row r="221" spans="1:34" x14ac:dyDescent="0.2">
      <c r="A221" s="347">
        <f t="shared" ca="1" si="93"/>
        <v>0.1</v>
      </c>
      <c r="B221" s="304">
        <f t="shared" ca="1" si="94"/>
        <v>12.699999999999973</v>
      </c>
      <c r="D221" s="306">
        <f t="shared" ca="1" si="95"/>
        <v>-0.33616206835323231</v>
      </c>
      <c r="E221" s="307">
        <f t="shared" ca="1" si="96"/>
        <v>-9.5658053365248126</v>
      </c>
      <c r="F221" s="304">
        <f t="shared" ca="1" si="97"/>
        <v>9.5717102271478165</v>
      </c>
      <c r="G221" s="306">
        <f t="shared" ca="1" si="98"/>
        <v>19.237098304155406</v>
      </c>
      <c r="H221" s="307">
        <f t="shared" ca="1" si="99"/>
        <v>-14.955202293657305</v>
      </c>
      <c r="I221" s="304">
        <f t="shared" ca="1" si="100"/>
        <v>24.366452897538277</v>
      </c>
      <c r="J221" s="306">
        <f t="shared" ca="1" si="101"/>
        <v>403.7977932663307</v>
      </c>
      <c r="K221" s="307">
        <f t="shared" ca="1" si="102"/>
        <v>1230.8203568532056</v>
      </c>
      <c r="L221" s="304">
        <f t="shared" ca="1" si="87"/>
        <v>1295.3653572220505</v>
      </c>
      <c r="M221" s="306">
        <f t="shared" ca="1" si="103"/>
        <v>-0.66081688054519017</v>
      </c>
      <c r="N221" s="304">
        <f t="shared" ca="1" si="104"/>
        <v>-37.862018286240072</v>
      </c>
      <c r="P221" s="310">
        <f t="shared" ca="1" si="105"/>
        <v>23</v>
      </c>
      <c r="Q221" s="304">
        <f t="shared" ca="1" si="106"/>
        <v>0</v>
      </c>
      <c r="R221" s="306">
        <f t="shared" ca="1" si="107"/>
        <v>0</v>
      </c>
      <c r="S221" s="307">
        <f t="shared" ca="1" si="108"/>
        <v>4.5130000000000017</v>
      </c>
      <c r="T221" s="304">
        <f t="shared" ca="1" si="88"/>
        <v>44.272530000000017</v>
      </c>
      <c r="U221" s="311">
        <f t="shared" ca="1" si="89"/>
        <v>0</v>
      </c>
      <c r="V221" s="306">
        <f t="shared" ca="1" si="90"/>
        <v>1.0829654566519396</v>
      </c>
      <c r="W221" s="304">
        <f t="shared" ca="1" si="91"/>
        <v>1.9626786779292076</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5.3500390728982259</v>
      </c>
      <c r="AH221" s="304">
        <f t="shared" ca="1" si="115"/>
        <v>-0.41549484938959608</v>
      </c>
    </row>
    <row r="222" spans="1:34" x14ac:dyDescent="0.2">
      <c r="A222" s="347">
        <f t="shared" ca="1" si="93"/>
        <v>0.1</v>
      </c>
      <c r="B222" s="304">
        <f t="shared" ca="1" si="94"/>
        <v>12.799999999999972</v>
      </c>
      <c r="D222" s="306">
        <f t="shared" ca="1" si="95"/>
        <v>-0.34334531286371023</v>
      </c>
      <c r="E222" s="307">
        <f t="shared" ca="1" si="96"/>
        <v>-9.5430783193353719</v>
      </c>
      <c r="F222" s="304">
        <f t="shared" ca="1" si="97"/>
        <v>9.5492528405542974</v>
      </c>
      <c r="G222" s="306">
        <f t="shared" ca="1" si="98"/>
        <v>19.202763772869034</v>
      </c>
      <c r="H222" s="307">
        <f t="shared" ca="1" si="99"/>
        <v>-15.909510125590842</v>
      </c>
      <c r="I222" s="304">
        <f t="shared" ca="1" si="100"/>
        <v>24.937093835346751</v>
      </c>
      <c r="J222" s="306">
        <f t="shared" ca="1" si="101"/>
        <v>405.71978637018191</v>
      </c>
      <c r="K222" s="307">
        <f t="shared" ca="1" si="102"/>
        <v>1229.2771212322432</v>
      </c>
      <c r="L222" s="304">
        <f t="shared" ca="1" si="87"/>
        <v>1294.5002069668808</v>
      </c>
      <c r="M222" s="306">
        <f t="shared" ca="1" si="103"/>
        <v>-0.69187965646569449</v>
      </c>
      <c r="N222" s="304">
        <f t="shared" ca="1" si="104"/>
        <v>-39.641784246445575</v>
      </c>
      <c r="P222" s="310">
        <f t="shared" ca="1" si="105"/>
        <v>23</v>
      </c>
      <c r="Q222" s="304">
        <f t="shared" ca="1" si="106"/>
        <v>0</v>
      </c>
      <c r="R222" s="306">
        <f t="shared" ca="1" si="107"/>
        <v>0</v>
      </c>
      <c r="S222" s="307">
        <f t="shared" ca="1" si="108"/>
        <v>4.5130000000000017</v>
      </c>
      <c r="T222" s="304">
        <f t="shared" ca="1" si="88"/>
        <v>44.272530000000017</v>
      </c>
      <c r="U222" s="311">
        <f t="shared" ca="1" si="89"/>
        <v>0</v>
      </c>
      <c r="V222" s="306">
        <f t="shared" ca="1" si="90"/>
        <v>1.0831332313003326</v>
      </c>
      <c r="W222" s="304">
        <f t="shared" ca="1" si="91"/>
        <v>2.0560020125952829</v>
      </c>
      <c r="Y222" s="314" t="str">
        <f t="shared" ca="1" si="109"/>
        <v/>
      </c>
      <c r="Z222" s="315" t="str">
        <f t="shared" ca="1" si="110"/>
        <v/>
      </c>
      <c r="AA222" s="316" t="str">
        <f t="shared" ca="1" si="111"/>
        <v/>
      </c>
      <c r="AC222" s="310" t="e">
        <f t="shared" ca="1" si="112"/>
        <v>#N/A</v>
      </c>
      <c r="AD222" s="323" t="e">
        <f t="shared" ca="1" si="113"/>
        <v>#N/A</v>
      </c>
      <c r="AE222" s="324" t="e">
        <f t="shared" ca="1" si="92"/>
        <v>#N/A</v>
      </c>
      <c r="AG222" s="306">
        <f t="shared" ca="1" si="114"/>
        <v>5.5861105351036517</v>
      </c>
      <c r="AH222" s="304">
        <f t="shared" ca="1" si="115"/>
        <v>-0.43489445555710321</v>
      </c>
    </row>
    <row r="223" spans="1:34" x14ac:dyDescent="0.2">
      <c r="A223" s="347">
        <f t="shared" ca="1" si="93"/>
        <v>0.1</v>
      </c>
      <c r="B223" s="304">
        <f t="shared" ca="1" si="94"/>
        <v>12.899999999999972</v>
      </c>
      <c r="D223" s="306">
        <f t="shared" ca="1" si="95"/>
        <v>-0.35081334190927271</v>
      </c>
      <c r="E223" s="307">
        <f t="shared" ca="1" si="96"/>
        <v>-9.5193507746429962</v>
      </c>
      <c r="F223" s="304">
        <f t="shared" ca="1" si="97"/>
        <v>9.5258127827266144</v>
      </c>
      <c r="G223" s="306">
        <f t="shared" ca="1" si="98"/>
        <v>19.167682438678106</v>
      </c>
      <c r="H223" s="307">
        <f t="shared" ca="1" si="99"/>
        <v>-16.86144520305514</v>
      </c>
      <c r="I223" s="304">
        <f t="shared" ca="1" si="100"/>
        <v>25.528579756924206</v>
      </c>
      <c r="J223" s="306">
        <f t="shared" ca="1" si="101"/>
        <v>407.63830868075928</v>
      </c>
      <c r="K223" s="307">
        <f t="shared" ca="1" si="102"/>
        <v>1227.6385734658109</v>
      </c>
      <c r="L223" s="304">
        <f t="shared" ca="1" si="87"/>
        <v>1293.5476248539444</v>
      </c>
      <c r="M223" s="306">
        <f t="shared" ca="1" si="103"/>
        <v>-0.72147501827300098</v>
      </c>
      <c r="N223" s="304">
        <f t="shared" ca="1" si="104"/>
        <v>-41.337473571166903</v>
      </c>
      <c r="P223" s="310">
        <f t="shared" ca="1" si="105"/>
        <v>23</v>
      </c>
      <c r="Q223" s="304">
        <f t="shared" ca="1" si="106"/>
        <v>0</v>
      </c>
      <c r="R223" s="306">
        <f t="shared" ca="1" si="107"/>
        <v>0</v>
      </c>
      <c r="S223" s="307">
        <f t="shared" ca="1" si="108"/>
        <v>4.5130000000000017</v>
      </c>
      <c r="T223" s="304">
        <f t="shared" ca="1" si="88"/>
        <v>44.272530000000017</v>
      </c>
      <c r="U223" s="311">
        <f t="shared" ca="1" si="89"/>
        <v>0</v>
      </c>
      <c r="V223" s="306">
        <f t="shared" ca="1" si="90"/>
        <v>1.0833113946197093</v>
      </c>
      <c r="W223" s="304">
        <f t="shared" ca="1" si="91"/>
        <v>2.1550462521773821</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5.8030668192802688</v>
      </c>
      <c r="AH223" s="304">
        <f t="shared" ca="1" si="115"/>
        <v>-0.45557323567367208</v>
      </c>
    </row>
    <row r="224" spans="1:34" x14ac:dyDescent="0.2">
      <c r="A224" s="347">
        <f t="shared" ca="1" si="93"/>
        <v>0.1</v>
      </c>
      <c r="B224" s="304">
        <f t="shared" ca="1" si="94"/>
        <v>12.999999999999972</v>
      </c>
      <c r="D224" s="306">
        <f t="shared" ca="1" si="95"/>
        <v>-0.35853719248082172</v>
      </c>
      <c r="E224" s="307">
        <f t="shared" ca="1" si="96"/>
        <v>-9.4946016599234984</v>
      </c>
      <c r="F224" s="304">
        <f t="shared" ca="1" si="97"/>
        <v>9.5013688276486814</v>
      </c>
      <c r="G224" s="306">
        <f t="shared" ca="1" si="98"/>
        <v>19.131828719430025</v>
      </c>
      <c r="H224" s="307">
        <f t="shared" ca="1" si="99"/>
        <v>-17.810905369047489</v>
      </c>
      <c r="I224" s="304">
        <f t="shared" ca="1" si="100"/>
        <v>26.139151099734899</v>
      </c>
      <c r="J224" s="306">
        <f t="shared" ca="1" si="101"/>
        <v>409.55328423866467</v>
      </c>
      <c r="K224" s="307">
        <f t="shared" ca="1" si="102"/>
        <v>1225.9049559372056</v>
      </c>
      <c r="L224" s="304">
        <f t="shared" ca="1" si="87"/>
        <v>1292.5079704288398</v>
      </c>
      <c r="M224" s="306">
        <f t="shared" ca="1" si="103"/>
        <v>-0.74965741801120223</v>
      </c>
      <c r="N224" s="304">
        <f t="shared" ca="1" si="104"/>
        <v>-42.952206132716434</v>
      </c>
      <c r="P224" s="310">
        <f t="shared" ca="1" si="105"/>
        <v>23</v>
      </c>
      <c r="Q224" s="304">
        <f t="shared" ca="1" si="106"/>
        <v>0</v>
      </c>
      <c r="R224" s="306">
        <f t="shared" ca="1" si="107"/>
        <v>0</v>
      </c>
      <c r="S224" s="307">
        <f t="shared" ca="1" si="108"/>
        <v>4.5130000000000017</v>
      </c>
      <c r="T224" s="304">
        <f t="shared" ca="1" si="88"/>
        <v>44.272530000000017</v>
      </c>
      <c r="U224" s="311">
        <f t="shared" ca="1" si="89"/>
        <v>0</v>
      </c>
      <c r="V224" s="306">
        <f t="shared" ca="1" si="90"/>
        <v>1.0834999250547366</v>
      </c>
      <c r="W224" s="304">
        <f t="shared" ca="1" si="91"/>
        <v>2.2597574146792438</v>
      </c>
      <c r="Y224" s="314" t="str">
        <f t="shared" ca="1" si="109"/>
        <v/>
      </c>
      <c r="Z224" s="315" t="str">
        <f t="shared" ca="1" si="110"/>
        <v/>
      </c>
      <c r="AA224" s="316" t="str">
        <f t="shared" ca="1" si="111"/>
        <v/>
      </c>
      <c r="AC224" s="310">
        <f t="shared" ca="1" si="112"/>
        <v>12.999999999999972</v>
      </c>
      <c r="AD224" s="323">
        <f t="shared" ca="1" si="113"/>
        <v>409.55328423866467</v>
      </c>
      <c r="AE224" s="324" t="e">
        <f t="shared" ca="1" si="92"/>
        <v>#N/A</v>
      </c>
      <c r="AG224" s="306">
        <f t="shared" ca="1" si="114"/>
        <v>6.0019155011610206</v>
      </c>
      <c r="AH224" s="304">
        <f t="shared" ca="1" si="115"/>
        <v>-0.47751966589350348</v>
      </c>
    </row>
    <row r="225" spans="1:34" x14ac:dyDescent="0.2">
      <c r="A225" s="347">
        <f t="shared" ca="1" si="93"/>
        <v>0.1</v>
      </c>
      <c r="B225" s="304">
        <f t="shared" ca="1" si="94"/>
        <v>13.099999999999971</v>
      </c>
      <c r="D225" s="306">
        <f t="shared" ca="1" si="95"/>
        <v>-0.36648946194951065</v>
      </c>
      <c r="E225" s="307">
        <f t="shared" ca="1" si="96"/>
        <v>-9.468814156175954</v>
      </c>
      <c r="F225" s="304">
        <f t="shared" ca="1" si="97"/>
        <v>9.4759039700662964</v>
      </c>
      <c r="G225" s="306">
        <f t="shared" ca="1" si="98"/>
        <v>19.095179773235074</v>
      </c>
      <c r="H225" s="307">
        <f t="shared" ca="1" si="99"/>
        <v>-18.757786784665086</v>
      </c>
      <c r="I225" s="304">
        <f t="shared" ca="1" si="100"/>
        <v>26.767152549928092</v>
      </c>
      <c r="J225" s="306">
        <f t="shared" ca="1" si="101"/>
        <v>411.46463466329794</v>
      </c>
      <c r="K225" s="307">
        <f t="shared" ca="1" si="102"/>
        <v>1224.0765213295199</v>
      </c>
      <c r="L225" s="304">
        <f t="shared" ca="1" si="87"/>
        <v>1291.3816150343707</v>
      </c>
      <c r="M225" s="306">
        <f t="shared" ca="1" si="103"/>
        <v>-0.77648514851831107</v>
      </c>
      <c r="N225" s="304">
        <f t="shared" ca="1" si="104"/>
        <v>-44.489321864688129</v>
      </c>
      <c r="P225" s="310">
        <f t="shared" ca="1" si="105"/>
        <v>23</v>
      </c>
      <c r="Q225" s="304">
        <f t="shared" ca="1" si="106"/>
        <v>0</v>
      </c>
      <c r="R225" s="306">
        <f t="shared" ca="1" si="107"/>
        <v>0</v>
      </c>
      <c r="S225" s="307">
        <f t="shared" ca="1" si="108"/>
        <v>4.5130000000000017</v>
      </c>
      <c r="T225" s="304">
        <f t="shared" ca="1" si="88"/>
        <v>44.272530000000017</v>
      </c>
      <c r="U225" s="311">
        <f t="shared" ca="1" si="89"/>
        <v>0</v>
      </c>
      <c r="V225" s="306">
        <f t="shared" ca="1" si="90"/>
        <v>1.0836988001930996</v>
      </c>
      <c r="W225" s="304">
        <f t="shared" ca="1" si="91"/>
        <v>2.3700795148608655</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6.1836950504828136</v>
      </c>
      <c r="AH225" s="304">
        <f t="shared" ca="1" si="115"/>
        <v>-0.50072178477271057</v>
      </c>
    </row>
    <row r="226" spans="1:34" x14ac:dyDescent="0.2">
      <c r="A226" s="347">
        <f t="shared" ca="1" si="93"/>
        <v>0.1</v>
      </c>
      <c r="B226" s="304">
        <f t="shared" ca="1" si="94"/>
        <v>13.199999999999971</v>
      </c>
      <c r="D226" s="306">
        <f t="shared" ca="1" si="95"/>
        <v>-0.3746443267645721</v>
      </c>
      <c r="E226" s="307">
        <f t="shared" ca="1" si="96"/>
        <v>-9.4419752688904044</v>
      </c>
      <c r="F226" s="304">
        <f t="shared" ca="1" si="97"/>
        <v>9.449405026239214</v>
      </c>
      <c r="G226" s="306">
        <f t="shared" ca="1" si="98"/>
        <v>19.057715340558616</v>
      </c>
      <c r="H226" s="307">
        <f t="shared" ca="1" si="99"/>
        <v>-19.701984311554128</v>
      </c>
      <c r="I226" s="304">
        <f t="shared" ca="1" si="100"/>
        <v>27.411032447072987</v>
      </c>
      <c r="J226" s="306">
        <f t="shared" ca="1" si="101"/>
        <v>413.3722794189876</v>
      </c>
      <c r="K226" s="307">
        <f t="shared" ca="1" si="102"/>
        <v>1222.153532774709</v>
      </c>
      <c r="L226" s="304">
        <f t="shared" ca="1" si="87"/>
        <v>1290.168942063694</v>
      </c>
      <c r="M226" s="306">
        <f t="shared" ca="1" si="103"/>
        <v>-0.80201876805723504</v>
      </c>
      <c r="N226" s="304">
        <f t="shared" ca="1" si="104"/>
        <v>-45.952290499961251</v>
      </c>
      <c r="P226" s="310">
        <f t="shared" ca="1" si="105"/>
        <v>23</v>
      </c>
      <c r="Q226" s="304">
        <f t="shared" ca="1" si="106"/>
        <v>0</v>
      </c>
      <c r="R226" s="306">
        <f t="shared" ca="1" si="107"/>
        <v>0</v>
      </c>
      <c r="S226" s="307">
        <f t="shared" ca="1" si="108"/>
        <v>4.5130000000000017</v>
      </c>
      <c r="T226" s="304">
        <f t="shared" ca="1" si="88"/>
        <v>44.272530000000017</v>
      </c>
      <c r="U226" s="311">
        <f t="shared" ca="1" si="89"/>
        <v>0</v>
      </c>
      <c r="V226" s="306">
        <f t="shared" ca="1" si="90"/>
        <v>1.0839079967462406</v>
      </c>
      <c r="W226" s="304">
        <f t="shared" ca="1" si="91"/>
        <v>2.4859545471493703</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6.3494485576050339</v>
      </c>
      <c r="AH226" s="304">
        <f t="shared" ca="1" si="115"/>
        <v>-0.5251671869844593</v>
      </c>
    </row>
    <row r="227" spans="1:34" x14ac:dyDescent="0.2">
      <c r="A227" s="347">
        <f t="shared" ca="1" si="93"/>
        <v>0.1</v>
      </c>
      <c r="B227" s="304">
        <f t="shared" ca="1" si="94"/>
        <v>13.299999999999971</v>
      </c>
      <c r="D227" s="306">
        <f t="shared" ca="1" si="95"/>
        <v>-0.38297752862284989</v>
      </c>
      <c r="E227" s="307">
        <f t="shared" ca="1" si="96"/>
        <v>-9.414075455752716</v>
      </c>
      <c r="F227" s="304">
        <f t="shared" ca="1" si="97"/>
        <v>9.4218622614659235</v>
      </c>
      <c r="G227" s="306">
        <f t="shared" ca="1" si="98"/>
        <v>19.019417587696331</v>
      </c>
      <c r="H227" s="307">
        <f t="shared" ca="1" si="99"/>
        <v>-20.643391857129398</v>
      </c>
      <c r="I227" s="304">
        <f t="shared" ca="1" si="100"/>
        <v>28.069340440098852</v>
      </c>
      <c r="J227" s="306">
        <f t="shared" ca="1" si="101"/>
        <v>415.27613606540035</v>
      </c>
      <c r="K227" s="307">
        <f t="shared" ca="1" si="102"/>
        <v>1220.1362639662748</v>
      </c>
      <c r="L227" s="304">
        <f t="shared" ca="1" si="87"/>
        <v>1288.870347176545</v>
      </c>
      <c r="M227" s="306">
        <f t="shared" ca="1" si="103"/>
        <v>-0.82631981515304931</v>
      </c>
      <c r="N227" s="304">
        <f t="shared" ca="1" si="104"/>
        <v>-47.344637936300053</v>
      </c>
      <c r="P227" s="310">
        <f t="shared" ca="1" si="105"/>
        <v>23</v>
      </c>
      <c r="Q227" s="304">
        <f t="shared" ca="1" si="106"/>
        <v>0</v>
      </c>
      <c r="R227" s="306">
        <f t="shared" ca="1" si="107"/>
        <v>0</v>
      </c>
      <c r="S227" s="307">
        <f t="shared" ca="1" si="108"/>
        <v>4.5130000000000017</v>
      </c>
      <c r="T227" s="304">
        <f t="shared" ca="1" si="88"/>
        <v>44.272530000000017</v>
      </c>
      <c r="U227" s="311">
        <f t="shared" ca="1" si="89"/>
        <v>0</v>
      </c>
      <c r="V227" s="306">
        <f t="shared" ca="1" si="90"/>
        <v>1.0841274905339069</v>
      </c>
      <c r="W227" s="304">
        <f t="shared" ca="1" si="91"/>
        <v>2.6073224787676206</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6.5002035424509534</v>
      </c>
      <c r="AH227" s="304">
        <f t="shared" ca="1" si="115"/>
        <v>-0.55084301953232206</v>
      </c>
    </row>
    <row r="228" spans="1:34" x14ac:dyDescent="0.2">
      <c r="A228" s="347">
        <f t="shared" ca="1" si="93"/>
        <v>0.1</v>
      </c>
      <c r="B228" s="304">
        <f t="shared" ca="1" si="94"/>
        <v>13.39999999999997</v>
      </c>
      <c r="D228" s="306">
        <f t="shared" ca="1" si="95"/>
        <v>-0.39146633626240768</v>
      </c>
      <c r="E228" s="307">
        <f t="shared" ca="1" si="96"/>
        <v>-9.3851082838852342</v>
      </c>
      <c r="F228" s="304">
        <f t="shared" ca="1" si="97"/>
        <v>9.3932690471783022</v>
      </c>
      <c r="G228" s="306">
        <f t="shared" ca="1" si="98"/>
        <v>18.98027095407009</v>
      </c>
      <c r="H228" s="307">
        <f t="shared" ca="1" si="99"/>
        <v>-21.581902685517921</v>
      </c>
      <c r="I228" s="304">
        <f t="shared" ca="1" si="100"/>
        <v>28.740723877750234</v>
      </c>
      <c r="J228" s="306">
        <f t="shared" ca="1" si="101"/>
        <v>417.17612049248868</v>
      </c>
      <c r="K228" s="307">
        <f t="shared" ca="1" si="102"/>
        <v>1218.0249992391425</v>
      </c>
      <c r="L228" s="304">
        <f t="shared" ca="1" si="87"/>
        <v>1287.4862384820572</v>
      </c>
      <c r="M228" s="306">
        <f t="shared" ca="1" si="103"/>
        <v>-0.84944978336872079</v>
      </c>
      <c r="N228" s="304">
        <f t="shared" ca="1" si="104"/>
        <v>-48.669887495329768</v>
      </c>
      <c r="P228" s="310">
        <f t="shared" ca="1" si="105"/>
        <v>23</v>
      </c>
      <c r="Q228" s="304">
        <f t="shared" ca="1" si="106"/>
        <v>0</v>
      </c>
      <c r="R228" s="306">
        <f t="shared" ca="1" si="107"/>
        <v>0</v>
      </c>
      <c r="S228" s="307">
        <f t="shared" ca="1" si="108"/>
        <v>4.5130000000000017</v>
      </c>
      <c r="T228" s="304">
        <f t="shared" ca="1" si="88"/>
        <v>44.272530000000017</v>
      </c>
      <c r="U228" s="311">
        <f t="shared" ca="1" si="89"/>
        <v>0</v>
      </c>
      <c r="V228" s="306">
        <f t="shared" ca="1" si="90"/>
        <v>1.0843572564721311</v>
      </c>
      <c r="W228" s="304">
        <f t="shared" ca="1" si="91"/>
        <v>2.7341212520979354</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6.6369570244265308</v>
      </c>
      <c r="AH228" s="304">
        <f t="shared" ca="1" si="115"/>
        <v>-0.57773598022770212</v>
      </c>
    </row>
    <row r="229" spans="1:34" x14ac:dyDescent="0.2">
      <c r="A229" s="347">
        <f t="shared" ca="1" si="93"/>
        <v>0.1</v>
      </c>
      <c r="B229" s="304">
        <f t="shared" ca="1" si="94"/>
        <v>13.49999999999997</v>
      </c>
      <c r="D229" s="306">
        <f t="shared" ca="1" si="95"/>
        <v>-0.40008948978937375</v>
      </c>
      <c r="E229" s="307">
        <f t="shared" ca="1" si="96"/>
        <v>-9.3550701175432298</v>
      </c>
      <c r="F229" s="304">
        <f t="shared" ca="1" si="97"/>
        <v>9.3636215485243852</v>
      </c>
      <c r="G229" s="306">
        <f t="shared" ca="1" si="98"/>
        <v>18.940262005091153</v>
      </c>
      <c r="H229" s="307">
        <f t="shared" ca="1" si="99"/>
        <v>-22.517409697272242</v>
      </c>
      <c r="I229" s="304">
        <f t="shared" ca="1" si="100"/>
        <v>29.423923332830881</v>
      </c>
      <c r="J229" s="306">
        <f t="shared" ca="1" si="101"/>
        <v>419.07214714044676</v>
      </c>
      <c r="K229" s="307">
        <f t="shared" ca="1" si="102"/>
        <v>1215.820033620003</v>
      </c>
      <c r="L229" s="304">
        <f t="shared" ca="1" si="87"/>
        <v>1286.0170366914465</v>
      </c>
      <c r="M229" s="306">
        <f t="shared" ca="1" si="103"/>
        <v>-0.87146932268724897</v>
      </c>
      <c r="N229" s="304">
        <f t="shared" ca="1" si="104"/>
        <v>-49.931514165103806</v>
      </c>
      <c r="P229" s="310">
        <f t="shared" ca="1" si="105"/>
        <v>23</v>
      </c>
      <c r="Q229" s="304">
        <f t="shared" ca="1" si="106"/>
        <v>0</v>
      </c>
      <c r="R229" s="306">
        <f t="shared" ca="1" si="107"/>
        <v>0</v>
      </c>
      <c r="S229" s="307">
        <f t="shared" ca="1" si="108"/>
        <v>4.5130000000000017</v>
      </c>
      <c r="T229" s="304">
        <f t="shared" ca="1" si="88"/>
        <v>44.272530000000017</v>
      </c>
      <c r="U229" s="311">
        <f t="shared" ca="1" si="89"/>
        <v>0</v>
      </c>
      <c r="V229" s="306">
        <f t="shared" ca="1" si="90"/>
        <v>1.084597268564276</v>
      </c>
      <c r="W229" s="304">
        <f t="shared" ca="1" si="91"/>
        <v>2.8662867953761824</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6.7606649991637795</v>
      </c>
      <c r="AH229" s="304">
        <f t="shared" ca="1" si="115"/>
        <v>-0.60583231821359063</v>
      </c>
    </row>
    <row r="230" spans="1:34" x14ac:dyDescent="0.2">
      <c r="A230" s="347">
        <f t="shared" ca="1" si="93"/>
        <v>0.1</v>
      </c>
      <c r="B230" s="304">
        <f t="shared" ca="1" si="94"/>
        <v>13.599999999999969</v>
      </c>
      <c r="D230" s="306">
        <f t="shared" ca="1" si="95"/>
        <v>-0.40882713322101161</v>
      </c>
      <c r="E230" s="307">
        <f t="shared" ca="1" si="96"/>
        <v>-9.323959835844704</v>
      </c>
      <c r="F230" s="304">
        <f t="shared" ca="1" si="97"/>
        <v>9.3329184420149573</v>
      </c>
      <c r="G230" s="306">
        <f t="shared" ca="1" si="98"/>
        <v>18.899379291769051</v>
      </c>
      <c r="H230" s="307">
        <f t="shared" ca="1" si="99"/>
        <v>-23.449805680856713</v>
      </c>
      <c r="I230" s="304">
        <f t="shared" ca="1" si="100"/>
        <v>30.117767581347866</v>
      </c>
      <c r="J230" s="306">
        <f t="shared" ca="1" si="101"/>
        <v>420.96412920528979</v>
      </c>
      <c r="K230" s="307">
        <f t="shared" ca="1" si="102"/>
        <v>1213.5216728510966</v>
      </c>
      <c r="L230" s="304">
        <f t="shared" ca="1" si="87"/>
        <v>1284.463175243608</v>
      </c>
      <c r="M230" s="306">
        <f t="shared" ca="1" si="103"/>
        <v>-0.89243763404538501</v>
      </c>
      <c r="N230" s="304">
        <f t="shared" ca="1" si="104"/>
        <v>-51.132909909441231</v>
      </c>
      <c r="P230" s="310">
        <f t="shared" ca="1" si="105"/>
        <v>23</v>
      </c>
      <c r="Q230" s="304">
        <f t="shared" ca="1" si="106"/>
        <v>0</v>
      </c>
      <c r="R230" s="306">
        <f t="shared" ca="1" si="107"/>
        <v>0</v>
      </c>
      <c r="S230" s="307">
        <f t="shared" ca="1" si="108"/>
        <v>4.5130000000000017</v>
      </c>
      <c r="T230" s="304">
        <f t="shared" ca="1" si="88"/>
        <v>44.272530000000017</v>
      </c>
      <c r="U230" s="311">
        <f t="shared" ca="1" si="89"/>
        <v>0</v>
      </c>
      <c r="V230" s="306">
        <f t="shared" ca="1" si="90"/>
        <v>1.084847499894835</v>
      </c>
      <c r="W230" s="304">
        <f t="shared" ca="1" si="91"/>
        <v>3.0037530408895932</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6.8722355044002112</v>
      </c>
      <c r="AH230" s="304">
        <f t="shared" ca="1" si="115"/>
        <v>-0.63511783633418595</v>
      </c>
    </row>
    <row r="231" spans="1:34" x14ac:dyDescent="0.2">
      <c r="A231" s="347">
        <f t="shared" ca="1" si="93"/>
        <v>0.1</v>
      </c>
      <c r="B231" s="304">
        <f t="shared" ca="1" si="94"/>
        <v>13.699999999999969</v>
      </c>
      <c r="D231" s="306">
        <f t="shared" ca="1" si="95"/>
        <v>-0.41766073979442464</v>
      </c>
      <c r="E231" s="307">
        <f t="shared" ca="1" si="96"/>
        <v>-9.2917785792061665</v>
      </c>
      <c r="F231" s="304">
        <f t="shared" ca="1" si="97"/>
        <v>9.3011606619045235</v>
      </c>
      <c r="G231" s="306">
        <f t="shared" ca="1" si="98"/>
        <v>18.857613217789609</v>
      </c>
      <c r="H231" s="307">
        <f t="shared" ca="1" si="99"/>
        <v>-24.37898353877733</v>
      </c>
      <c r="I231" s="304">
        <f t="shared" ca="1" si="100"/>
        <v>30.821168288300321</v>
      </c>
      <c r="J231" s="306">
        <f t="shared" ca="1" si="101"/>
        <v>422.85197883076773</v>
      </c>
      <c r="K231" s="307">
        <f t="shared" ca="1" si="102"/>
        <v>1211.1302333901149</v>
      </c>
      <c r="L231" s="304">
        <f t="shared" ca="1" si="87"/>
        <v>1282.8251004064</v>
      </c>
      <c r="M231" s="306">
        <f t="shared" ca="1" si="103"/>
        <v>-0.91241202533596732</v>
      </c>
      <c r="N231" s="304">
        <f t="shared" ca="1" si="104"/>
        <v>-52.277358228734464</v>
      </c>
      <c r="P231" s="310">
        <f t="shared" ca="1" si="105"/>
        <v>23</v>
      </c>
      <c r="Q231" s="304">
        <f t="shared" ca="1" si="106"/>
        <v>0</v>
      </c>
      <c r="R231" s="306">
        <f t="shared" ca="1" si="107"/>
        <v>0</v>
      </c>
      <c r="S231" s="307">
        <f t="shared" ca="1" si="108"/>
        <v>4.5130000000000017</v>
      </c>
      <c r="T231" s="304">
        <f t="shared" ca="1" si="88"/>
        <v>44.272530000000017</v>
      </c>
      <c r="U231" s="311">
        <f t="shared" ca="1" si="89"/>
        <v>0</v>
      </c>
      <c r="V231" s="306">
        <f t="shared" ca="1" si="90"/>
        <v>1.0851079226256992</v>
      </c>
      <c r="W231" s="304">
        <f t="shared" ca="1" si="91"/>
        <v>3.1464519499268992</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6.9725245341666104</v>
      </c>
      <c r="AH231" s="304">
        <f t="shared" ca="1" si="115"/>
        <v>-0.66557789516720411</v>
      </c>
    </row>
    <row r="232" spans="1:34" x14ac:dyDescent="0.2">
      <c r="A232" s="347">
        <f t="shared" ca="1" si="93"/>
        <v>0.1</v>
      </c>
      <c r="B232" s="304">
        <f t="shared" ca="1" si="94"/>
        <v>13.799999999999969</v>
      </c>
      <c r="D232" s="306">
        <f t="shared" ca="1" si="95"/>
        <v>-0.42657303358915671</v>
      </c>
      <c r="E232" s="307">
        <f t="shared" ca="1" si="96"/>
        <v>-9.2585295225937756</v>
      </c>
      <c r="F232" s="304">
        <f t="shared" ca="1" si="97"/>
        <v>9.2683511734140716</v>
      </c>
      <c r="G232" s="306">
        <f t="shared" ca="1" si="98"/>
        <v>18.814955914430694</v>
      </c>
      <c r="H232" s="307">
        <f t="shared" ca="1" si="99"/>
        <v>-25.304836491036706</v>
      </c>
      <c r="I232" s="304">
        <f t="shared" ca="1" si="100"/>
        <v>31.533114592441919</v>
      </c>
      <c r="J232" s="306">
        <f t="shared" ca="1" si="101"/>
        <v>424.73560728737874</v>
      </c>
      <c r="K232" s="307">
        <f t="shared" ca="1" si="102"/>
        <v>1208.6460423886242</v>
      </c>
      <c r="L232" s="304">
        <f t="shared" ca="1" si="87"/>
        <v>1281.1032713561628</v>
      </c>
      <c r="M232" s="306">
        <f t="shared" ca="1" si="103"/>
        <v>-0.93144760006238747</v>
      </c>
      <c r="N232" s="304">
        <f t="shared" ca="1" si="104"/>
        <v>-53.368016321164234</v>
      </c>
      <c r="P232" s="310">
        <f t="shared" ca="1" si="105"/>
        <v>23</v>
      </c>
      <c r="Q232" s="304">
        <f t="shared" ca="1" si="106"/>
        <v>0</v>
      </c>
      <c r="R232" s="306">
        <f t="shared" ca="1" si="107"/>
        <v>0</v>
      </c>
      <c r="S232" s="307">
        <f t="shared" ca="1" si="108"/>
        <v>4.5130000000000017</v>
      </c>
      <c r="T232" s="304">
        <f t="shared" ca="1" si="88"/>
        <v>44.272530000000017</v>
      </c>
      <c r="U232" s="311">
        <f t="shared" ca="1" si="89"/>
        <v>0</v>
      </c>
      <c r="V232" s="306">
        <f t="shared" ca="1" si="90"/>
        <v>1.0853785079946281</v>
      </c>
      <c r="W232" s="304">
        <f t="shared" ca="1" si="91"/>
        <v>3.294313543800262</v>
      </c>
      <c r="Y232" s="314" t="str">
        <f t="shared" ca="1" si="109"/>
        <v/>
      </c>
      <c r="Z232" s="315" t="str">
        <f t="shared" ca="1" si="110"/>
        <v/>
      </c>
      <c r="AA232" s="316" t="str">
        <f t="shared" ca="1" si="111"/>
        <v/>
      </c>
      <c r="AC232" s="310" t="e">
        <f t="shared" ca="1" si="112"/>
        <v>#N/A</v>
      </c>
      <c r="AD232" s="323" t="e">
        <f t="shared" ca="1" si="113"/>
        <v>#N/A</v>
      </c>
      <c r="AE232" s="324" t="e">
        <f t="shared" ca="1" si="92"/>
        <v>#N/A</v>
      </c>
      <c r="AG232" s="306">
        <f t="shared" ca="1" si="114"/>
        <v>7.0623341565757958</v>
      </c>
      <c r="AH232" s="304">
        <f t="shared" ca="1" si="115"/>
        <v>-0.6971974185523816</v>
      </c>
    </row>
    <row r="233" spans="1:34" x14ac:dyDescent="0.2">
      <c r="A233" s="347">
        <f t="shared" ca="1" si="93"/>
        <v>0.1</v>
      </c>
      <c r="B233" s="304">
        <f t="shared" ca="1" si="94"/>
        <v>13.899999999999968</v>
      </c>
      <c r="D233" s="306">
        <f t="shared" ca="1" si="95"/>
        <v>-0.4355479101581094</v>
      </c>
      <c r="E233" s="307">
        <f t="shared" ca="1" si="96"/>
        <v>-9.2242176733929817</v>
      </c>
      <c r="F233" s="304">
        <f t="shared" ca="1" si="97"/>
        <v>9.23449477059674</v>
      </c>
      <c r="G233" s="306">
        <f t="shared" ca="1" si="98"/>
        <v>18.771401123414883</v>
      </c>
      <c r="H233" s="307">
        <f t="shared" ca="1" si="99"/>
        <v>-26.227258258376004</v>
      </c>
      <c r="I233" s="304">
        <f t="shared" ca="1" si="100"/>
        <v>32.252667732882095</v>
      </c>
      <c r="J233" s="306">
        <f t="shared" ca="1" si="101"/>
        <v>426.61492513927101</v>
      </c>
      <c r="K233" s="307">
        <f t="shared" ca="1" si="102"/>
        <v>1206.0694376511535</v>
      </c>
      <c r="L233" s="304">
        <f t="shared" ca="1" si="87"/>
        <v>1279.2981602377749</v>
      </c>
      <c r="M233" s="306">
        <f t="shared" ca="1" si="103"/>
        <v>-0.94959705321226917</v>
      </c>
      <c r="N233" s="304">
        <f t="shared" ca="1" si="104"/>
        <v>-54.407903387122879</v>
      </c>
      <c r="P233" s="310">
        <f t="shared" ca="1" si="105"/>
        <v>23</v>
      </c>
      <c r="Q233" s="304">
        <f t="shared" ca="1" si="106"/>
        <v>0</v>
      </c>
      <c r="R233" s="306">
        <f t="shared" ca="1" si="107"/>
        <v>0</v>
      </c>
      <c r="S233" s="307">
        <f t="shared" ca="1" si="108"/>
        <v>4.5130000000000017</v>
      </c>
      <c r="T233" s="304">
        <f t="shared" ca="1" si="88"/>
        <v>44.272530000000017</v>
      </c>
      <c r="U233" s="311">
        <f t="shared" ca="1" si="89"/>
        <v>0</v>
      </c>
      <c r="V233" s="306">
        <f t="shared" ca="1" si="90"/>
        <v>1.0856592263156988</v>
      </c>
      <c r="W233" s="304">
        <f t="shared" ca="1" si="91"/>
        <v>3.4472659403239945</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7.1424122915113522</v>
      </c>
      <c r="AH233" s="304">
        <f t="shared" ca="1" si="115"/>
        <v>-0.7299609004653802</v>
      </c>
    </row>
    <row r="234" spans="1:34" x14ac:dyDescent="0.2">
      <c r="A234" s="347">
        <f t="shared" ca="1" si="93"/>
        <v>0.1</v>
      </c>
      <c r="B234" s="304">
        <f t="shared" ca="1" si="94"/>
        <v>13.999999999999968</v>
      </c>
      <c r="D234" s="306">
        <f t="shared" ca="1" si="95"/>
        <v>-0.44457035815320989</v>
      </c>
      <c r="E234" s="307">
        <f t="shared" ca="1" si="96"/>
        <v>-9.1888496915790281</v>
      </c>
      <c r="F234" s="304">
        <f t="shared" ca="1" si="97"/>
        <v>9.1995978965268073</v>
      </c>
      <c r="G234" s="306">
        <f t="shared" ca="1" si="98"/>
        <v>18.726944087599563</v>
      </c>
      <c r="H234" s="307">
        <f t="shared" ca="1" si="99"/>
        <v>-27.146143227533909</v>
      </c>
      <c r="I234" s="304">
        <f t="shared" ca="1" si="100"/>
        <v>32.978955820187295</v>
      </c>
      <c r="J234" s="306">
        <f t="shared" ca="1" si="101"/>
        <v>428.48984239982173</v>
      </c>
      <c r="K234" s="307">
        <f t="shared" ca="1" si="102"/>
        <v>1203.400767576858</v>
      </c>
      <c r="L234" s="304">
        <f t="shared" ca="1" si="87"/>
        <v>1277.4102522073301</v>
      </c>
      <c r="M234" s="306">
        <f t="shared" ca="1" si="103"/>
        <v>-0.96691055242479318</v>
      </c>
      <c r="N234" s="304">
        <f t="shared" ca="1" si="104"/>
        <v>-55.399893820603573</v>
      </c>
      <c r="P234" s="310">
        <f t="shared" ca="1" si="105"/>
        <v>23</v>
      </c>
      <c r="Q234" s="304">
        <f t="shared" ca="1" si="106"/>
        <v>0</v>
      </c>
      <c r="R234" s="306">
        <f t="shared" ca="1" si="107"/>
        <v>0</v>
      </c>
      <c r="S234" s="307">
        <f t="shared" ca="1" si="108"/>
        <v>4.5130000000000017</v>
      </c>
      <c r="T234" s="304">
        <f t="shared" ca="1" si="88"/>
        <v>44.272530000000017</v>
      </c>
      <c r="U234" s="311">
        <f t="shared" ca="1" si="89"/>
        <v>0</v>
      </c>
      <c r="V234" s="306">
        <f t="shared" ca="1" si="90"/>
        <v>1.0859500469815324</v>
      </c>
      <c r="W234" s="304">
        <f t="shared" ca="1" si="91"/>
        <v>3.6052353951946263</v>
      </c>
      <c r="Y234" s="314" t="str">
        <f t="shared" ca="1" si="109"/>
        <v/>
      </c>
      <c r="Z234" s="315" t="str">
        <f t="shared" ca="1" si="110"/>
        <v/>
      </c>
      <c r="AA234" s="316" t="str">
        <f t="shared" ca="1" si="111"/>
        <v/>
      </c>
      <c r="AC234" s="310">
        <f t="shared" ca="1" si="112"/>
        <v>13.999999999999968</v>
      </c>
      <c r="AD234" s="323">
        <f t="shared" ca="1" si="113"/>
        <v>428.48984239982173</v>
      </c>
      <c r="AE234" s="324" t="e">
        <f t="shared" ca="1" si="92"/>
        <v>#N/A</v>
      </c>
      <c r="AG234" s="306">
        <f t="shared" ca="1" si="114"/>
        <v>7.2134537014057374</v>
      </c>
      <c r="AH234" s="304">
        <f t="shared" ca="1" si="115"/>
        <v>-0.76385241310081831</v>
      </c>
    </row>
    <row r="235" spans="1:34" x14ac:dyDescent="0.2">
      <c r="A235" s="347">
        <f t="shared" ca="1" si="93"/>
        <v>0.1</v>
      </c>
      <c r="B235" s="304">
        <f t="shared" ca="1" si="94"/>
        <v>14.099999999999968</v>
      </c>
      <c r="D235" s="306">
        <f t="shared" ca="1" si="95"/>
        <v>-0.45362638335910649</v>
      </c>
      <c r="E235" s="307">
        <f t="shared" ca="1" si="96"/>
        <v>-9.1524337298786183</v>
      </c>
      <c r="F235" s="304">
        <f t="shared" ca="1" si="97"/>
        <v>9.1636684835004427</v>
      </c>
      <c r="G235" s="306">
        <f t="shared" ca="1" si="98"/>
        <v>18.681581449263653</v>
      </c>
      <c r="H235" s="307">
        <f t="shared" ca="1" si="99"/>
        <v>-28.061386600521772</v>
      </c>
      <c r="I235" s="304">
        <f t="shared" ca="1" si="100"/>
        <v>33.71116882265305</v>
      </c>
      <c r="J235" s="306">
        <f t="shared" ca="1" si="101"/>
        <v>430.36026867666487</v>
      </c>
      <c r="K235" s="307">
        <f t="shared" ca="1" si="102"/>
        <v>1200.6403910854551</v>
      </c>
      <c r="L235" s="304">
        <f t="shared" ca="1" si="87"/>
        <v>1275.4400454593253</v>
      </c>
      <c r="M235" s="306">
        <f t="shared" ca="1" si="103"/>
        <v>-0.98343568590681218</v>
      </c>
      <c r="N235" s="304">
        <f t="shared" ca="1" si="104"/>
        <v>-56.346714225013592</v>
      </c>
      <c r="P235" s="310">
        <f t="shared" ca="1" si="105"/>
        <v>23</v>
      </c>
      <c r="Q235" s="304">
        <f t="shared" ca="1" si="106"/>
        <v>0</v>
      </c>
      <c r="R235" s="306">
        <f t="shared" ca="1" si="107"/>
        <v>0</v>
      </c>
      <c r="S235" s="307">
        <f t="shared" ca="1" si="108"/>
        <v>4.5130000000000017</v>
      </c>
      <c r="T235" s="304">
        <f t="shared" ca="1" si="88"/>
        <v>44.272530000000017</v>
      </c>
      <c r="U235" s="311">
        <f t="shared" ca="1" si="89"/>
        <v>0</v>
      </c>
      <c r="V235" s="306">
        <f t="shared" ca="1" si="90"/>
        <v>1.0862509384671108</v>
      </c>
      <c r="W235" s="304">
        <f t="shared" ca="1" si="91"/>
        <v>3.7681463477705264</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7.2761018360407448</v>
      </c>
      <c r="AH235" s="304">
        <f t="shared" ca="1" si="115"/>
        <v>-0.7988556160413528</v>
      </c>
    </row>
    <row r="236" spans="1:34" x14ac:dyDescent="0.2">
      <c r="A236" s="347">
        <f t="shared" ca="1" si="93"/>
        <v>0.1</v>
      </c>
      <c r="B236" s="304">
        <f t="shared" ca="1" si="94"/>
        <v>14.199999999999967</v>
      </c>
      <c r="D236" s="306">
        <f t="shared" ca="1" si="95"/>
        <v>-0.46270293609397928</v>
      </c>
      <c r="E236" s="307">
        <f t="shared" ca="1" si="96"/>
        <v>-9.1149792917054437</v>
      </c>
      <c r="F236" s="304">
        <f t="shared" ca="1" si="97"/>
        <v>9.1267158110291273</v>
      </c>
      <c r="G236" s="306">
        <f t="shared" ca="1" si="98"/>
        <v>18.635311155654257</v>
      </c>
      <c r="H236" s="307">
        <f t="shared" ca="1" si="99"/>
        <v>-28.972884529692315</v>
      </c>
      <c r="I236" s="304">
        <f t="shared" ca="1" si="100"/>
        <v>34.44855381346126</v>
      </c>
      <c r="J236" s="306">
        <f t="shared" ca="1" si="101"/>
        <v>432.22611330691075</v>
      </c>
      <c r="K236" s="307">
        <f t="shared" ca="1" si="102"/>
        <v>1197.7886775289444</v>
      </c>
      <c r="L236" s="304">
        <f t="shared" ca="1" si="87"/>
        <v>1273.3880512400515</v>
      </c>
      <c r="M236" s="306">
        <f t="shared" ca="1" si="103"/>
        <v>-0.99921746166172543</v>
      </c>
      <c r="N236" s="304">
        <f t="shared" ca="1" si="104"/>
        <v>-57.250943368992012</v>
      </c>
      <c r="P236" s="310">
        <f t="shared" ca="1" si="105"/>
        <v>23</v>
      </c>
      <c r="Q236" s="304">
        <f t="shared" ca="1" si="106"/>
        <v>0</v>
      </c>
      <c r="R236" s="306">
        <f t="shared" ca="1" si="107"/>
        <v>0</v>
      </c>
      <c r="S236" s="307">
        <f t="shared" ca="1" si="108"/>
        <v>4.5130000000000017</v>
      </c>
      <c r="T236" s="304">
        <f t="shared" ca="1" si="88"/>
        <v>44.272530000000017</v>
      </c>
      <c r="U236" s="311">
        <f t="shared" ca="1" si="89"/>
        <v>0</v>
      </c>
      <c r="V236" s="306">
        <f t="shared" ca="1" si="90"/>
        <v>1.0865618683350322</v>
      </c>
      <c r="W236" s="304">
        <f t="shared" ca="1" si="91"/>
        <v>3.9359214707972674</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7.3309512486192716</v>
      </c>
      <c r="AH236" s="304">
        <f t="shared" ca="1" si="115"/>
        <v>-0.83495376640162311</v>
      </c>
    </row>
    <row r="237" spans="1:34" x14ac:dyDescent="0.2">
      <c r="A237" s="347">
        <f t="shared" ca="1" si="93"/>
        <v>0.1</v>
      </c>
      <c r="B237" s="304">
        <f t="shared" ca="1" si="94"/>
        <v>14.299999999999967</v>
      </c>
      <c r="D237" s="306">
        <f t="shared" ca="1" si="95"/>
        <v>-0.47178784258384171</v>
      </c>
      <c r="E237" s="307">
        <f t="shared" ca="1" si="96"/>
        <v>-9.0764971047962959</v>
      </c>
      <c r="F237" s="304">
        <f t="shared" ca="1" si="97"/>
        <v>9.0887503795508362</v>
      </c>
      <c r="G237" s="306">
        <f t="shared" ca="1" si="98"/>
        <v>18.588132371395872</v>
      </c>
      <c r="H237" s="307">
        <f t="shared" ca="1" si="99"/>
        <v>-29.880534240171944</v>
      </c>
      <c r="I237" s="304">
        <f t="shared" ca="1" si="100"/>
        <v>35.190410505343969</v>
      </c>
      <c r="J237" s="306">
        <f t="shared" ca="1" si="101"/>
        <v>434.08728548326326</v>
      </c>
      <c r="K237" s="307">
        <f t="shared" ca="1" si="102"/>
        <v>1194.8460065904512</v>
      </c>
      <c r="L237" s="304">
        <f t="shared" ca="1" si="87"/>
        <v>1271.2547938487298</v>
      </c>
      <c r="M237" s="306">
        <f t="shared" ca="1" si="103"/>
        <v>-1.0142983453605481</v>
      </c>
      <c r="N237" s="304">
        <f t="shared" ca="1" si="104"/>
        <v>-58.115014356262186</v>
      </c>
      <c r="P237" s="310">
        <f t="shared" ca="1" si="105"/>
        <v>23</v>
      </c>
      <c r="Q237" s="304">
        <f t="shared" ca="1" si="106"/>
        <v>0</v>
      </c>
      <c r="R237" s="306">
        <f t="shared" ca="1" si="107"/>
        <v>0</v>
      </c>
      <c r="S237" s="307">
        <f t="shared" ca="1" si="108"/>
        <v>4.5130000000000017</v>
      </c>
      <c r="T237" s="304">
        <f t="shared" ca="1" si="88"/>
        <v>44.272530000000017</v>
      </c>
      <c r="U237" s="311">
        <f t="shared" ca="1" si="89"/>
        <v>0</v>
      </c>
      <c r="V237" s="306">
        <f t="shared" ca="1" si="90"/>
        <v>1.0868828032420548</v>
      </c>
      <c r="W237" s="304">
        <f t="shared" ca="1" si="91"/>
        <v>4.1084817236673317</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7.3785503647476887</v>
      </c>
      <c r="AH237" s="304">
        <f t="shared" ca="1" si="115"/>
        <v>-0.8721297298465025</v>
      </c>
    </row>
    <row r="238" spans="1:34" x14ac:dyDescent="0.2">
      <c r="A238" s="347">
        <f t="shared" ca="1" si="93"/>
        <v>0.1</v>
      </c>
      <c r="B238" s="304">
        <f t="shared" ca="1" si="94"/>
        <v>14.399999999999967</v>
      </c>
      <c r="D238" s="306">
        <f t="shared" ca="1" si="95"/>
        <v>-0.48086974064821197</v>
      </c>
      <c r="E238" s="307">
        <f t="shared" ca="1" si="96"/>
        <v>-9.0369990086463705</v>
      </c>
      <c r="F238" s="304">
        <f t="shared" ca="1" si="97"/>
        <v>9.0497837979559801</v>
      </c>
      <c r="G238" s="306">
        <f t="shared" ca="1" si="98"/>
        <v>18.540045397331053</v>
      </c>
      <c r="H238" s="307">
        <f t="shared" ca="1" si="99"/>
        <v>-30.784234141036581</v>
      </c>
      <c r="I238" s="304">
        <f t="shared" ca="1" si="100"/>
        <v>35.936087085063377</v>
      </c>
      <c r="J238" s="306">
        <f t="shared" ca="1" si="101"/>
        <v>435.94369437169962</v>
      </c>
      <c r="K238" s="307">
        <f t="shared" ca="1" si="102"/>
        <v>1191.8127681713909</v>
      </c>
      <c r="L238" s="304">
        <f t="shared" ca="1" si="87"/>
        <v>1269.0408106277746</v>
      </c>
      <c r="M238" s="306">
        <f t="shared" ca="1" si="103"/>
        <v>-1.0287183265843471</v>
      </c>
      <c r="N238" s="304">
        <f t="shared" ca="1" si="104"/>
        <v>-58.941218421043764</v>
      </c>
      <c r="P238" s="310">
        <f t="shared" ca="1" si="105"/>
        <v>23</v>
      </c>
      <c r="Q238" s="304">
        <f t="shared" ca="1" si="106"/>
        <v>0</v>
      </c>
      <c r="R238" s="306">
        <f t="shared" ca="1" si="107"/>
        <v>0</v>
      </c>
      <c r="S238" s="307">
        <f t="shared" ca="1" si="108"/>
        <v>4.5130000000000017</v>
      </c>
      <c r="T238" s="304">
        <f t="shared" ca="1" si="88"/>
        <v>44.272530000000017</v>
      </c>
      <c r="U238" s="311">
        <f t="shared" ca="1" si="89"/>
        <v>0</v>
      </c>
      <c r="V238" s="306">
        <f t="shared" ca="1" si="90"/>
        <v>1.087213708946813</v>
      </c>
      <c r="W238" s="304">
        <f t="shared" ca="1" si="91"/>
        <v>4.285746408840355</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7.4194044390030909</v>
      </c>
      <c r="AH238" s="304">
        <f t="shared" ca="1" si="115"/>
        <v>-0.91036599239249505</v>
      </c>
    </row>
    <row r="239" spans="1:34" x14ac:dyDescent="0.2">
      <c r="A239" s="347">
        <f t="shared" ca="1" si="93"/>
        <v>0.1</v>
      </c>
      <c r="B239" s="304">
        <f t="shared" ca="1" si="94"/>
        <v>14.499999999999966</v>
      </c>
      <c r="D239" s="306">
        <f t="shared" ca="1" si="95"/>
        <v>-0.48993801983502111</v>
      </c>
      <c r="E239" s="307">
        <f t="shared" ca="1" si="96"/>
        <v>-8.9964978540253036</v>
      </c>
      <c r="F239" s="304">
        <f t="shared" ca="1" si="97"/>
        <v>9.0098286832082319</v>
      </c>
      <c r="G239" s="306">
        <f t="shared" ca="1" si="98"/>
        <v>18.49105159534755</v>
      </c>
      <c r="H239" s="307">
        <f t="shared" ca="1" si="99"/>
        <v>-31.683883926439112</v>
      </c>
      <c r="I239" s="304">
        <f t="shared" ca="1" si="100"/>
        <v>36.68497634953404</v>
      </c>
      <c r="J239" s="306">
        <f t="shared" ca="1" si="101"/>
        <v>437.79524922133356</v>
      </c>
      <c r="K239" s="307">
        <f t="shared" ca="1" si="102"/>
        <v>1188.689362268017</v>
      </c>
      <c r="L239" s="304">
        <f t="shared" ca="1" si="87"/>
        <v>1266.7466519434399</v>
      </c>
      <c r="M239" s="306">
        <f t="shared" ca="1" si="103"/>
        <v>-1.0425150052097165</v>
      </c>
      <c r="N239" s="304">
        <f t="shared" ca="1" si="104"/>
        <v>-59.731709877575788</v>
      </c>
      <c r="P239" s="310">
        <f t="shared" ca="1" si="105"/>
        <v>23</v>
      </c>
      <c r="Q239" s="304">
        <f t="shared" ca="1" si="106"/>
        <v>0</v>
      </c>
      <c r="R239" s="306">
        <f t="shared" ca="1" si="107"/>
        <v>0</v>
      </c>
      <c r="S239" s="307">
        <f t="shared" ca="1" si="108"/>
        <v>4.5130000000000017</v>
      </c>
      <c r="T239" s="304">
        <f t="shared" ca="1" si="88"/>
        <v>44.272530000000017</v>
      </c>
      <c r="U239" s="311">
        <f t="shared" ca="1" si="89"/>
        <v>0</v>
      </c>
      <c r="V239" s="306">
        <f t="shared" ca="1" si="90"/>
        <v>1.0875545503185895</v>
      </c>
      <c r="W239" s="304">
        <f t="shared" ca="1" si="91"/>
        <v>4.4676332310830933</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7.4539785765759019</v>
      </c>
      <c r="AH239" s="304">
        <f t="shared" ca="1" si="115"/>
        <v>-0.9496446729094512</v>
      </c>
    </row>
    <row r="240" spans="1:34" x14ac:dyDescent="0.2">
      <c r="A240" s="347">
        <f t="shared" ca="1" si="93"/>
        <v>0.1</v>
      </c>
      <c r="B240" s="304">
        <f t="shared" ca="1" si="94"/>
        <v>14.599999999999966</v>
      </c>
      <c r="D240" s="306">
        <f t="shared" ca="1" si="95"/>
        <v>-0.49898276599719099</v>
      </c>
      <c r="E240" s="307">
        <f t="shared" ca="1" si="96"/>
        <v>-8.9550074130382971</v>
      </c>
      <c r="F240" s="304">
        <f t="shared" ca="1" si="97"/>
        <v>8.9688985705231978</v>
      </c>
      <c r="G240" s="306">
        <f t="shared" ca="1" si="98"/>
        <v>18.44115331874783</v>
      </c>
      <c r="H240" s="307">
        <f t="shared" ca="1" si="99"/>
        <v>-32.579384667742943</v>
      </c>
      <c r="I240" s="304">
        <f t="shared" ca="1" si="100"/>
        <v>37.436512137942657</v>
      </c>
      <c r="J240" s="306">
        <f t="shared" ca="1" si="101"/>
        <v>439.64185946703833</v>
      </c>
      <c r="K240" s="307">
        <f t="shared" ca="1" si="102"/>
        <v>1185.4761988383079</v>
      </c>
      <c r="L240" s="304">
        <f t="shared" ca="1" si="87"/>
        <v>1264.3728811579906</v>
      </c>
      <c r="M240" s="306">
        <f t="shared" ca="1" si="103"/>
        <v>-1.0557236914204968</v>
      </c>
      <c r="N240" s="304">
        <f t="shared" ca="1" si="104"/>
        <v>-60.488511850366145</v>
      </c>
      <c r="P240" s="310">
        <f t="shared" ca="1" si="105"/>
        <v>23</v>
      </c>
      <c r="Q240" s="304">
        <f t="shared" ca="1" si="106"/>
        <v>0</v>
      </c>
      <c r="R240" s="306">
        <f t="shared" ca="1" si="107"/>
        <v>0</v>
      </c>
      <c r="S240" s="307">
        <f t="shared" ca="1" si="108"/>
        <v>4.5130000000000017</v>
      </c>
      <c r="T240" s="304">
        <f t="shared" ca="1" si="88"/>
        <v>44.272530000000017</v>
      </c>
      <c r="U240" s="311">
        <f t="shared" ca="1" si="89"/>
        <v>0</v>
      </c>
      <c r="V240" s="306">
        <f t="shared" ca="1" si="90"/>
        <v>1.0879052913470451</v>
      </c>
      <c r="W240" s="304">
        <f t="shared" ca="1" si="91"/>
        <v>4.654058359217319</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7.4827007314494436</v>
      </c>
      <c r="AH240" s="304">
        <f t="shared" ca="1" si="115"/>
        <v>-0.98994753624708431</v>
      </c>
    </row>
    <row r="241" spans="1:34" x14ac:dyDescent="0.2">
      <c r="A241" s="347">
        <f t="shared" ca="1" si="93"/>
        <v>0.1</v>
      </c>
      <c r="B241" s="304">
        <f t="shared" ca="1" si="94"/>
        <v>14.699999999999966</v>
      </c>
      <c r="D241" s="306">
        <f t="shared" ca="1" si="95"/>
        <v>-0.50799471020071507</v>
      </c>
      <c r="E241" s="307">
        <f t="shared" ca="1" si="96"/>
        <v>-8.9125422983722871</v>
      </c>
      <c r="F241" s="304">
        <f t="shared" ca="1" si="97"/>
        <v>8.9270078327436835</v>
      </c>
      <c r="G241" s="306">
        <f t="shared" ca="1" si="98"/>
        <v>18.390353847727759</v>
      </c>
      <c r="H241" s="307">
        <f t="shared" ca="1" si="99"/>
        <v>-33.470638897580173</v>
      </c>
      <c r="I241" s="304">
        <f t="shared" ca="1" si="100"/>
        <v>38.190166049087061</v>
      </c>
      <c r="J241" s="306">
        <f t="shared" ca="1" si="101"/>
        <v>441.48343482536211</v>
      </c>
      <c r="K241" s="307">
        <f t="shared" ca="1" si="102"/>
        <v>1182.1736976600419</v>
      </c>
      <c r="L241" s="304">
        <f t="shared" ca="1" si="87"/>
        <v>1261.9200745944315</v>
      </c>
      <c r="M241" s="306">
        <f t="shared" ca="1" si="103"/>
        <v>-1.0683775142446439</v>
      </c>
      <c r="N241" s="304">
        <f t="shared" ca="1" si="104"/>
        <v>-61.213522492896082</v>
      </c>
      <c r="P241" s="310">
        <f t="shared" ca="1" si="105"/>
        <v>23</v>
      </c>
      <c r="Q241" s="304">
        <f t="shared" ca="1" si="106"/>
        <v>0</v>
      </c>
      <c r="R241" s="306">
        <f t="shared" ca="1" si="107"/>
        <v>0</v>
      </c>
      <c r="S241" s="307">
        <f t="shared" ca="1" si="108"/>
        <v>4.5130000000000017</v>
      </c>
      <c r="T241" s="304">
        <f t="shared" ca="1" si="88"/>
        <v>44.272530000000017</v>
      </c>
      <c r="U241" s="311">
        <f t="shared" ca="1" si="89"/>
        <v>0</v>
      </c>
      <c r="V241" s="306">
        <f t="shared" ca="1" si="90"/>
        <v>1.0882658951528166</v>
      </c>
      <c r="W241" s="304">
        <f t="shared" ca="1" si="91"/>
        <v>4.8449364900892684</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7.5059646191099105</v>
      </c>
      <c r="AH241" s="304">
        <f t="shared" ca="1" si="115"/>
        <v>-1.0312560069171985</v>
      </c>
    </row>
    <row r="242" spans="1:34" x14ac:dyDescent="0.2">
      <c r="A242" s="347">
        <f t="shared" ca="1" si="93"/>
        <v>0.1</v>
      </c>
      <c r="B242" s="304">
        <f t="shared" ca="1" si="94"/>
        <v>14.799999999999965</v>
      </c>
      <c r="D242" s="306">
        <f t="shared" ca="1" si="95"/>
        <v>-0.51696518178455264</v>
      </c>
      <c r="E242" s="307">
        <f t="shared" ca="1" si="96"/>
        <v>-8.8691178905309336</v>
      </c>
      <c r="F242" s="304">
        <f t="shared" ca="1" si="97"/>
        <v>8.8841716077141033</v>
      </c>
      <c r="G242" s="306">
        <f t="shared" ca="1" si="98"/>
        <v>18.338657329549303</v>
      </c>
      <c r="H242" s="307">
        <f t="shared" ca="1" si="99"/>
        <v>-34.357550686633267</v>
      </c>
      <c r="I242" s="304">
        <f t="shared" ca="1" si="100"/>
        <v>38.945444429807274</v>
      </c>
      <c r="J242" s="306">
        <f t="shared" ca="1" si="101"/>
        <v>443.31988538422598</v>
      </c>
      <c r="K242" s="307">
        <f t="shared" ca="1" si="102"/>
        <v>1178.7822881808311</v>
      </c>
      <c r="L242" s="304">
        <f t="shared" ca="1" si="87"/>
        <v>1259.3888214947435</v>
      </c>
      <c r="M242" s="306">
        <f t="shared" ca="1" si="103"/>
        <v>-1.0805075346732163</v>
      </c>
      <c r="N242" s="304">
        <f t="shared" ca="1" si="104"/>
        <v>-61.908521468860748</v>
      </c>
      <c r="P242" s="310">
        <f t="shared" ca="1" si="105"/>
        <v>23</v>
      </c>
      <c r="Q242" s="304">
        <f t="shared" ca="1" si="106"/>
        <v>0</v>
      </c>
      <c r="R242" s="306">
        <f t="shared" ca="1" si="107"/>
        <v>0</v>
      </c>
      <c r="S242" s="307">
        <f t="shared" ca="1" si="108"/>
        <v>4.5130000000000017</v>
      </c>
      <c r="T242" s="304">
        <f t="shared" ca="1" si="88"/>
        <v>44.272530000000017</v>
      </c>
      <c r="U242" s="311">
        <f t="shared" ca="1" si="89"/>
        <v>0</v>
      </c>
      <c r="V242" s="306">
        <f t="shared" ca="1" si="90"/>
        <v>1.0886363239989136</v>
      </c>
      <c r="W242" s="304">
        <f t="shared" ca="1" si="91"/>
        <v>5.0401809144966938</v>
      </c>
      <c r="Y242" s="314" t="str">
        <f t="shared" ca="1" si="109"/>
        <v/>
      </c>
      <c r="Z242" s="315" t="str">
        <f t="shared" ca="1" si="110"/>
        <v/>
      </c>
      <c r="AA242" s="316" t="str">
        <f t="shared" ca="1" si="111"/>
        <v/>
      </c>
      <c r="AC242" s="310" t="e">
        <f t="shared" ca="1" si="112"/>
        <v>#N/A</v>
      </c>
      <c r="AD242" s="323" t="e">
        <f t="shared" ca="1" si="113"/>
        <v>#N/A</v>
      </c>
      <c r="AE242" s="324" t="e">
        <f t="shared" ca="1" si="92"/>
        <v>#N/A</v>
      </c>
      <c r="AG242" s="306">
        <f t="shared" ca="1" si="114"/>
        <v>7.5241325021922778</v>
      </c>
      <c r="AH242" s="304">
        <f t="shared" ca="1" si="115"/>
        <v>-1.0735511832681734</v>
      </c>
    </row>
    <row r="243" spans="1:34" x14ac:dyDescent="0.2">
      <c r="A243" s="347">
        <f t="shared" ca="1" si="93"/>
        <v>0.1</v>
      </c>
      <c r="B243" s="304">
        <f t="shared" ca="1" si="94"/>
        <v>14.899999999999965</v>
      </c>
      <c r="D243" s="306">
        <f t="shared" ca="1" si="95"/>
        <v>-0.52588606534828108</v>
      </c>
      <c r="E243" s="307">
        <f t="shared" ca="1" si="96"/>
        <v>-8.8247502720123219</v>
      </c>
      <c r="F243" s="304">
        <f t="shared" ca="1" si="97"/>
        <v>8.8404057326069054</v>
      </c>
      <c r="G243" s="306">
        <f t="shared" ca="1" si="98"/>
        <v>18.286068723014473</v>
      </c>
      <c r="H243" s="307">
        <f t="shared" ca="1" si="99"/>
        <v>-35.240025713834498</v>
      </c>
      <c r="I243" s="304">
        <f t="shared" ca="1" si="100"/>
        <v>39.701885618374916</v>
      </c>
      <c r="J243" s="306">
        <f t="shared" ca="1" si="101"/>
        <v>445.1511216868542</v>
      </c>
      <c r="K243" s="307">
        <f t="shared" ca="1" si="102"/>
        <v>1175.3024093608076</v>
      </c>
      <c r="L243" s="304">
        <f t="shared" ca="1" si="87"/>
        <v>1256.7797239724962</v>
      </c>
      <c r="M243" s="306">
        <f t="shared" ca="1" si="103"/>
        <v>-1.0921428603564831</v>
      </c>
      <c r="N243" s="304">
        <f t="shared" ca="1" si="104"/>
        <v>-62.575176523772114</v>
      </c>
      <c r="P243" s="310">
        <f t="shared" ca="1" si="105"/>
        <v>23</v>
      </c>
      <c r="Q243" s="304">
        <f t="shared" ca="1" si="106"/>
        <v>0</v>
      </c>
      <c r="R243" s="306">
        <f t="shared" ca="1" si="107"/>
        <v>0</v>
      </c>
      <c r="S243" s="307">
        <f t="shared" ca="1" si="108"/>
        <v>4.5130000000000017</v>
      </c>
      <c r="T243" s="304">
        <f t="shared" ca="1" si="88"/>
        <v>44.272530000000017</v>
      </c>
      <c r="U243" s="311">
        <f t="shared" ca="1" si="89"/>
        <v>0</v>
      </c>
      <c r="V243" s="306">
        <f t="shared" ca="1" si="90"/>
        <v>1.0890165393028313</v>
      </c>
      <c r="W243" s="304">
        <f t="shared" ca="1" si="91"/>
        <v>5.2397035848291198</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7.5375378229363204</v>
      </c>
      <c r="AH243" s="304">
        <f t="shared" ca="1" si="115"/>
        <v>-1.1168138520932178</v>
      </c>
    </row>
    <row r="244" spans="1:34" x14ac:dyDescent="0.2">
      <c r="A244" s="347">
        <f t="shared" ca="1" si="93"/>
        <v>0.1</v>
      </c>
      <c r="B244" s="304">
        <f t="shared" ca="1" si="94"/>
        <v>14.999999999999964</v>
      </c>
      <c r="D244" s="306">
        <f t="shared" ca="1" si="95"/>
        <v>-0.53474976141790409</v>
      </c>
      <c r="E244" s="307">
        <f t="shared" ca="1" si="96"/>
        <v>-8.7794561675185889</v>
      </c>
      <c r="F244" s="304">
        <f t="shared" ca="1" si="97"/>
        <v>8.7957266842891784</v>
      </c>
      <c r="G244" s="306">
        <f t="shared" ca="1" si="98"/>
        <v>18.232593746872684</v>
      </c>
      <c r="H244" s="307">
        <f t="shared" ca="1" si="99"/>
        <v>-36.117971330586357</v>
      </c>
      <c r="I244" s="304">
        <f t="shared" ca="1" si="100"/>
        <v>40.459057425693437</v>
      </c>
      <c r="J244" s="306">
        <f t="shared" ca="1" si="101"/>
        <v>446.97705481034853</v>
      </c>
      <c r="K244" s="307">
        <f t="shared" ca="1" si="102"/>
        <v>1171.7345095085866</v>
      </c>
      <c r="L244" s="304">
        <f t="shared" ca="1" si="87"/>
        <v>1254.0933969606335</v>
      </c>
      <c r="M244" s="306">
        <f t="shared" ca="1" si="103"/>
        <v>-1.1033107596251992</v>
      </c>
      <c r="N244" s="304">
        <f t="shared" ca="1" si="104"/>
        <v>-63.215050017896786</v>
      </c>
      <c r="P244" s="310">
        <f t="shared" ca="1" si="105"/>
        <v>23</v>
      </c>
      <c r="Q244" s="304">
        <f t="shared" ca="1" si="106"/>
        <v>0</v>
      </c>
      <c r="R244" s="306">
        <f t="shared" ca="1" si="107"/>
        <v>0</v>
      </c>
      <c r="S244" s="307">
        <f t="shared" ca="1" si="108"/>
        <v>4.5130000000000017</v>
      </c>
      <c r="T244" s="304">
        <f t="shared" ca="1" si="88"/>
        <v>44.272530000000017</v>
      </c>
      <c r="U244" s="311">
        <f t="shared" ca="1" si="89"/>
        <v>0</v>
      </c>
      <c r="V244" s="306">
        <f t="shared" ca="1" si="90"/>
        <v>1.0894065016493224</v>
      </c>
      <c r="W244" s="304">
        <f t="shared" ca="1" si="91"/>
        <v>5.443415184194234</v>
      </c>
      <c r="Y244" s="314" t="str">
        <f t="shared" ca="1" si="109"/>
        <v/>
      </c>
      <c r="Z244" s="315" t="str">
        <f t="shared" ca="1" si="110"/>
        <v/>
      </c>
      <c r="AA244" s="316" t="str">
        <f t="shared" ca="1" si="111"/>
        <v/>
      </c>
      <c r="AC244" s="310">
        <f t="shared" ca="1" si="112"/>
        <v>14.999999999999964</v>
      </c>
      <c r="AD244" s="323">
        <f t="shared" ca="1" si="113"/>
        <v>446.97705481034853</v>
      </c>
      <c r="AE244" s="324" t="e">
        <f t="shared" ca="1" si="92"/>
        <v>#N/A</v>
      </c>
      <c r="AG244" s="306">
        <f t="shared" ca="1" si="114"/>
        <v>7.5464876678620154</v>
      </c>
      <c r="AH244" s="304">
        <f t="shared" ca="1" si="115"/>
        <v>-1.1610245036182401</v>
      </c>
    </row>
    <row r="245" spans="1:34" x14ac:dyDescent="0.2">
      <c r="A245" s="347">
        <f t="shared" ca="1" si="93"/>
        <v>0.1</v>
      </c>
      <c r="B245" s="304">
        <f t="shared" ca="1" si="94"/>
        <v>15.099999999999964</v>
      </c>
      <c r="D245" s="306">
        <f t="shared" ca="1" si="95"/>
        <v>-0.54354915052850017</v>
      </c>
      <c r="E245" s="307">
        <f t="shared" ca="1" si="96"/>
        <v>-8.733252889407451</v>
      </c>
      <c r="F245" s="304">
        <f t="shared" ca="1" si="97"/>
        <v>8.7501515249385164</v>
      </c>
      <c r="G245" s="306">
        <f t="shared" ca="1" si="98"/>
        <v>18.178238831819833</v>
      </c>
      <c r="H245" s="307">
        <f t="shared" ca="1" si="99"/>
        <v>-36.991296619527105</v>
      </c>
      <c r="I245" s="304">
        <f t="shared" ca="1" si="100"/>
        <v>41.216554836867672</v>
      </c>
      <c r="J245" s="306">
        <f t="shared" ca="1" si="101"/>
        <v>448.79759643928315</v>
      </c>
      <c r="K245" s="307">
        <f t="shared" ca="1" si="102"/>
        <v>1168.079046111081</v>
      </c>
      <c r="L245" s="304">
        <f t="shared" ca="1" si="87"/>
        <v>1251.3304681551754</v>
      </c>
      <c r="M245" s="306">
        <f t="shared" ca="1" si="103"/>
        <v>-1.1140367731844838</v>
      </c>
      <c r="N245" s="304">
        <f t="shared" ca="1" si="104"/>
        <v>-63.829605325843886</v>
      </c>
      <c r="P245" s="310">
        <f t="shared" ca="1" si="105"/>
        <v>23</v>
      </c>
      <c r="Q245" s="304">
        <f t="shared" ca="1" si="106"/>
        <v>0</v>
      </c>
      <c r="R245" s="306">
        <f t="shared" ca="1" si="107"/>
        <v>0</v>
      </c>
      <c r="S245" s="307">
        <f t="shared" ca="1" si="108"/>
        <v>4.5130000000000017</v>
      </c>
      <c r="T245" s="304">
        <f t="shared" ca="1" si="88"/>
        <v>44.272530000000017</v>
      </c>
      <c r="U245" s="311">
        <f t="shared" ca="1" si="89"/>
        <v>0</v>
      </c>
      <c r="V245" s="306">
        <f t="shared" ca="1" si="90"/>
        <v>1.0898061708037743</v>
      </c>
      <c r="W245" s="304">
        <f t="shared" ca="1" si="91"/>
        <v>5.6512251968186682</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7.5512650585210368</v>
      </c>
      <c r="AH245" s="304">
        <f t="shared" ca="1" si="115"/>
        <v>-1.2061633468190189</v>
      </c>
    </row>
    <row r="246" spans="1:34" x14ac:dyDescent="0.2">
      <c r="A246" s="347">
        <f t="shared" ca="1" si="93"/>
        <v>0.1</v>
      </c>
      <c r="B246" s="304">
        <f t="shared" ca="1" si="94"/>
        <v>15.199999999999964</v>
      </c>
      <c r="D246" s="306">
        <f t="shared" ca="1" si="95"/>
        <v>-0.55227756046065335</v>
      </c>
      <c r="E246" s="307">
        <f t="shared" ca="1" si="96"/>
        <v>-8.6861582877023054</v>
      </c>
      <c r="F246" s="304">
        <f t="shared" ca="1" si="97"/>
        <v>8.7036978522239501</v>
      </c>
      <c r="G246" s="306">
        <f t="shared" ca="1" si="98"/>
        <v>18.123011075773768</v>
      </c>
      <c r="H246" s="307">
        <f t="shared" ca="1" si="99"/>
        <v>-37.859912448297337</v>
      </c>
      <c r="I246" s="304">
        <f t="shared" ca="1" si="100"/>
        <v>41.973997915916449</v>
      </c>
      <c r="J246" s="306">
        <f t="shared" ca="1" si="101"/>
        <v>450.61265893466282</v>
      </c>
      <c r="K246" s="307">
        <f t="shared" ca="1" si="102"/>
        <v>1164.3364856576898</v>
      </c>
      <c r="L246" s="304">
        <f t="shared" ca="1" si="87"/>
        <v>1248.4915779555208</v>
      </c>
      <c r="M246" s="306">
        <f t="shared" ca="1" si="103"/>
        <v>-1.1243448223008707</v>
      </c>
      <c r="N246" s="304">
        <f t="shared" ca="1" si="104"/>
        <v>-64.420213035226411</v>
      </c>
      <c r="P246" s="310">
        <f t="shared" ca="1" si="105"/>
        <v>23</v>
      </c>
      <c r="Q246" s="304">
        <f t="shared" ca="1" si="106"/>
        <v>0</v>
      </c>
      <c r="R246" s="306">
        <f t="shared" ca="1" si="107"/>
        <v>0</v>
      </c>
      <c r="S246" s="307">
        <f t="shared" ca="1" si="108"/>
        <v>4.5130000000000017</v>
      </c>
      <c r="T246" s="304">
        <f t="shared" ca="1" si="88"/>
        <v>44.272530000000017</v>
      </c>
      <c r="U246" s="311">
        <f t="shared" ca="1" si="89"/>
        <v>0</v>
      </c>
      <c r="V246" s="306">
        <f t="shared" ca="1" si="90"/>
        <v>1.0902155057261325</v>
      </c>
      <c r="W246" s="304">
        <f t="shared" ca="1" si="91"/>
        <v>5.8630419795249038</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7.5521310682333294</v>
      </c>
      <c r="AH246" s="304">
        <f t="shared" ca="1" si="115"/>
        <v>-1.2522103250207548</v>
      </c>
    </row>
    <row r="247" spans="1:34" x14ac:dyDescent="0.2">
      <c r="A247" s="347">
        <f t="shared" ca="1" si="93"/>
        <v>0.1</v>
      </c>
      <c r="B247" s="304">
        <f t="shared" ca="1" si="94"/>
        <v>15.299999999999963</v>
      </c>
      <c r="D247" s="306">
        <f t="shared" ca="1" si="95"/>
        <v>-0.56092873637282104</v>
      </c>
      <c r="E247" s="307">
        <f t="shared" ca="1" si="96"/>
        <v>-8.6381907040713788</v>
      </c>
      <c r="F247" s="304">
        <f t="shared" ca="1" si="97"/>
        <v>8.6563837534616042</v>
      </c>
      <c r="G247" s="306">
        <f t="shared" ca="1" si="98"/>
        <v>18.066918202136485</v>
      </c>
      <c r="H247" s="307">
        <f t="shared" ca="1" si="99"/>
        <v>-38.723731518704476</v>
      </c>
      <c r="I247" s="304">
        <f t="shared" ca="1" si="100"/>
        <v>42.731029896965943</v>
      </c>
      <c r="J247" s="306">
        <f t="shared" ca="1" si="101"/>
        <v>452.42215539855835</v>
      </c>
      <c r="K247" s="307">
        <f t="shared" ca="1" si="102"/>
        <v>1160.5073034593397</v>
      </c>
      <c r="L247" s="304">
        <f t="shared" ca="1" si="87"/>
        <v>1245.5773794019965</v>
      </c>
      <c r="M247" s="306">
        <f t="shared" ca="1" si="103"/>
        <v>-1.1342573126733537</v>
      </c>
      <c r="N247" s="304">
        <f t="shared" ca="1" si="104"/>
        <v>-64.988156898033751</v>
      </c>
      <c r="P247" s="310">
        <f t="shared" ca="1" si="105"/>
        <v>23</v>
      </c>
      <c r="Q247" s="304">
        <f t="shared" ca="1" si="106"/>
        <v>0</v>
      </c>
      <c r="R247" s="306">
        <f t="shared" ca="1" si="107"/>
        <v>0</v>
      </c>
      <c r="S247" s="307">
        <f t="shared" ca="1" si="108"/>
        <v>4.5130000000000017</v>
      </c>
      <c r="T247" s="304">
        <f t="shared" ca="1" si="88"/>
        <v>44.272530000000017</v>
      </c>
      <c r="U247" s="311">
        <f t="shared" ca="1" si="89"/>
        <v>0</v>
      </c>
      <c r="V247" s="306">
        <f t="shared" ca="1" si="90"/>
        <v>1.0906344645853283</v>
      </c>
      <c r="W247" s="304">
        <f t="shared" ca="1" si="91"/>
        <v>6.0787728340981699</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7.549326768934618</v>
      </c>
      <c r="AH247" s="304">
        <f t="shared" ca="1" si="115"/>
        <v>-1.2991451317360738</v>
      </c>
    </row>
    <row r="248" spans="1:34" x14ac:dyDescent="0.2">
      <c r="A248" s="347">
        <f t="shared" ca="1" si="93"/>
        <v>0.1</v>
      </c>
      <c r="B248" s="304">
        <f t="shared" ca="1" si="94"/>
        <v>15.399999999999963</v>
      </c>
      <c r="D248" s="306">
        <f t="shared" ca="1" si="95"/>
        <v>-0.56949681358173032</v>
      </c>
      <c r="E248" s="307">
        <f t="shared" ca="1" si="96"/>
        <v>-8.5893689292682609</v>
      </c>
      <c r="F248" s="304">
        <f t="shared" ca="1" si="97"/>
        <v>8.6082277632366768</v>
      </c>
      <c r="G248" s="306">
        <f t="shared" ca="1" si="98"/>
        <v>18.009968520778312</v>
      </c>
      <c r="H248" s="307">
        <f t="shared" ca="1" si="99"/>
        <v>-39.582668411631303</v>
      </c>
      <c r="I248" s="304">
        <f t="shared" ca="1" si="100"/>
        <v>43.487315446053692</v>
      </c>
      <c r="J248" s="306">
        <f t="shared" ca="1" si="101"/>
        <v>454.22599973470409</v>
      </c>
      <c r="K248" s="307">
        <f t="shared" ca="1" si="102"/>
        <v>1156.591983462823</v>
      </c>
      <c r="L248" s="304">
        <f t="shared" ca="1" si="87"/>
        <v>1242.5885381112521</v>
      </c>
      <c r="M248" s="306">
        <f t="shared" ca="1" si="103"/>
        <v>-1.143795233466349</v>
      </c>
      <c r="N248" s="304">
        <f t="shared" ca="1" si="104"/>
        <v>-65.534639504802456</v>
      </c>
      <c r="P248" s="310">
        <f t="shared" ca="1" si="105"/>
        <v>23</v>
      </c>
      <c r="Q248" s="304">
        <f t="shared" ca="1" si="106"/>
        <v>0</v>
      </c>
      <c r="R248" s="306">
        <f t="shared" ca="1" si="107"/>
        <v>0</v>
      </c>
      <c r="S248" s="307">
        <f t="shared" ca="1" si="108"/>
        <v>4.5130000000000017</v>
      </c>
      <c r="T248" s="304">
        <f t="shared" ca="1" si="88"/>
        <v>44.272530000000017</v>
      </c>
      <c r="U248" s="311">
        <f t="shared" ca="1" si="89"/>
        <v>0</v>
      </c>
      <c r="V248" s="306">
        <f t="shared" ca="1" si="90"/>
        <v>1.0910630047741692</v>
      </c>
      <c r="W248" s="304">
        <f t="shared" ca="1" si="91"/>
        <v>6.2983240803680145</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7.5430750150867274</v>
      </c>
      <c r="AH248" s="304">
        <f t="shared" ca="1" si="115"/>
        <v>-1.3469472267002365</v>
      </c>
    </row>
    <row r="249" spans="1:34" x14ac:dyDescent="0.2">
      <c r="A249" s="347">
        <f t="shared" ca="1" si="93"/>
        <v>0.1</v>
      </c>
      <c r="B249" s="304">
        <f t="shared" ca="1" si="94"/>
        <v>15.499999999999963</v>
      </c>
      <c r="D249" s="306">
        <f t="shared" ca="1" si="95"/>
        <v>-0.57797629275584528</v>
      </c>
      <c r="E249" s="307">
        <f t="shared" ca="1" si="96"/>
        <v>-8.5397121635973932</v>
      </c>
      <c r="F249" s="304">
        <f t="shared" ca="1" si="97"/>
        <v>8.5592488240546576</v>
      </c>
      <c r="G249" s="306">
        <f t="shared" ca="1" si="98"/>
        <v>17.952170891502728</v>
      </c>
      <c r="H249" s="307">
        <f t="shared" ca="1" si="99"/>
        <v>-40.436639627991042</v>
      </c>
      <c r="I249" s="304">
        <f t="shared" ca="1" si="100"/>
        <v>44.242539078603222</v>
      </c>
      <c r="J249" s="306">
        <f t="shared" ca="1" si="101"/>
        <v>456.02410670531816</v>
      </c>
      <c r="K249" s="307">
        <f t="shared" ca="1" si="102"/>
        <v>1152.5910180608419</v>
      </c>
      <c r="L249" s="304">
        <f t="shared" ca="1" si="87"/>
        <v>1239.5257322100704</v>
      </c>
      <c r="M249" s="306">
        <f t="shared" ca="1" si="103"/>
        <v>-1.1529782512028357</v>
      </c>
      <c r="N249" s="304">
        <f t="shared" ca="1" si="104"/>
        <v>-66.060787664296925</v>
      </c>
      <c r="P249" s="310">
        <f t="shared" ca="1" si="105"/>
        <v>23</v>
      </c>
      <c r="Q249" s="304">
        <f t="shared" ca="1" si="106"/>
        <v>0</v>
      </c>
      <c r="R249" s="306">
        <f t="shared" ca="1" si="107"/>
        <v>0</v>
      </c>
      <c r="S249" s="307">
        <f t="shared" ca="1" si="108"/>
        <v>4.5130000000000017</v>
      </c>
      <c r="T249" s="304">
        <f t="shared" ca="1" si="88"/>
        <v>44.272530000000017</v>
      </c>
      <c r="U249" s="311">
        <f t="shared" ca="1" si="89"/>
        <v>0</v>
      </c>
      <c r="V249" s="306">
        <f t="shared" ca="1" si="90"/>
        <v>1.0915010829246423</v>
      </c>
      <c r="W249" s="304">
        <f t="shared" ca="1" si="91"/>
        <v>6.5216011298389658</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7.533582073388045</v>
      </c>
      <c r="AH249" s="304">
        <f t="shared" ca="1" si="115"/>
        <v>-1.3955958520647047</v>
      </c>
    </row>
    <row r="250" spans="1:34" x14ac:dyDescent="0.2">
      <c r="A250" s="347">
        <f t="shared" ca="1" si="93"/>
        <v>0.1</v>
      </c>
      <c r="B250" s="304">
        <f t="shared" ca="1" si="94"/>
        <v>15.599999999999962</v>
      </c>
      <c r="D250" s="306">
        <f t="shared" ca="1" si="95"/>
        <v>-0.58636201730164828</v>
      </c>
      <c r="E250" s="307">
        <f t="shared" ca="1" si="96"/>
        <v>-8.4892399800298559</v>
      </c>
      <c r="F250" s="304">
        <f t="shared" ca="1" si="97"/>
        <v>8.5094662496464117</v>
      </c>
      <c r="G250" s="306">
        <f t="shared" ca="1" si="98"/>
        <v>17.893534689772565</v>
      </c>
      <c r="H250" s="307">
        <f t="shared" ca="1" si="99"/>
        <v>-41.28556362599403</v>
      </c>
      <c r="I250" s="304">
        <f t="shared" ca="1" si="100"/>
        <v>44.996403718631733</v>
      </c>
      <c r="J250" s="306">
        <f t="shared" ca="1" si="101"/>
        <v>457.81639198438194</v>
      </c>
      <c r="K250" s="307">
        <f t="shared" ca="1" si="102"/>
        <v>1148.5049078981426</v>
      </c>
      <c r="L250" s="304">
        <f t="shared" ca="1" si="87"/>
        <v>1236.3896522681343</v>
      </c>
      <c r="M250" s="306">
        <f t="shared" ca="1" si="103"/>
        <v>-1.1618247983830192</v>
      </c>
      <c r="N250" s="304">
        <f t="shared" ca="1" si="104"/>
        <v>-66.567657480984792</v>
      </c>
      <c r="P250" s="310">
        <f t="shared" ca="1" si="105"/>
        <v>23</v>
      </c>
      <c r="Q250" s="304">
        <f t="shared" ca="1" si="106"/>
        <v>0</v>
      </c>
      <c r="R250" s="306">
        <f t="shared" ca="1" si="107"/>
        <v>0</v>
      </c>
      <c r="S250" s="307">
        <f t="shared" ca="1" si="108"/>
        <v>4.5130000000000017</v>
      </c>
      <c r="T250" s="304">
        <f t="shared" ca="1" si="88"/>
        <v>44.272530000000017</v>
      </c>
      <c r="U250" s="311">
        <f t="shared" ca="1" si="89"/>
        <v>0</v>
      </c>
      <c r="V250" s="306">
        <f t="shared" ca="1" si="90"/>
        <v>1.0919486549236117</v>
      </c>
      <c r="W250" s="304">
        <f t="shared" ca="1" si="91"/>
        <v>6.7485085597136063</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7.5210391080389352</v>
      </c>
      <c r="AH250" s="304">
        <f t="shared" ca="1" si="115"/>
        <v>-1.4450700487123784</v>
      </c>
    </row>
    <row r="251" spans="1:34" x14ac:dyDescent="0.2">
      <c r="A251" s="347">
        <f t="shared" ca="1" si="93"/>
        <v>0.1</v>
      </c>
      <c r="B251" s="304">
        <f t="shared" ca="1" si="94"/>
        <v>15.699999999999962</v>
      </c>
      <c r="D251" s="306">
        <f t="shared" ca="1" si="95"/>
        <v>-0.59464915273804098</v>
      </c>
      <c r="E251" s="307">
        <f t="shared" ca="1" si="96"/>
        <v>-8.4379722896481617</v>
      </c>
      <c r="F251" s="304">
        <f t="shared" ca="1" si="97"/>
        <v>8.4588996906052927</v>
      </c>
      <c r="G251" s="306">
        <f t="shared" ca="1" si="98"/>
        <v>17.834069774498762</v>
      </c>
      <c r="H251" s="307">
        <f t="shared" ca="1" si="99"/>
        <v>-42.129360854958847</v>
      </c>
      <c r="I251" s="304">
        <f t="shared" ca="1" si="100"/>
        <v>45.748629386780856</v>
      </c>
      <c r="J251" s="306">
        <f t="shared" ca="1" si="101"/>
        <v>459.60277220759548</v>
      </c>
      <c r="K251" s="307">
        <f t="shared" ca="1" si="102"/>
        <v>1144.334161674095</v>
      </c>
      <c r="L251" s="304">
        <f t="shared" ca="1" si="87"/>
        <v>1233.1810012302576</v>
      </c>
      <c r="M251" s="306">
        <f t="shared" ca="1" si="103"/>
        <v>-1.1703521568187436</v>
      </c>
      <c r="N251" s="304">
        <f t="shared" ca="1" si="104"/>
        <v>-67.056239129747084</v>
      </c>
      <c r="P251" s="310">
        <f t="shared" ca="1" si="105"/>
        <v>23</v>
      </c>
      <c r="Q251" s="304">
        <f t="shared" ca="1" si="106"/>
        <v>0</v>
      </c>
      <c r="R251" s="306">
        <f t="shared" ca="1" si="107"/>
        <v>0</v>
      </c>
      <c r="S251" s="307">
        <f t="shared" ca="1" si="108"/>
        <v>4.5130000000000017</v>
      </c>
      <c r="T251" s="304">
        <f t="shared" ca="1" si="88"/>
        <v>44.272530000000017</v>
      </c>
      <c r="U251" s="311">
        <f t="shared" ca="1" si="89"/>
        <v>0</v>
      </c>
      <c r="V251" s="306">
        <f t="shared" ca="1" si="90"/>
        <v>1.0924056759288583</v>
      </c>
      <c r="W251" s="304">
        <f t="shared" ca="1" si="91"/>
        <v>6.9789501871594144</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7.5056235317765836</v>
      </c>
      <c r="AH251" s="304">
        <f t="shared" ca="1" si="115"/>
        <v>-1.4953486726597838</v>
      </c>
    </row>
    <row r="252" spans="1:34" x14ac:dyDescent="0.2">
      <c r="A252" s="347">
        <f t="shared" ca="1" si="93"/>
        <v>0.1</v>
      </c>
      <c r="B252" s="304">
        <f t="shared" ca="1" si="94"/>
        <v>15.799999999999962</v>
      </c>
      <c r="D252" s="306">
        <f t="shared" ca="1" si="95"/>
        <v>-0.6028331678698996</v>
      </c>
      <c r="E252" s="307">
        <f t="shared" ca="1" si="96"/>
        <v>-8.3859293091448741</v>
      </c>
      <c r="F252" s="304">
        <f t="shared" ca="1" si="97"/>
        <v>8.4075691020805223</v>
      </c>
      <c r="G252" s="306">
        <f t="shared" ca="1" si="98"/>
        <v>17.773786457711772</v>
      </c>
      <c r="H252" s="307">
        <f t="shared" ca="1" si="99"/>
        <v>-42.967953785873334</v>
      </c>
      <c r="I252" s="304">
        <f t="shared" ca="1" si="100"/>
        <v>46.498952005279484</v>
      </c>
      <c r="J252" s="306">
        <f t="shared" ca="1" si="101"/>
        <v>461.38316501920599</v>
      </c>
      <c r="K252" s="307">
        <f t="shared" ca="1" si="102"/>
        <v>1140.0792959420532</v>
      </c>
      <c r="L252" s="304">
        <f t="shared" ca="1" si="87"/>
        <v>1229.9004943485745</v>
      </c>
      <c r="M252" s="306">
        <f t="shared" ca="1" si="103"/>
        <v>-1.1785765357655</v>
      </c>
      <c r="N252" s="304">
        <f t="shared" ca="1" si="104"/>
        <v>-67.527461332512473</v>
      </c>
      <c r="P252" s="310">
        <f t="shared" ca="1" si="105"/>
        <v>23</v>
      </c>
      <c r="Q252" s="304">
        <f t="shared" ca="1" si="106"/>
        <v>0</v>
      </c>
      <c r="R252" s="306">
        <f t="shared" ca="1" si="107"/>
        <v>0</v>
      </c>
      <c r="S252" s="307">
        <f t="shared" ca="1" si="108"/>
        <v>4.5130000000000017</v>
      </c>
      <c r="T252" s="304">
        <f t="shared" ca="1" si="88"/>
        <v>44.272530000000017</v>
      </c>
      <c r="U252" s="311">
        <f t="shared" ca="1" si="89"/>
        <v>0</v>
      </c>
      <c r="V252" s="306">
        <f t="shared" ca="1" si="90"/>
        <v>1.0928721003854418</v>
      </c>
      <c r="W252" s="304">
        <f t="shared" ca="1" si="91"/>
        <v>7.2128291436782757</v>
      </c>
      <c r="Y252" s="314" t="str">
        <f t="shared" ca="1" si="109"/>
        <v/>
      </c>
      <c r="Z252" s="315" t="str">
        <f t="shared" ca="1" si="110"/>
        <v/>
      </c>
      <c r="AA252" s="316" t="str">
        <f t="shared" ca="1" si="111"/>
        <v/>
      </c>
      <c r="AC252" s="310" t="e">
        <f t="shared" ca="1" si="112"/>
        <v>#N/A</v>
      </c>
      <c r="AD252" s="323" t="e">
        <f t="shared" ca="1" si="113"/>
        <v>#N/A</v>
      </c>
      <c r="AE252" s="324" t="e">
        <f t="shared" ca="1" si="92"/>
        <v>#N/A</v>
      </c>
      <c r="AG252" s="306">
        <f t="shared" ca="1" si="114"/>
        <v>7.4875002329565863</v>
      </c>
      <c r="AH252" s="304">
        <f t="shared" ca="1" si="115"/>
        <v>-1.5464104115132753</v>
      </c>
    </row>
    <row r="253" spans="1:34" x14ac:dyDescent="0.2">
      <c r="A253" s="347">
        <f t="shared" ca="1" si="93"/>
        <v>0.1</v>
      </c>
      <c r="B253" s="304">
        <f t="shared" ca="1" si="94"/>
        <v>15.899999999999961</v>
      </c>
      <c r="D253" s="306">
        <f t="shared" ca="1" si="95"/>
        <v>-0.61090981758731433</v>
      </c>
      <c r="E253" s="307">
        <f t="shared" ca="1" si="96"/>
        <v>-8.3331315301395019</v>
      </c>
      <c r="F253" s="304">
        <f t="shared" ca="1" si="97"/>
        <v>8.3554947132907493</v>
      </c>
      <c r="G253" s="306">
        <f t="shared" ca="1" si="98"/>
        <v>17.712695475953041</v>
      </c>
      <c r="H253" s="307">
        <f t="shared" ca="1" si="99"/>
        <v>-43.801266938887281</v>
      </c>
      <c r="I253" s="304">
        <f t="shared" ca="1" si="100"/>
        <v>47.247122308935467</v>
      </c>
      <c r="J253" s="306">
        <f t="shared" ca="1" si="101"/>
        <v>463.15748911588923</v>
      </c>
      <c r="K253" s="307">
        <f t="shared" ca="1" si="102"/>
        <v>1135.7408349058153</v>
      </c>
      <c r="L253" s="304">
        <f t="shared" ca="1" si="87"/>
        <v>1226.548859115157</v>
      </c>
      <c r="M253" s="306">
        <f t="shared" ca="1" si="103"/>
        <v>-1.1865131449994761</v>
      </c>
      <c r="N253" s="304">
        <f t="shared" ca="1" si="104"/>
        <v>-67.982195545263863</v>
      </c>
      <c r="P253" s="310">
        <f t="shared" ca="1" si="105"/>
        <v>23</v>
      </c>
      <c r="Q253" s="304">
        <f t="shared" ca="1" si="106"/>
        <v>0</v>
      </c>
      <c r="R253" s="306">
        <f t="shared" ca="1" si="107"/>
        <v>0</v>
      </c>
      <c r="S253" s="307">
        <f t="shared" ca="1" si="108"/>
        <v>4.5130000000000017</v>
      </c>
      <c r="T253" s="304">
        <f t="shared" ca="1" si="88"/>
        <v>44.272530000000017</v>
      </c>
      <c r="U253" s="311">
        <f t="shared" ca="1" si="89"/>
        <v>0</v>
      </c>
      <c r="V253" s="306">
        <f t="shared" ca="1" si="90"/>
        <v>1.0933478820423543</v>
      </c>
      <c r="W253" s="304">
        <f t="shared" ca="1" si="91"/>
        <v>7.4500479494443743</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7.4668226887457694</v>
      </c>
      <c r="AH253" s="304">
        <f t="shared" ca="1" si="115"/>
        <v>-1.5982338009479886</v>
      </c>
    </row>
    <row r="254" spans="1:34" x14ac:dyDescent="0.2">
      <c r="A254" s="347">
        <f t="shared" ca="1" si="93"/>
        <v>0.1</v>
      </c>
      <c r="B254" s="304">
        <f t="shared" ca="1" si="94"/>
        <v>15.999999999999961</v>
      </c>
      <c r="D254" s="306">
        <f t="shared" ca="1" si="95"/>
        <v>-0.61887512713194404</v>
      </c>
      <c r="E254" s="307">
        <f t="shared" ca="1" si="96"/>
        <v>-8.2795996901123523</v>
      </c>
      <c r="F254" s="304">
        <f t="shared" ca="1" si="97"/>
        <v>8.3026969986559873</v>
      </c>
      <c r="G254" s="306">
        <f t="shared" ca="1" si="98"/>
        <v>17.650807963239846</v>
      </c>
      <c r="H254" s="307">
        <f t="shared" ca="1" si="99"/>
        <v>-44.629226907898513</v>
      </c>
      <c r="I254" s="304">
        <f t="shared" ca="1" si="100"/>
        <v>47.992904852195217</v>
      </c>
      <c r="J254" s="306">
        <f t="shared" ca="1" si="101"/>
        <v>464.92566428784886</v>
      </c>
      <c r="K254" s="307">
        <f t="shared" ca="1" si="102"/>
        <v>1131.319310213476</v>
      </c>
      <c r="L254" s="304">
        <f t="shared" ca="1" si="87"/>
        <v>1223.1268351955134</v>
      </c>
      <c r="M254" s="306">
        <f t="shared" ca="1" si="103"/>
        <v>-1.1941762630324544</v>
      </c>
      <c r="N254" s="304">
        <f t="shared" ca="1" si="104"/>
        <v>-68.421259866464112</v>
      </c>
      <c r="P254" s="310">
        <f t="shared" ca="1" si="105"/>
        <v>23</v>
      </c>
      <c r="Q254" s="304">
        <f t="shared" ca="1" si="106"/>
        <v>0</v>
      </c>
      <c r="R254" s="306">
        <f t="shared" ca="1" si="107"/>
        <v>0</v>
      </c>
      <c r="S254" s="307">
        <f t="shared" ca="1" si="108"/>
        <v>4.5130000000000017</v>
      </c>
      <c r="T254" s="304">
        <f t="shared" ca="1" si="88"/>
        <v>44.272530000000017</v>
      </c>
      <c r="U254" s="311">
        <f t="shared" ca="1" si="89"/>
        <v>0</v>
      </c>
      <c r="V254" s="306">
        <f t="shared" ca="1" si="90"/>
        <v>1.0938329739694321</v>
      </c>
      <c r="W254" s="304">
        <f t="shared" ca="1" si="91"/>
        <v>7.6905085874827455</v>
      </c>
      <c r="Y254" s="314" t="str">
        <f t="shared" ca="1" si="109"/>
        <v/>
      </c>
      <c r="Z254" s="315" t="str">
        <f t="shared" ca="1" si="110"/>
        <v/>
      </c>
      <c r="AA254" s="316" t="str">
        <f t="shared" ca="1" si="111"/>
        <v/>
      </c>
      <c r="AC254" s="310">
        <f t="shared" ca="1" si="112"/>
        <v>15.999999999999961</v>
      </c>
      <c r="AD254" s="323">
        <f t="shared" ca="1" si="113"/>
        <v>464.92566428784886</v>
      </c>
      <c r="AE254" s="324" t="e">
        <f t="shared" ca="1" si="92"/>
        <v>#N/A</v>
      </c>
      <c r="AG254" s="306">
        <f t="shared" ca="1" si="114"/>
        <v>7.4437339740942603</v>
      </c>
      <c r="AH254" s="304">
        <f t="shared" ca="1" si="115"/>
        <v>-1.6507972411797853</v>
      </c>
    </row>
    <row r="255" spans="1:34" x14ac:dyDescent="0.2">
      <c r="A255" s="347">
        <f t="shared" ca="1" si="93"/>
        <v>0.1</v>
      </c>
      <c r="B255" s="304">
        <f t="shared" ca="1" si="94"/>
        <v>16.099999999999962</v>
      </c>
      <c r="D255" s="306">
        <f t="shared" ca="1" si="95"/>
        <v>-0.62672537768607739</v>
      </c>
      <c r="E255" s="307">
        <f t="shared" ca="1" si="96"/>
        <v>-8.2253547447832336</v>
      </c>
      <c r="F255" s="304">
        <f t="shared" ca="1" si="97"/>
        <v>8.249196650375346</v>
      </c>
      <c r="G255" s="306">
        <f t="shared" ca="1" si="98"/>
        <v>17.588135425471236</v>
      </c>
      <c r="H255" s="307">
        <f t="shared" ca="1" si="99"/>
        <v>-45.451762382376835</v>
      </c>
      <c r="I255" s="304">
        <f t="shared" ca="1" si="100"/>
        <v>48.736077103196997</v>
      </c>
      <c r="J255" s="306">
        <f t="shared" ca="1" si="101"/>
        <v>466.68761145728439</v>
      </c>
      <c r="K255" s="307">
        <f t="shared" ca="1" si="102"/>
        <v>1126.8152607489621</v>
      </c>
      <c r="L255" s="304">
        <f t="shared" ca="1" si="87"/>
        <v>1219.6351743634063</v>
      </c>
      <c r="M255" s="306">
        <f t="shared" ca="1" si="103"/>
        <v>-1.2015793006871334</v>
      </c>
      <c r="N255" s="304">
        <f t="shared" ca="1" si="104"/>
        <v>-68.845422679653637</v>
      </c>
      <c r="P255" s="310">
        <f t="shared" ca="1" si="105"/>
        <v>23</v>
      </c>
      <c r="Q255" s="304">
        <f t="shared" ca="1" si="106"/>
        <v>0</v>
      </c>
      <c r="R255" s="306">
        <f t="shared" ca="1" si="107"/>
        <v>0</v>
      </c>
      <c r="S255" s="307">
        <f t="shared" ca="1" si="108"/>
        <v>4.5130000000000017</v>
      </c>
      <c r="T255" s="304">
        <f t="shared" ca="1" si="88"/>
        <v>44.272530000000017</v>
      </c>
      <c r="U255" s="311">
        <f t="shared" ca="1" si="89"/>
        <v>0</v>
      </c>
      <c r="V255" s="306">
        <f t="shared" ca="1" si="90"/>
        <v>1.0943273285745063</v>
      </c>
      <c r="W255" s="304">
        <f t="shared" ca="1" si="91"/>
        <v>7.9341125775668226</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7.418367675641532</v>
      </c>
      <c r="AH255" s="304">
        <f t="shared" ca="1" si="115"/>
        <v>-1.7040790134018928</v>
      </c>
    </row>
    <row r="256" spans="1:34" x14ac:dyDescent="0.2">
      <c r="A256" s="347">
        <f t="shared" ca="1" si="93"/>
        <v>0.1</v>
      </c>
      <c r="B256" s="304">
        <f t="shared" ca="1" si="94"/>
        <v>16.199999999999964</v>
      </c>
      <c r="D256" s="306">
        <f t="shared" ca="1" si="95"/>
        <v>-0.63445709315325294</v>
      </c>
      <c r="E256" s="307">
        <f t="shared" ca="1" si="96"/>
        <v>-8.1704178417882218</v>
      </c>
      <c r="F256" s="304">
        <f t="shared" ca="1" si="97"/>
        <v>8.1950145523033555</v>
      </c>
      <c r="G256" s="306">
        <f t="shared" ca="1" si="98"/>
        <v>17.524689716155912</v>
      </c>
      <c r="H256" s="307">
        <f t="shared" ca="1" si="99"/>
        <v>-46.268804166555654</v>
      </c>
      <c r="I256" s="304">
        <f t="shared" ca="1" si="100"/>
        <v>49.476428616570729</v>
      </c>
      <c r="J256" s="306">
        <f t="shared" ca="1" si="101"/>
        <v>468.44325271436577</v>
      </c>
      <c r="K256" s="307">
        <f t="shared" ca="1" si="102"/>
        <v>1122.2292324215155</v>
      </c>
      <c r="L256" s="304">
        <f t="shared" ca="1" si="87"/>
        <v>1216.0746404374195</v>
      </c>
      <c r="M256" s="306">
        <f t="shared" ca="1" si="103"/>
        <v>-1.2087348602732704</v>
      </c>
      <c r="N256" s="304">
        <f t="shared" ca="1" si="104"/>
        <v>-69.255406043993673</v>
      </c>
      <c r="P256" s="310">
        <f t="shared" ca="1" si="105"/>
        <v>23</v>
      </c>
      <c r="Q256" s="304">
        <f t="shared" ca="1" si="106"/>
        <v>0</v>
      </c>
      <c r="R256" s="306">
        <f t="shared" ca="1" si="107"/>
        <v>0</v>
      </c>
      <c r="S256" s="307">
        <f t="shared" ca="1" si="108"/>
        <v>4.5130000000000017</v>
      </c>
      <c r="T256" s="304">
        <f t="shared" ca="1" si="88"/>
        <v>44.272530000000017</v>
      </c>
      <c r="U256" s="311">
        <f t="shared" ca="1" si="89"/>
        <v>0</v>
      </c>
      <c r="V256" s="306">
        <f t="shared" ca="1" si="90"/>
        <v>1.0948308976207666</v>
      </c>
      <c r="W256" s="304">
        <f t="shared" ca="1" si="91"/>
        <v>8.1807610497190133</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7.3908487191315544</v>
      </c>
      <c r="AH256" s="304">
        <f t="shared" ca="1" si="115"/>
        <v>-1.7580572961592775</v>
      </c>
    </row>
    <row r="257" spans="1:34" x14ac:dyDescent="0.2">
      <c r="A257" s="347">
        <f t="shared" ca="1" si="93"/>
        <v>0.1</v>
      </c>
      <c r="B257" s="304">
        <f t="shared" ca="1" si="94"/>
        <v>16.299999999999965</v>
      </c>
      <c r="D257" s="306">
        <f t="shared" ca="1" si="95"/>
        <v>-0.64206702801162718</v>
      </c>
      <c r="E257" s="307">
        <f t="shared" ca="1" si="96"/>
        <v>-8.1148102955292245</v>
      </c>
      <c r="F257" s="304">
        <f t="shared" ca="1" si="97"/>
        <v>8.1401717549992014</v>
      </c>
      <c r="G257" s="306">
        <f t="shared" ca="1" si="98"/>
        <v>17.46048301335475</v>
      </c>
      <c r="H257" s="307">
        <f t="shared" ca="1" si="99"/>
        <v>-47.080285196108576</v>
      </c>
      <c r="I257" s="304">
        <f t="shared" ca="1" si="100"/>
        <v>50.213760277503319</v>
      </c>
      <c r="J257" s="306">
        <f t="shared" ca="1" si="101"/>
        <v>470.1925113508413</v>
      </c>
      <c r="K257" s="307">
        <f t="shared" ca="1" si="102"/>
        <v>1117.5617779533823</v>
      </c>
      <c r="L257" s="304">
        <f t="shared" ca="1" si="87"/>
        <v>1212.4460092196832</v>
      </c>
      <c r="M257" s="306">
        <f t="shared" ca="1" si="103"/>
        <v>-1.2156547906138546</v>
      </c>
      <c r="N257" s="304">
        <f t="shared" ca="1" si="104"/>
        <v>-69.651888847033675</v>
      </c>
      <c r="P257" s="310">
        <f t="shared" ca="1" si="105"/>
        <v>23</v>
      </c>
      <c r="Q257" s="304">
        <f t="shared" ca="1" si="106"/>
        <v>0</v>
      </c>
      <c r="R257" s="306">
        <f t="shared" ca="1" si="107"/>
        <v>0</v>
      </c>
      <c r="S257" s="307">
        <f t="shared" ca="1" si="108"/>
        <v>4.5130000000000017</v>
      </c>
      <c r="T257" s="304">
        <f t="shared" ca="1" si="88"/>
        <v>44.272530000000017</v>
      </c>
      <c r="U257" s="311">
        <f t="shared" ca="1" si="89"/>
        <v>0</v>
      </c>
      <c r="V257" s="306">
        <f t="shared" ca="1" si="90"/>
        <v>1.095343632244312</v>
      </c>
      <c r="W257" s="304">
        <f t="shared" ca="1" si="91"/>
        <v>8.4303548172040692</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7.3612941183012381</v>
      </c>
      <c r="AH257" s="304">
        <f t="shared" ca="1" si="115"/>
        <v>-1.8127101816350566</v>
      </c>
    </row>
    <row r="258" spans="1:34" x14ac:dyDescent="0.2">
      <c r="A258" s="347">
        <f t="shared" ca="1" si="93"/>
        <v>0.1</v>
      </c>
      <c r="B258" s="304">
        <f t="shared" ca="1" si="94"/>
        <v>16.399999999999967</v>
      </c>
      <c r="D258" s="306">
        <f t="shared" ca="1" si="95"/>
        <v>-0.64955215613268769</v>
      </c>
      <c r="E258" s="307">
        <f t="shared" ca="1" si="96"/>
        <v>-8.0585535630896334</v>
      </c>
      <c r="F258" s="304">
        <f t="shared" ca="1" si="97"/>
        <v>8.0846894518417489</v>
      </c>
      <c r="G258" s="306">
        <f t="shared" ca="1" si="98"/>
        <v>17.395527797741483</v>
      </c>
      <c r="H258" s="307">
        <f t="shared" ca="1" si="99"/>
        <v>-47.886140552417537</v>
      </c>
      <c r="I258" s="304">
        <f t="shared" ca="1" si="100"/>
        <v>50.94788361029223</v>
      </c>
      <c r="J258" s="306">
        <f t="shared" ca="1" si="101"/>
        <v>471.93531189139611</v>
      </c>
      <c r="K258" s="307">
        <f t="shared" ca="1" si="102"/>
        <v>1112.813456665956</v>
      </c>
      <c r="L258" s="304">
        <f t="shared" ca="1" si="87"/>
        <v>1208.7500684371698</v>
      </c>
      <c r="M258" s="306">
        <f t="shared" ca="1" si="103"/>
        <v>-1.2223502381725955</v>
      </c>
      <c r="N258" s="304">
        <f t="shared" ca="1" si="104"/>
        <v>-70.0355097341007</v>
      </c>
      <c r="P258" s="310">
        <f t="shared" ca="1" si="105"/>
        <v>23</v>
      </c>
      <c r="Q258" s="304">
        <f t="shared" ca="1" si="106"/>
        <v>0</v>
      </c>
      <c r="R258" s="306">
        <f t="shared" ca="1" si="107"/>
        <v>0</v>
      </c>
      <c r="S258" s="307">
        <f t="shared" ca="1" si="108"/>
        <v>4.5130000000000017</v>
      </c>
      <c r="T258" s="304">
        <f t="shared" ca="1" si="88"/>
        <v>44.272530000000017</v>
      </c>
      <c r="U258" s="311">
        <f t="shared" ca="1" si="89"/>
        <v>0</v>
      </c>
      <c r="V258" s="306">
        <f t="shared" ca="1" si="90"/>
        <v>1.0958654829718686</v>
      </c>
      <c r="W258" s="304">
        <f t="shared" ca="1" si="91"/>
        <v>8.6827944489099558</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7.3298136525901763</v>
      </c>
      <c r="AH258" s="304">
        <f t="shared" ca="1" si="115"/>
        <v>-1.8680156918245217</v>
      </c>
    </row>
    <row r="259" spans="1:34" x14ac:dyDescent="0.2">
      <c r="A259" s="347">
        <f t="shared" ca="1" si="93"/>
        <v>0.1</v>
      </c>
      <c r="B259" s="304">
        <f t="shared" ca="1" si="94"/>
        <v>16.499999999999968</v>
      </c>
      <c r="D259" s="306">
        <f t="shared" ca="1" si="95"/>
        <v>-0.65690966046832799</v>
      </c>
      <c r="E259" s="307">
        <f t="shared" ca="1" si="96"/>
        <v>-8.0016692211252494</v>
      </c>
      <c r="F259" s="304">
        <f t="shared" ca="1" si="97"/>
        <v>8.0285889561192363</v>
      </c>
      <c r="G259" s="306">
        <f t="shared" ca="1" si="98"/>
        <v>17.329836831694649</v>
      </c>
      <c r="H259" s="307">
        <f t="shared" ca="1" si="99"/>
        <v>-48.686307474530061</v>
      </c>
      <c r="I259" s="304">
        <f t="shared" ca="1" si="100"/>
        <v>51.678620145255834</v>
      </c>
      <c r="J259" s="306">
        <f t="shared" ca="1" si="101"/>
        <v>473.67158012286791</v>
      </c>
      <c r="K259" s="307">
        <f t="shared" ca="1" si="102"/>
        <v>1107.9848342646087</v>
      </c>
      <c r="L259" s="304">
        <f t="shared" ca="1" si="87"/>
        <v>1204.9876176859523</v>
      </c>
      <c r="M259" s="306">
        <f t="shared" ca="1" si="103"/>
        <v>-1.2288316945311351</v>
      </c>
      <c r="N259" s="304">
        <f t="shared" ca="1" si="104"/>
        <v>-70.406869828543236</v>
      </c>
      <c r="P259" s="310">
        <f t="shared" ca="1" si="105"/>
        <v>23</v>
      </c>
      <c r="Q259" s="304">
        <f t="shared" ca="1" si="106"/>
        <v>0</v>
      </c>
      <c r="R259" s="306">
        <f t="shared" ca="1" si="107"/>
        <v>0</v>
      </c>
      <c r="S259" s="307">
        <f t="shared" ca="1" si="108"/>
        <v>4.5130000000000017</v>
      </c>
      <c r="T259" s="304">
        <f t="shared" ca="1" si="88"/>
        <v>44.272530000000017</v>
      </c>
      <c r="U259" s="311">
        <f t="shared" ca="1" si="89"/>
        <v>0</v>
      </c>
      <c r="V259" s="306">
        <f t="shared" ca="1" si="90"/>
        <v>1.0963963997386557</v>
      </c>
      <c r="W259" s="304">
        <f t="shared" ca="1" si="91"/>
        <v>8.9379803410164396</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7.2965104804152841</v>
      </c>
      <c r="AH259" s="304">
        <f t="shared" ca="1" si="115"/>
        <v>-1.9239517945734439</v>
      </c>
    </row>
    <row r="260" spans="1:34" x14ac:dyDescent="0.2">
      <c r="A260" s="347">
        <f t="shared" ca="1" si="93"/>
        <v>0.1</v>
      </c>
      <c r="B260" s="304">
        <f t="shared" ca="1" si="94"/>
        <v>16.599999999999969</v>
      </c>
      <c r="D260" s="306">
        <f t="shared" ca="1" si="95"/>
        <v>-0.66413692351890208</v>
      </c>
      <c r="E260" s="307">
        <f t="shared" ca="1" si="96"/>
        <v>-7.9441789436532284</v>
      </c>
      <c r="F260" s="304">
        <f t="shared" ca="1" si="97"/>
        <v>7.9718916790159957</v>
      </c>
      <c r="G260" s="306">
        <f t="shared" ca="1" si="98"/>
        <v>17.263423139342759</v>
      </c>
      <c r="H260" s="307">
        <f t="shared" ca="1" si="99"/>
        <v>-49.480725368895385</v>
      </c>
      <c r="I260" s="304">
        <f t="shared" ca="1" si="100"/>
        <v>52.40580083845721</v>
      </c>
      <c r="J260" s="306">
        <f t="shared" ca="1" si="101"/>
        <v>475.40124312141978</v>
      </c>
      <c r="K260" s="307">
        <f t="shared" ca="1" si="102"/>
        <v>1103.0764826224374</v>
      </c>
      <c r="L260" s="304">
        <f t="shared" ref="L260:L323" ca="1" si="116">SQRT(pos_x^2+pos_z^2)</f>
        <v>1201.159468378816</v>
      </c>
      <c r="M260" s="306">
        <f t="shared" ca="1" si="103"/>
        <v>-1.235109040457983</v>
      </c>
      <c r="N260" s="304">
        <f t="shared" ca="1" si="104"/>
        <v>-70.766535256695263</v>
      </c>
      <c r="P260" s="310">
        <f t="shared" ca="1" si="105"/>
        <v>23</v>
      </c>
      <c r="Q260" s="304">
        <f t="shared" ca="1" si="106"/>
        <v>0</v>
      </c>
      <c r="R260" s="306">
        <f t="shared" ca="1" si="107"/>
        <v>0</v>
      </c>
      <c r="S260" s="307">
        <f t="shared" ca="1" si="108"/>
        <v>4.5130000000000017</v>
      </c>
      <c r="T260" s="304">
        <f t="shared" ref="T260:T323" ca="1" si="117">m*g</f>
        <v>44.272530000000017</v>
      </c>
      <c r="U260" s="311">
        <f t="shared" ref="U260:U323" ca="1" si="118">IF(pos_xz&lt;L_rampe,Poids*COS(Beta),0)</f>
        <v>0</v>
      </c>
      <c r="V260" s="306">
        <f t="shared" ref="V260:V323" ca="1" si="119">Rho_moyen*(20000-Alt_rampe-pos_z)/(20000+Alt_rampe+pos_z)</f>
        <v>1.0969363319063739</v>
      </c>
      <c r="W260" s="304">
        <f t="shared" ref="W260:W323" ca="1" si="120">1/2*Rho*Sref*Cx*vit_xz^2</f>
        <v>9.1958127878561591</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7.2614816941731331</v>
      </c>
      <c r="AH260" s="304">
        <f t="shared" ca="1" si="115"/>
        <v>-1.9804964194585499</v>
      </c>
    </row>
    <row r="261" spans="1:34" x14ac:dyDescent="0.2">
      <c r="A261" s="347">
        <f t="shared" ref="A261:A324" ca="1" si="122">IF(B260+0.01&lt;=T_ini+ROUNDUP(Temps_fin_propu,0), 0.01, IF(K260&gt;0, 0.1, 0.0001))</f>
        <v>0.1</v>
      </c>
      <c r="B261" s="304">
        <f t="shared" ref="B261:B324" ca="1" si="123">B260+pas</f>
        <v>16.699999999999971</v>
      </c>
      <c r="D261" s="306">
        <f t="shared" ref="D261:D324" ca="1" si="124">IF(AND(L260&lt;L_rampe,Poussee&lt;Poids*SIN(M260)),0,(-W260+Poussee)/m*COS(M260)-U260/m*SIN(M260))</f>
        <v>-0.67123151850353902</v>
      </c>
      <c r="E261" s="307">
        <f t="shared" ref="E261:E324" ca="1" si="125">IF(AND(L260&lt;L_rampe,Poussee&lt;Poids*SIN(M260)),0,(-W260+Poussee)/m*SIN(M260)+U260/m*COS(M260)-Poids/m)</f>
        <v>-7.886104480673426</v>
      </c>
      <c r="F261" s="304">
        <f t="shared" ref="F261:F324" ca="1" si="126">SQRT(acc_x^2+acc_z^2)</f>
        <v>7.9146191084303013</v>
      </c>
      <c r="G261" s="306">
        <f t="shared" ref="G261:G324" ca="1" si="127">G260+acc_x*pas</f>
        <v>17.196299987492406</v>
      </c>
      <c r="H261" s="307">
        <f t="shared" ref="H261:H324" ca="1" si="128">H260+acc_z*pas</f>
        <v>-50.26933581696273</v>
      </c>
      <c r="I261" s="304">
        <f t="shared" ref="I261:I324" ca="1" si="129">SQRT(vit_x^2+vit_z^2)</f>
        <v>53.129265539233685</v>
      </c>
      <c r="J261" s="306">
        <f t="shared" ref="J261:J324" ca="1" si="130">J260+0.5*(vit_x+G260)*pas*(K260&gt;=0)</f>
        <v>477.12422927776151</v>
      </c>
      <c r="K261" s="307">
        <f t="shared" ref="K261:K324" ca="1" si="131">K260+0.5*(vit_z+H260)*pas</f>
        <v>1098.0889795631444</v>
      </c>
      <c r="L261" s="304">
        <f t="shared" ca="1" si="116"/>
        <v>1197.2664436966093</v>
      </c>
      <c r="M261" s="306">
        <f t="shared" ref="M261:M324" ca="1" si="132">IF(AND(L260&gt;L_rampe,G261&gt;0),ATAN2(G261,H261),$M$4)</f>
        <v>-1.2411915868022843</v>
      </c>
      <c r="N261" s="304">
        <f t="shared" ref="N261:N324" ca="1" si="133">DEGREES(Beta)</f>
        <v>-71.115039490916459</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4.5130000000000017</v>
      </c>
      <c r="T261" s="304">
        <f t="shared" ca="1" si="117"/>
        <v>44.272530000000017</v>
      </c>
      <c r="U261" s="311">
        <f t="shared" ca="1" si="118"/>
        <v>0</v>
      </c>
      <c r="V261" s="306">
        <f t="shared" ca="1" si="119"/>
        <v>1.0974852282813055</v>
      </c>
      <c r="W261" s="304">
        <f t="shared" ca="1" si="120"/>
        <v>9.4561920518781388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7.224818822583102</v>
      </c>
      <c r="AH261" s="304">
        <f t="shared" ref="AH261:AH324" ca="1" si="144">IF(AND(L260&lt;L_rampe,Poussee&lt;Poids*SIN(M260)), g*SIN(M260), (-W260+Poussee)/m)</f>
        <v>-2.0376274734890663</v>
      </c>
    </row>
    <row r="262" spans="1:34" x14ac:dyDescent="0.2">
      <c r="A262" s="347">
        <f t="shared" ca="1" si="122"/>
        <v>0.1</v>
      </c>
      <c r="B262" s="304">
        <f t="shared" ca="1" si="123"/>
        <v>16.799999999999972</v>
      </c>
      <c r="D262" s="306">
        <f t="shared" ca="1" si="124"/>
        <v>-0.6781912011619381</v>
      </c>
      <c r="E262" s="307">
        <f t="shared" ca="1" si="125"/>
        <v>-7.8274676375664836</v>
      </c>
      <c r="F262" s="304">
        <f t="shared" ca="1" si="126"/>
        <v>7.8567927885673621</v>
      </c>
      <c r="G262" s="306">
        <f t="shared" ca="1" si="127"/>
        <v>17.128480867376211</v>
      </c>
      <c r="H262" s="307">
        <f t="shared" ca="1" si="128"/>
        <v>-51.052082580719379</v>
      </c>
      <c r="I262" s="304">
        <f t="shared" ca="1" si="129"/>
        <v>53.84886250100984</v>
      </c>
      <c r="J262" s="306">
        <f t="shared" ca="1" si="130"/>
        <v>478.84046832050495</v>
      </c>
      <c r="K262" s="307">
        <f t="shared" ca="1" si="131"/>
        <v>1093.0229086432603</v>
      </c>
      <c r="L262" s="304">
        <f t="shared" ca="1" si="116"/>
        <v>1193.3093785437093</v>
      </c>
      <c r="M262" s="306">
        <f t="shared" ca="1" si="132"/>
        <v>-1.2470881124350195</v>
      </c>
      <c r="N262" s="304">
        <f t="shared" ca="1" si="133"/>
        <v>-71.452885523462896</v>
      </c>
      <c r="P262" s="310">
        <f t="shared" ca="1" si="134"/>
        <v>23</v>
      </c>
      <c r="Q262" s="304">
        <f t="shared" ca="1" si="135"/>
        <v>0</v>
      </c>
      <c r="R262" s="306">
        <f t="shared" ca="1" si="136"/>
        <v>0</v>
      </c>
      <c r="S262" s="307">
        <f t="shared" ca="1" si="137"/>
        <v>4.5130000000000017</v>
      </c>
      <c r="T262" s="304">
        <f t="shared" ca="1" si="117"/>
        <v>44.272530000000017</v>
      </c>
      <c r="U262" s="311">
        <f t="shared" ca="1" si="118"/>
        <v>0</v>
      </c>
      <c r="V262" s="306">
        <f t="shared" ca="1" si="119"/>
        <v>1.0980430371324985</v>
      </c>
      <c r="W262" s="304">
        <f t="shared" ca="1" si="120"/>
        <v>9.7190184326280455</v>
      </c>
      <c r="Y262" s="314" t="str">
        <f t="shared" ca="1" si="138"/>
        <v/>
      </c>
      <c r="Z262" s="315" t="str">
        <f t="shared" ca="1" si="139"/>
        <v/>
      </c>
      <c r="AA262" s="316" t="str">
        <f t="shared" ca="1" si="140"/>
        <v/>
      </c>
      <c r="AC262" s="310" t="e">
        <f t="shared" ca="1" si="141"/>
        <v>#N/A</v>
      </c>
      <c r="AD262" s="323" t="e">
        <f t="shared" ca="1" si="142"/>
        <v>#N/A</v>
      </c>
      <c r="AE262" s="324" t="e">
        <f t="shared" ca="1" si="121"/>
        <v>#N/A</v>
      </c>
      <c r="AG262" s="306">
        <f t="shared" ca="1" si="143"/>
        <v>7.1866082854697453</v>
      </c>
      <c r="AH262" s="304">
        <f t="shared" ca="1" si="144"/>
        <v>-2.0953228566093807</v>
      </c>
    </row>
    <row r="263" spans="1:34" x14ac:dyDescent="0.2">
      <c r="A263" s="347">
        <f t="shared" ca="1" si="122"/>
        <v>0.1</v>
      </c>
      <c r="B263" s="304">
        <f t="shared" ca="1" si="123"/>
        <v>16.899999999999974</v>
      </c>
      <c r="D263" s="306">
        <f t="shared" ca="1" si="124"/>
        <v>-0.68501390212399438</v>
      </c>
      <c r="E263" s="307">
        <f t="shared" ca="1" si="125"/>
        <v>-7.7682902552214497</v>
      </c>
      <c r="F263" s="304">
        <f t="shared" ca="1" si="126"/>
        <v>7.7984343002600003</v>
      </c>
      <c r="G263" s="306">
        <f t="shared" ca="1" si="127"/>
        <v>17.059979477163811</v>
      </c>
      <c r="H263" s="307">
        <f t="shared" ca="1" si="128"/>
        <v>-51.828911606241526</v>
      </c>
      <c r="I263" s="304">
        <f t="shared" ca="1" si="129"/>
        <v>54.564447931311904</v>
      </c>
      <c r="J263" s="306">
        <f t="shared" ca="1" si="130"/>
        <v>480.54989133773194</v>
      </c>
      <c r="K263" s="307">
        <f t="shared" ca="1" si="131"/>
        <v>1087.8788589339122</v>
      </c>
      <c r="L263" s="304">
        <f t="shared" ca="1" si="116"/>
        <v>1189.289119507976</v>
      </c>
      <c r="M263" s="306">
        <f t="shared" ca="1" si="132"/>
        <v>-1.2528068994487116</v>
      </c>
      <c r="N263" s="304">
        <f t="shared" ca="1" si="133"/>
        <v>-71.78054788328167</v>
      </c>
      <c r="P263" s="310">
        <f t="shared" ca="1" si="134"/>
        <v>23</v>
      </c>
      <c r="Q263" s="304">
        <f t="shared" ca="1" si="135"/>
        <v>0</v>
      </c>
      <c r="R263" s="306">
        <f t="shared" ca="1" si="136"/>
        <v>0</v>
      </c>
      <c r="S263" s="307">
        <f t="shared" ca="1" si="137"/>
        <v>4.5130000000000017</v>
      </c>
      <c r="T263" s="304">
        <f t="shared" ca="1" si="117"/>
        <v>44.272530000000017</v>
      </c>
      <c r="U263" s="311">
        <f t="shared" ca="1" si="118"/>
        <v>0</v>
      </c>
      <c r="V263" s="306">
        <f t="shared" ca="1" si="119"/>
        <v>1.098609706210024</v>
      </c>
      <c r="W263" s="304">
        <f t="shared" ca="1" si="120"/>
        <v>9.9841923346644457</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7.1469318056055169</v>
      </c>
      <c r="AH263" s="304">
        <f t="shared" ca="1" si="144"/>
        <v>-2.1535604769838339</v>
      </c>
    </row>
    <row r="264" spans="1:34" x14ac:dyDescent="0.2">
      <c r="A264" s="347">
        <f t="shared" ca="1" si="122"/>
        <v>0.1</v>
      </c>
      <c r="B264" s="304">
        <f t="shared" ca="1" si="123"/>
        <v>16.999999999999975</v>
      </c>
      <c r="D264" s="306">
        <f t="shared" ca="1" si="124"/>
        <v>-0.69169771979011718</v>
      </c>
      <c r="E264" s="307">
        <f t="shared" ca="1" si="125"/>
        <v>-7.70859419085299</v>
      </c>
      <c r="F264" s="304">
        <f t="shared" ca="1" si="126"/>
        <v>7.739565241976794</v>
      </c>
      <c r="G264" s="306">
        <f t="shared" ca="1" si="127"/>
        <v>16.990809705184798</v>
      </c>
      <c r="H264" s="307">
        <f t="shared" ca="1" si="128"/>
        <v>-52.599771025326824</v>
      </c>
      <c r="I264" s="304">
        <f t="shared" ca="1" si="129"/>
        <v>55.275885577298652</v>
      </c>
      <c r="J264" s="306">
        <f t="shared" ca="1" si="130"/>
        <v>482.25243079684935</v>
      </c>
      <c r="K264" s="307">
        <f t="shared" ca="1" si="131"/>
        <v>1082.6574248023337</v>
      </c>
      <c r="L264" s="304">
        <f t="shared" ca="1" si="116"/>
        <v>1185.2065248255642</v>
      </c>
      <c r="M264" s="306">
        <f t="shared" ca="1" si="132"/>
        <v>-1.2583557658146896</v>
      </c>
      <c r="N264" s="304">
        <f t="shared" ca="1" si="133"/>
        <v>-72.098474507134313</v>
      </c>
      <c r="P264" s="310">
        <f t="shared" ca="1" si="134"/>
        <v>23</v>
      </c>
      <c r="Q264" s="304">
        <f t="shared" ca="1" si="135"/>
        <v>0</v>
      </c>
      <c r="R264" s="306">
        <f t="shared" ca="1" si="136"/>
        <v>0</v>
      </c>
      <c r="S264" s="307">
        <f t="shared" ca="1" si="137"/>
        <v>4.5130000000000017</v>
      </c>
      <c r="T264" s="304">
        <f t="shared" ca="1" si="117"/>
        <v>44.272530000000017</v>
      </c>
      <c r="U264" s="311">
        <f t="shared" ca="1" si="118"/>
        <v>0</v>
      </c>
      <c r="V264" s="306">
        <f t="shared" ca="1" si="119"/>
        <v>1.0991851827632877</v>
      </c>
      <c r="W264" s="304">
        <f t="shared" ca="1" si="120"/>
        <v>10.251614334334501</v>
      </c>
      <c r="Y264" s="314" t="str">
        <f t="shared" ca="1" si="138"/>
        <v/>
      </c>
      <c r="Z264" s="315" t="str">
        <f t="shared" ca="1" si="139"/>
        <v/>
      </c>
      <c r="AA264" s="316" t="str">
        <f t="shared" ca="1" si="140"/>
        <v/>
      </c>
      <c r="AC264" s="310">
        <f t="shared" ca="1" si="141"/>
        <v>16.999999999999975</v>
      </c>
      <c r="AD264" s="323">
        <f t="shared" ca="1" si="142"/>
        <v>482.25243079684935</v>
      </c>
      <c r="AE264" s="324" t="e">
        <f t="shared" ca="1" si="121"/>
        <v>#N/A</v>
      </c>
      <c r="AG264" s="306">
        <f t="shared" ca="1" si="143"/>
        <v>7.1058667817948908</v>
      </c>
      <c r="AH264" s="304">
        <f t="shared" ca="1" si="144"/>
        <v>-2.2123182660457439</v>
      </c>
    </row>
    <row r="265" spans="1:34" x14ac:dyDescent="0.2">
      <c r="A265" s="347">
        <f t="shared" ca="1" si="122"/>
        <v>0.1</v>
      </c>
      <c r="B265" s="304">
        <f t="shared" ca="1" si="123"/>
        <v>17.099999999999977</v>
      </c>
      <c r="D265" s="306">
        <f t="shared" ca="1" si="124"/>
        <v>-0.69824091367091634</v>
      </c>
      <c r="E265" s="307">
        <f t="shared" ca="1" si="125"/>
        <v>-7.6484012994744015</v>
      </c>
      <c r="F265" s="304">
        <f t="shared" ca="1" si="126"/>
        <v>7.6802072114836664</v>
      </c>
      <c r="G265" s="306">
        <f t="shared" ca="1" si="127"/>
        <v>16.920985613817706</v>
      </c>
      <c r="H265" s="307">
        <f t="shared" ca="1" si="128"/>
        <v>-53.364611155274261</v>
      </c>
      <c r="I265" s="304">
        <f t="shared" ca="1" si="129"/>
        <v>55.983046343483736</v>
      </c>
      <c r="J265" s="306">
        <f t="shared" ca="1" si="130"/>
        <v>483.94802056279946</v>
      </c>
      <c r="K265" s="307">
        <f t="shared" ca="1" si="131"/>
        <v>1077.3592056933037</v>
      </c>
      <c r="L265" s="304">
        <f t="shared" ca="1" si="116"/>
        <v>1181.062464350958</v>
      </c>
      <c r="M265" s="306">
        <f t="shared" ca="1" si="132"/>
        <v>-1.2637420956847474</v>
      </c>
      <c r="N265" s="304">
        <f t="shared" ca="1" si="133"/>
        <v>-72.407088475753866</v>
      </c>
      <c r="P265" s="310">
        <f t="shared" ca="1" si="134"/>
        <v>23</v>
      </c>
      <c r="Q265" s="304">
        <f t="shared" ca="1" si="135"/>
        <v>0</v>
      </c>
      <c r="R265" s="306">
        <f t="shared" ca="1" si="136"/>
        <v>0</v>
      </c>
      <c r="S265" s="307">
        <f t="shared" ca="1" si="137"/>
        <v>4.5130000000000017</v>
      </c>
      <c r="T265" s="304">
        <f t="shared" ca="1" si="117"/>
        <v>44.272530000000017</v>
      </c>
      <c r="U265" s="311">
        <f t="shared" ca="1" si="118"/>
        <v>0</v>
      </c>
      <c r="V265" s="306">
        <f t="shared" ca="1" si="119"/>
        <v>1.099769413559379</v>
      </c>
      <c r="W265" s="304">
        <f t="shared" ca="1" si="120"/>
        <v>10.521185245337296</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7.0634866269778849</v>
      </c>
      <c r="AH265" s="304">
        <f t="shared" ca="1" si="144"/>
        <v>-2.2715741932937066</v>
      </c>
    </row>
    <row r="266" spans="1:34" x14ac:dyDescent="0.2">
      <c r="A266" s="347">
        <f t="shared" ca="1" si="122"/>
        <v>0.1</v>
      </c>
      <c r="B266" s="304">
        <f t="shared" ca="1" si="123"/>
        <v>17.199999999999978</v>
      </c>
      <c r="D266" s="306">
        <f t="shared" ca="1" si="124"/>
        <v>-0.70464189814024092</v>
      </c>
      <c r="E266" s="307">
        <f t="shared" ca="1" si="125"/>
        <v>-7.5877334159978425</v>
      </c>
      <c r="F266" s="304">
        <f t="shared" ca="1" si="126"/>
        <v>7.6203817881301044</v>
      </c>
      <c r="G266" s="306">
        <f t="shared" ca="1" si="127"/>
        <v>16.850521424003681</v>
      </c>
      <c r="H266" s="307">
        <f t="shared" ca="1" si="128"/>
        <v>-54.123384496874046</v>
      </c>
      <c r="I266" s="304">
        <f t="shared" ca="1" si="129"/>
        <v>56.685807938647862</v>
      </c>
      <c r="J266" s="306">
        <f t="shared" ca="1" si="130"/>
        <v>485.63659591469053</v>
      </c>
      <c r="K266" s="307">
        <f t="shared" ca="1" si="131"/>
        <v>1071.9848059106962</v>
      </c>
      <c r="L266" s="304">
        <f t="shared" ca="1" si="116"/>
        <v>1176.8578195325897</v>
      </c>
      <c r="M266" s="306">
        <f t="shared" ca="1" si="132"/>
        <v>-1.2689728675119474</v>
      </c>
      <c r="N266" s="304">
        <f t="shared" ca="1" si="133"/>
        <v>-72.706789625048359</v>
      </c>
      <c r="P266" s="310">
        <f t="shared" ca="1" si="134"/>
        <v>23</v>
      </c>
      <c r="Q266" s="304">
        <f t="shared" ca="1" si="135"/>
        <v>0</v>
      </c>
      <c r="R266" s="306">
        <f t="shared" ca="1" si="136"/>
        <v>0</v>
      </c>
      <c r="S266" s="307">
        <f t="shared" ca="1" si="137"/>
        <v>4.5130000000000017</v>
      </c>
      <c r="T266" s="304">
        <f t="shared" ca="1" si="117"/>
        <v>44.272530000000017</v>
      </c>
      <c r="U266" s="311">
        <f t="shared" ca="1" si="118"/>
        <v>0</v>
      </c>
      <c r="V266" s="306">
        <f t="shared" ca="1" si="119"/>
        <v>1.1003623449014397</v>
      </c>
      <c r="W266" s="304">
        <f t="shared" ca="1" si="120"/>
        <v>10.792806183007112</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7.0198610747631243</v>
      </c>
      <c r="AH266" s="304">
        <f t="shared" ca="1" si="144"/>
        <v>-2.3313062808192537</v>
      </c>
    </row>
    <row r="267" spans="1:34" x14ac:dyDescent="0.2">
      <c r="A267" s="347">
        <f t="shared" ca="1" si="122"/>
        <v>0.1</v>
      </c>
      <c r="B267" s="304">
        <f t="shared" ca="1" si="123"/>
        <v>17.299999999999979</v>
      </c>
      <c r="D267" s="306">
        <f t="shared" ca="1" si="124"/>
        <v>-0.71089923656028475</v>
      </c>
      <c r="E267" s="307">
        <f t="shared" ca="1" si="125"/>
        <v>-7.5266123379376975</v>
      </c>
      <c r="F267" s="304">
        <f t="shared" ca="1" si="126"/>
        <v>7.5601105157357305</v>
      </c>
      <c r="G267" s="306">
        <f t="shared" ca="1" si="127"/>
        <v>16.779431500347652</v>
      </c>
      <c r="H267" s="307">
        <f t="shared" ca="1" si="128"/>
        <v>-54.876045730667812</v>
      </c>
      <c r="I267" s="304">
        <f t="shared" ca="1" si="129"/>
        <v>57.384054549231742</v>
      </c>
      <c r="J267" s="306">
        <f t="shared" ca="1" si="130"/>
        <v>487.3180935609081</v>
      </c>
      <c r="K267" s="307">
        <f t="shared" ca="1" si="131"/>
        <v>1066.5348343993192</v>
      </c>
      <c r="L267" s="304">
        <f t="shared" ca="1" si="116"/>
        <v>1172.5934833944034</v>
      </c>
      <c r="M267" s="306">
        <f t="shared" ca="1" si="132"/>
        <v>-1.2740546801534995</v>
      </c>
      <c r="N267" s="304">
        <f t="shared" ca="1" si="133"/>
        <v>-72.997956041685526</v>
      </c>
      <c r="P267" s="310">
        <f t="shared" ca="1" si="134"/>
        <v>23</v>
      </c>
      <c r="Q267" s="304">
        <f t="shared" ca="1" si="135"/>
        <v>0</v>
      </c>
      <c r="R267" s="306">
        <f t="shared" ca="1" si="136"/>
        <v>0</v>
      </c>
      <c r="S267" s="307">
        <f t="shared" ca="1" si="137"/>
        <v>4.5130000000000017</v>
      </c>
      <c r="T267" s="304">
        <f t="shared" ca="1" si="117"/>
        <v>44.272530000000017</v>
      </c>
      <c r="U267" s="311">
        <f t="shared" ca="1" si="118"/>
        <v>0</v>
      </c>
      <c r="V267" s="306">
        <f t="shared" ca="1" si="119"/>
        <v>1.1009639226470427</v>
      </c>
      <c r="W267" s="304">
        <f t="shared" ca="1" si="120"/>
        <v>11.066378627253435</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6.9750564574661382</v>
      </c>
      <c r="AH267" s="304">
        <f t="shared" ca="1" si="144"/>
        <v>-2.3914926175508771</v>
      </c>
    </row>
    <row r="268" spans="1:34" x14ac:dyDescent="0.2">
      <c r="A268" s="347">
        <f t="shared" ca="1" si="122"/>
        <v>0.1</v>
      </c>
      <c r="B268" s="304">
        <f t="shared" ca="1" si="123"/>
        <v>17.399999999999981</v>
      </c>
      <c r="D268" s="306">
        <f t="shared" ca="1" si="124"/>
        <v>-0.71701163574177051</v>
      </c>
      <c r="E268" s="307">
        <f t="shared" ca="1" si="125"/>
        <v>-7.4650598086966724</v>
      </c>
      <c r="F268" s="304">
        <f t="shared" ca="1" si="126"/>
        <v>7.499414886056611</v>
      </c>
      <c r="G268" s="306">
        <f t="shared" ca="1" si="127"/>
        <v>16.707730336773476</v>
      </c>
      <c r="H268" s="307">
        <f t="shared" ca="1" si="128"/>
        <v>-55.622551711537483</v>
      </c>
      <c r="I268" s="304">
        <f t="shared" ca="1" si="129"/>
        <v>58.077676536764123</v>
      </c>
      <c r="J268" s="306">
        <f t="shared" ca="1" si="130"/>
        <v>488.99245165276415</v>
      </c>
      <c r="K268" s="307">
        <f t="shared" ca="1" si="131"/>
        <v>1061.0099045272088</v>
      </c>
      <c r="L268" s="304">
        <f t="shared" ca="1" si="116"/>
        <v>1168.270360523718</v>
      </c>
      <c r="M268" s="306">
        <f t="shared" ca="1" si="132"/>
        <v>-1.2789937771072657</v>
      </c>
      <c r="N268" s="304">
        <f t="shared" ca="1" si="133"/>
        <v>-73.280945451742255</v>
      </c>
      <c r="P268" s="310">
        <f t="shared" ca="1" si="134"/>
        <v>23</v>
      </c>
      <c r="Q268" s="304">
        <f t="shared" ca="1" si="135"/>
        <v>0</v>
      </c>
      <c r="R268" s="306">
        <f t="shared" ca="1" si="136"/>
        <v>0</v>
      </c>
      <c r="S268" s="307">
        <f t="shared" ca="1" si="137"/>
        <v>4.5130000000000017</v>
      </c>
      <c r="T268" s="304">
        <f t="shared" ca="1" si="117"/>
        <v>44.272530000000017</v>
      </c>
      <c r="U268" s="311">
        <f t="shared" ca="1" si="118"/>
        <v>0</v>
      </c>
      <c r="V268" s="306">
        <f t="shared" ca="1" si="119"/>
        <v>1.1015740922265613</v>
      </c>
      <c r="W268" s="304">
        <f t="shared" ca="1" si="120"/>
        <v>11.34180448409869</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6.9291359584254213</v>
      </c>
      <c r="AH268" s="304">
        <f t="shared" ca="1" si="144"/>
        <v>-2.4521113732004056</v>
      </c>
    </row>
    <row r="269" spans="1:34" x14ac:dyDescent="0.2">
      <c r="A269" s="347">
        <f t="shared" ca="1" si="122"/>
        <v>0.1</v>
      </c>
      <c r="B269" s="304">
        <f t="shared" ca="1" si="123"/>
        <v>17.499999999999982</v>
      </c>
      <c r="D269" s="306">
        <f t="shared" ca="1" si="124"/>
        <v>-0.72297794070606847</v>
      </c>
      <c r="E269" s="307">
        <f t="shared" ca="1" si="125"/>
        <v>-7.4030975014174123</v>
      </c>
      <c r="F269" s="304">
        <f t="shared" ca="1" si="126"/>
        <v>7.4383163228139413</v>
      </c>
      <c r="G269" s="306">
        <f t="shared" ca="1" si="127"/>
        <v>16.635432542702869</v>
      </c>
      <c r="H269" s="307">
        <f t="shared" ca="1" si="128"/>
        <v>-56.362861461679223</v>
      </c>
      <c r="I269" s="304">
        <f t="shared" ca="1" si="129"/>
        <v>58.76657015711622</v>
      </c>
      <c r="J269" s="306">
        <f t="shared" ca="1" si="130"/>
        <v>490.65960979673798</v>
      </c>
      <c r="K269" s="307">
        <f t="shared" ca="1" si="131"/>
        <v>1055.4106338685481</v>
      </c>
      <c r="L269" s="304">
        <f t="shared" ca="1" si="116"/>
        <v>1163.8893670657437</v>
      </c>
      <c r="M269" s="306">
        <f t="shared" ca="1" si="132"/>
        <v>-1.2837960690225456</v>
      </c>
      <c r="N269" s="304">
        <f t="shared" ca="1" si="133"/>
        <v>-73.556096510477587</v>
      </c>
      <c r="P269" s="310">
        <f t="shared" ca="1" si="134"/>
        <v>23</v>
      </c>
      <c r="Q269" s="304">
        <f t="shared" ca="1" si="135"/>
        <v>0</v>
      </c>
      <c r="R269" s="306">
        <f t="shared" ca="1" si="136"/>
        <v>0</v>
      </c>
      <c r="S269" s="307">
        <f t="shared" ca="1" si="137"/>
        <v>4.5130000000000017</v>
      </c>
      <c r="T269" s="304">
        <f t="shared" ca="1" si="117"/>
        <v>44.272530000000017</v>
      </c>
      <c r="U269" s="311">
        <f t="shared" ca="1" si="118"/>
        <v>0</v>
      </c>
      <c r="V269" s="306">
        <f t="shared" ca="1" si="119"/>
        <v>1.1021927986615163</v>
      </c>
      <c r="W269" s="304">
        <f t="shared" ca="1" si="120"/>
        <v>11.618986145758786</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6.8821598410944453</v>
      </c>
      <c r="AH269" s="304">
        <f t="shared" ca="1" si="144"/>
        <v>-2.5131408118986673</v>
      </c>
    </row>
    <row r="270" spans="1:34" x14ac:dyDescent="0.2">
      <c r="A270" s="347">
        <f t="shared" ca="1" si="122"/>
        <v>0.1</v>
      </c>
      <c r="B270" s="304">
        <f t="shared" ca="1" si="123"/>
        <v>17.599999999999984</v>
      </c>
      <c r="D270" s="306">
        <f t="shared" ca="1" si="124"/>
        <v>-0.72879712971957999</v>
      </c>
      <c r="E270" s="307">
        <f t="shared" ca="1" si="125"/>
        <v>-7.340747003385097</v>
      </c>
      <c r="F270" s="304">
        <f t="shared" ca="1" si="126"/>
        <v>7.3768361662703867</v>
      </c>
      <c r="G270" s="306">
        <f t="shared" ca="1" si="127"/>
        <v>16.562552829730912</v>
      </c>
      <c r="H270" s="307">
        <f t="shared" ca="1" si="128"/>
        <v>-57.096936162017734</v>
      </c>
      <c r="I270" s="304">
        <f t="shared" ca="1" si="129"/>
        <v>59.450637299587932</v>
      </c>
      <c r="J270" s="306">
        <f t="shared" ca="1" si="130"/>
        <v>492.31950906535968</v>
      </c>
      <c r="K270" s="307">
        <f t="shared" ca="1" si="131"/>
        <v>1049.7376439873633</v>
      </c>
      <c r="L270" s="304">
        <f t="shared" ca="1" si="116"/>
        <v>1159.4514307251068</v>
      </c>
      <c r="M270" s="306">
        <f t="shared" ca="1" si="132"/>
        <v>-1.2884671546154975</v>
      </c>
      <c r="N270" s="304">
        <f t="shared" ca="1" si="133"/>
        <v>-73.823730000698092</v>
      </c>
      <c r="P270" s="310">
        <f t="shared" ca="1" si="134"/>
        <v>23</v>
      </c>
      <c r="Q270" s="304">
        <f t="shared" ca="1" si="135"/>
        <v>0</v>
      </c>
      <c r="R270" s="306">
        <f t="shared" ca="1" si="136"/>
        <v>0</v>
      </c>
      <c r="S270" s="307">
        <f t="shared" ca="1" si="137"/>
        <v>4.5130000000000017</v>
      </c>
      <c r="T270" s="304">
        <f t="shared" ca="1" si="117"/>
        <v>44.272530000000017</v>
      </c>
      <c r="U270" s="311">
        <f t="shared" ca="1" si="118"/>
        <v>0</v>
      </c>
      <c r="V270" s="306">
        <f t="shared" ca="1" si="119"/>
        <v>1.1028199865828894</v>
      </c>
      <c r="W270" s="304">
        <f t="shared" ca="1" si="120"/>
        <v>11.89782654921588</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6.8341856571602548</v>
      </c>
      <c r="AH270" s="304">
        <f t="shared" ca="1" si="144"/>
        <v>-2.5745593055082607</v>
      </c>
    </row>
    <row r="271" spans="1:34" x14ac:dyDescent="0.2">
      <c r="A271" s="347">
        <f t="shared" ca="1" si="122"/>
        <v>0.1</v>
      </c>
      <c r="B271" s="304">
        <f t="shared" ca="1" si="123"/>
        <v>17.699999999999985</v>
      </c>
      <c r="D271" s="306">
        <f t="shared" ca="1" si="124"/>
        <v>-0.73446830957382159</v>
      </c>
      <c r="E271" s="307">
        <f t="shared" ca="1" si="125"/>
        <v>-7.2780298009686177</v>
      </c>
      <c r="F271" s="304">
        <f t="shared" ca="1" si="126"/>
        <v>7.3149956583415365</v>
      </c>
      <c r="G271" s="306">
        <f t="shared" ca="1" si="127"/>
        <v>16.489105998773528</v>
      </c>
      <c r="H271" s="307">
        <f t="shared" ca="1" si="128"/>
        <v>-57.824739142114595</v>
      </c>
      <c r="I271" s="304">
        <f t="shared" ca="1" si="129"/>
        <v>60.129785244023523</v>
      </c>
      <c r="J271" s="306">
        <f t="shared" ca="1" si="130"/>
        <v>493.97209200678492</v>
      </c>
      <c r="K271" s="307">
        <f t="shared" ca="1" si="131"/>
        <v>1043.9915602221567</v>
      </c>
      <c r="L271" s="304">
        <f t="shared" ca="1" si="116"/>
        <v>1154.9574907747265</v>
      </c>
      <c r="M271" s="306">
        <f t="shared" ca="1" si="132"/>
        <v>-1.2930123401098024</v>
      </c>
      <c r="N271" s="304">
        <f t="shared" ca="1" si="133"/>
        <v>-74.084149946625843</v>
      </c>
      <c r="P271" s="310">
        <f t="shared" ca="1" si="134"/>
        <v>23</v>
      </c>
      <c r="Q271" s="304">
        <f t="shared" ca="1" si="135"/>
        <v>0</v>
      </c>
      <c r="R271" s="306">
        <f t="shared" ca="1" si="136"/>
        <v>0</v>
      </c>
      <c r="S271" s="307">
        <f t="shared" ca="1" si="137"/>
        <v>4.5130000000000017</v>
      </c>
      <c r="T271" s="304">
        <f t="shared" ca="1" si="117"/>
        <v>44.272530000000017</v>
      </c>
      <c r="U271" s="311">
        <f t="shared" ca="1" si="118"/>
        <v>0</v>
      </c>
      <c r="V271" s="306">
        <f t="shared" ca="1" si="119"/>
        <v>1.1034556002493816</v>
      </c>
      <c r="W271" s="304">
        <f t="shared" ca="1" si="120"/>
        <v>12.178229233236566</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6.7852684357158983</v>
      </c>
      <c r="AH271" s="304">
        <f t="shared" ca="1" si="144"/>
        <v>-2.6363453466022326</v>
      </c>
    </row>
    <row r="272" spans="1:34" x14ac:dyDescent="0.2">
      <c r="A272" s="347">
        <f t="shared" ca="1" si="122"/>
        <v>0.1</v>
      </c>
      <c r="B272" s="304">
        <f t="shared" ca="1" si="123"/>
        <v>17.799999999999986</v>
      </c>
      <c r="D272" s="306">
        <f t="shared" ca="1" si="124"/>
        <v>-0.7399907110874645</v>
      </c>
      <c r="E272" s="307">
        <f t="shared" ca="1" si="125"/>
        <v>-7.2149672650898573</v>
      </c>
      <c r="F272" s="304">
        <f t="shared" ca="1" si="126"/>
        <v>7.2528159282318718</v>
      </c>
      <c r="G272" s="306">
        <f t="shared" ca="1" si="127"/>
        <v>16.41510692766478</v>
      </c>
      <c r="H272" s="307">
        <f t="shared" ca="1" si="128"/>
        <v>-58.546235868623583</v>
      </c>
      <c r="I272" s="304">
        <f t="shared" ca="1" si="129"/>
        <v>60.803926434328027</v>
      </c>
      <c r="J272" s="306">
        <f t="shared" ca="1" si="130"/>
        <v>495.61730265310683</v>
      </c>
      <c r="K272" s="307">
        <f t="shared" ca="1" si="131"/>
        <v>1038.1730114716199</v>
      </c>
      <c r="L272" s="304">
        <f t="shared" ca="1" si="116"/>
        <v>1150.4084980723994</v>
      </c>
      <c r="M272" s="306">
        <f t="shared" ca="1" si="132"/>
        <v>-1.2974366573140714</v>
      </c>
      <c r="N272" s="304">
        <f t="shared" ca="1" si="133"/>
        <v>-74.337644649657591</v>
      </c>
      <c r="P272" s="310">
        <f t="shared" ca="1" si="134"/>
        <v>23</v>
      </c>
      <c r="Q272" s="304">
        <f t="shared" ca="1" si="135"/>
        <v>0</v>
      </c>
      <c r="R272" s="306">
        <f t="shared" ca="1" si="136"/>
        <v>0</v>
      </c>
      <c r="S272" s="307">
        <f t="shared" ca="1" si="137"/>
        <v>4.5130000000000017</v>
      </c>
      <c r="T272" s="304">
        <f t="shared" ca="1" si="117"/>
        <v>44.272530000000017</v>
      </c>
      <c r="U272" s="311">
        <f t="shared" ca="1" si="118"/>
        <v>0</v>
      </c>
      <c r="V272" s="306">
        <f t="shared" ca="1" si="119"/>
        <v>1.1040995835656193</v>
      </c>
      <c r="W272" s="304">
        <f t="shared" ca="1" si="120"/>
        <v>12.460098393793013</v>
      </c>
      <c r="Y272" s="314" t="str">
        <f t="shared" ca="1" si="138"/>
        <v/>
      </c>
      <c r="Z272" s="315" t="str">
        <f t="shared" ca="1" si="139"/>
        <v/>
      </c>
      <c r="AA272" s="316" t="str">
        <f t="shared" ca="1" si="140"/>
        <v/>
      </c>
      <c r="AC272" s="310" t="e">
        <f t="shared" ca="1" si="141"/>
        <v>#N/A</v>
      </c>
      <c r="AD272" s="323" t="e">
        <f t="shared" ca="1" si="142"/>
        <v>#N/A</v>
      </c>
      <c r="AE272" s="324" t="e">
        <f t="shared" ca="1" si="121"/>
        <v>#N/A</v>
      </c>
      <c r="AG272" s="306">
        <f t="shared" ca="1" si="143"/>
        <v>6.735460855312839</v>
      </c>
      <c r="AH272" s="304">
        <f t="shared" ca="1" si="144"/>
        <v>-2.6984775610982852</v>
      </c>
    </row>
    <row r="273" spans="1:34" x14ac:dyDescent="0.2">
      <c r="A273" s="347">
        <f t="shared" ca="1" si="122"/>
        <v>0.1</v>
      </c>
      <c r="B273" s="304">
        <f t="shared" ca="1" si="123"/>
        <v>17.899999999999988</v>
      </c>
      <c r="D273" s="306">
        <f t="shared" ca="1" si="124"/>
        <v>-0.74536368480909321</v>
      </c>
      <c r="E273" s="307">
        <f t="shared" ca="1" si="125"/>
        <v>-7.1515806372119943</v>
      </c>
      <c r="F273" s="304">
        <f t="shared" ca="1" si="126"/>
        <v>7.1903179785860445</v>
      </c>
      <c r="G273" s="306">
        <f t="shared" ca="1" si="127"/>
        <v>16.34057055918387</v>
      </c>
      <c r="H273" s="307">
        <f t="shared" ca="1" si="128"/>
        <v>-59.261393932344781</v>
      </c>
      <c r="I273" s="304">
        <f t="shared" ca="1" si="129"/>
        <v>61.472978266911852</v>
      </c>
      <c r="J273" s="306">
        <f t="shared" ca="1" si="130"/>
        <v>497.25508652744929</v>
      </c>
      <c r="K273" s="307">
        <f t="shared" ca="1" si="131"/>
        <v>1032.2826299815715</v>
      </c>
      <c r="L273" s="304">
        <f t="shared" ca="1" si="116"/>
        <v>1145.8054150854284</v>
      </c>
      <c r="M273" s="306">
        <f t="shared" ca="1" si="132"/>
        <v>-1.3017448804389609</v>
      </c>
      <c r="N273" s="304">
        <f t="shared" ca="1" si="133"/>
        <v>-74.584487651914415</v>
      </c>
      <c r="P273" s="310">
        <f t="shared" ca="1" si="134"/>
        <v>23</v>
      </c>
      <c r="Q273" s="304">
        <f t="shared" ca="1" si="135"/>
        <v>0</v>
      </c>
      <c r="R273" s="306">
        <f t="shared" ca="1" si="136"/>
        <v>0</v>
      </c>
      <c r="S273" s="307">
        <f t="shared" ca="1" si="137"/>
        <v>4.5130000000000017</v>
      </c>
      <c r="T273" s="304">
        <f t="shared" ca="1" si="117"/>
        <v>44.272530000000017</v>
      </c>
      <c r="U273" s="311">
        <f t="shared" ca="1" si="118"/>
        <v>0</v>
      </c>
      <c r="V273" s="306">
        <f t="shared" ca="1" si="119"/>
        <v>1.1047518801002789</v>
      </c>
      <c r="W273" s="304">
        <f t="shared" ca="1" si="120"/>
        <v>12.74333893784822</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6.6848134005385349</v>
      </c>
      <c r="AH273" s="304">
        <f t="shared" ca="1" si="144"/>
        <v>-2.7609347205391108</v>
      </c>
    </row>
    <row r="274" spans="1:34" x14ac:dyDescent="0.2">
      <c r="A274" s="347">
        <f t="shared" ca="1" si="122"/>
        <v>0.1</v>
      </c>
      <c r="B274" s="304">
        <f t="shared" ca="1" si="123"/>
        <v>17.999999999999989</v>
      </c>
      <c r="D274" s="306">
        <f t="shared" ca="1" si="124"/>
        <v>-0.75058669690171398</v>
      </c>
      <c r="E274" s="307">
        <f t="shared" ca="1" si="125"/>
        <v>-7.0878910158390731</v>
      </c>
      <c r="F274" s="304">
        <f t="shared" ca="1" si="126"/>
        <v>7.1275226721476006</v>
      </c>
      <c r="G274" s="306">
        <f t="shared" ca="1" si="127"/>
        <v>16.265511889493698</v>
      </c>
      <c r="H274" s="307">
        <f t="shared" ca="1" si="128"/>
        <v>-59.970183033928691</v>
      </c>
      <c r="I274" s="304">
        <f t="shared" ca="1" si="129"/>
        <v>62.136862892731955</v>
      </c>
      <c r="J274" s="306">
        <f t="shared" ca="1" si="130"/>
        <v>498.88539064988316</v>
      </c>
      <c r="K274" s="307">
        <f t="shared" ca="1" si="131"/>
        <v>1026.3210511332579</v>
      </c>
      <c r="L274" s="304">
        <f t="shared" ca="1" si="116"/>
        <v>1141.1492159236502</v>
      </c>
      <c r="M274" s="306">
        <f t="shared" ca="1" si="132"/>
        <v>-1.3059415417490228</v>
      </c>
      <c r="N274" s="304">
        <f t="shared" ca="1" si="133"/>
        <v>-74.824938633026804</v>
      </c>
      <c r="P274" s="310">
        <f t="shared" ca="1" si="134"/>
        <v>23</v>
      </c>
      <c r="Q274" s="304">
        <f t="shared" ca="1" si="135"/>
        <v>0</v>
      </c>
      <c r="R274" s="306">
        <f t="shared" ca="1" si="136"/>
        <v>0</v>
      </c>
      <c r="S274" s="307">
        <f t="shared" ca="1" si="137"/>
        <v>4.5130000000000017</v>
      </c>
      <c r="T274" s="304">
        <f t="shared" ca="1" si="117"/>
        <v>44.272530000000017</v>
      </c>
      <c r="U274" s="311">
        <f t="shared" ca="1" si="118"/>
        <v>0</v>
      </c>
      <c r="V274" s="306">
        <f t="shared" ca="1" si="119"/>
        <v>1.105412433104128</v>
      </c>
      <c r="W274" s="304">
        <f t="shared" ca="1" si="120"/>
        <v>13.027856535470606</v>
      </c>
      <c r="Y274" s="314" t="str">
        <f t="shared" ca="1" si="138"/>
        <v/>
      </c>
      <c r="Z274" s="315" t="str">
        <f t="shared" ca="1" si="139"/>
        <v/>
      </c>
      <c r="AA274" s="316" t="str">
        <f t="shared" ca="1" si="140"/>
        <v/>
      </c>
      <c r="AC274" s="310">
        <f t="shared" ca="1" si="141"/>
        <v>17.999999999999989</v>
      </c>
      <c r="AD274" s="323">
        <f t="shared" ca="1" si="142"/>
        <v>498.88539064988316</v>
      </c>
      <c r="AE274" s="324" t="e">
        <f t="shared" ca="1" si="121"/>
        <v>#N/A</v>
      </c>
      <c r="AG274" s="306">
        <f t="shared" ca="1" si="143"/>
        <v>6.6333745046015711</v>
      </c>
      <c r="AH274" s="304">
        <f t="shared" ca="1" si="144"/>
        <v>-2.8236957540102403</v>
      </c>
    </row>
    <row r="275" spans="1:34" x14ac:dyDescent="0.2">
      <c r="A275" s="347">
        <f t="shared" ca="1" si="122"/>
        <v>0.1</v>
      </c>
      <c r="B275" s="304">
        <f t="shared" ca="1" si="123"/>
        <v>18.099999999999991</v>
      </c>
      <c r="D275" s="306">
        <f t="shared" ca="1" si="124"/>
        <v>-0.75565932519207835</v>
      </c>
      <c r="E275" s="307">
        <f t="shared" ca="1" si="125"/>
        <v>-7.023919343519994</v>
      </c>
      <c r="F275" s="304">
        <f t="shared" ca="1" si="126"/>
        <v>7.0644507189182155</v>
      </c>
      <c r="G275" s="306">
        <f t="shared" ca="1" si="127"/>
        <v>16.189945956974491</v>
      </c>
      <c r="H275" s="307">
        <f t="shared" ca="1" si="128"/>
        <v>-60.672574968280692</v>
      </c>
      <c r="I275" s="304">
        <f t="shared" ca="1" si="129"/>
        <v>62.795507031724775</v>
      </c>
      <c r="J275" s="306">
        <f t="shared" ca="1" si="130"/>
        <v>500.50816354220655</v>
      </c>
      <c r="K275" s="307">
        <f t="shared" ca="1" si="131"/>
        <v>1020.2889132331475</v>
      </c>
      <c r="L275" s="304">
        <f t="shared" ca="1" si="116"/>
        <v>1136.4408863811921</v>
      </c>
      <c r="M275" s="306">
        <f t="shared" ca="1" si="132"/>
        <v>-1.3100309461369453</v>
      </c>
      <c r="N275" s="304">
        <f t="shared" ca="1" si="133"/>
        <v>-75.059244245177041</v>
      </c>
      <c r="P275" s="310">
        <f t="shared" ca="1" si="134"/>
        <v>23</v>
      </c>
      <c r="Q275" s="304">
        <f t="shared" ca="1" si="135"/>
        <v>0</v>
      </c>
      <c r="R275" s="306">
        <f t="shared" ca="1" si="136"/>
        <v>0</v>
      </c>
      <c r="S275" s="307">
        <f t="shared" ca="1" si="137"/>
        <v>4.5130000000000017</v>
      </c>
      <c r="T275" s="304">
        <f t="shared" ca="1" si="117"/>
        <v>44.272530000000017</v>
      </c>
      <c r="U275" s="311">
        <f t="shared" ca="1" si="118"/>
        <v>0</v>
      </c>
      <c r="V275" s="306">
        <f t="shared" ca="1" si="119"/>
        <v>1.1060811855279715</v>
      </c>
      <c r="W275" s="304">
        <f t="shared" ca="1" si="120"/>
        <v>13.313557670246908</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6.5811906792603798</v>
      </c>
      <c r="AH275" s="304">
        <f t="shared" ca="1" si="144"/>
        <v>-2.8867397596877025</v>
      </c>
    </row>
    <row r="276" spans="1:34" x14ac:dyDescent="0.2">
      <c r="A276" s="347">
        <f t="shared" ca="1" si="122"/>
        <v>0.1</v>
      </c>
      <c r="B276" s="304">
        <f t="shared" ca="1" si="123"/>
        <v>18.199999999999992</v>
      </c>
      <c r="D276" s="306">
        <f t="shared" ca="1" si="124"/>
        <v>-0.76058125536972232</v>
      </c>
      <c r="E276" s="307">
        <f t="shared" ca="1" si="125"/>
        <v>-6.9596863943508698</v>
      </c>
      <c r="F276" s="304">
        <f t="shared" ca="1" si="126"/>
        <v>7.0011226638113122</v>
      </c>
      <c r="G276" s="306">
        <f t="shared" ca="1" si="127"/>
        <v>16.11388783143752</v>
      </c>
      <c r="H276" s="307">
        <f t="shared" ca="1" si="128"/>
        <v>-61.368543607715779</v>
      </c>
      <c r="I276" s="304">
        <f t="shared" ca="1" si="129"/>
        <v>63.44884179854084</v>
      </c>
      <c r="J276" s="306">
        <f t="shared" ca="1" si="130"/>
        <v>502.12335523162716</v>
      </c>
      <c r="K276" s="307">
        <f t="shared" ca="1" si="131"/>
        <v>1014.1868573043477</v>
      </c>
      <c r="L276" s="304">
        <f t="shared" ca="1" si="116"/>
        <v>1131.6814239873058</v>
      </c>
      <c r="M276" s="306">
        <f t="shared" ca="1" si="132"/>
        <v>-1.3140171847009958</v>
      </c>
      <c r="N276" s="304">
        <f t="shared" ca="1" si="133"/>
        <v>-75.287638891029431</v>
      </c>
      <c r="P276" s="310">
        <f t="shared" ca="1" si="134"/>
        <v>23</v>
      </c>
      <c r="Q276" s="304">
        <f t="shared" ca="1" si="135"/>
        <v>0</v>
      </c>
      <c r="R276" s="306">
        <f t="shared" ca="1" si="136"/>
        <v>0</v>
      </c>
      <c r="S276" s="307">
        <f t="shared" ca="1" si="137"/>
        <v>4.5130000000000017</v>
      </c>
      <c r="T276" s="304">
        <f t="shared" ca="1" si="117"/>
        <v>44.272530000000017</v>
      </c>
      <c r="U276" s="311">
        <f t="shared" ca="1" si="118"/>
        <v>0</v>
      </c>
      <c r="V276" s="306">
        <f t="shared" ca="1" si="119"/>
        <v>1.1067580800404861</v>
      </c>
      <c r="W276" s="304">
        <f t="shared" ca="1" si="120"/>
        <v>13.600349687966055</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6.5283066333001116</v>
      </c>
      <c r="AH276" s="304">
        <f t="shared" ca="1" si="144"/>
        <v>-2.9500460160086202</v>
      </c>
    </row>
    <row r="277" spans="1:34" x14ac:dyDescent="0.2">
      <c r="A277" s="347">
        <f t="shared" ca="1" si="122"/>
        <v>0.1</v>
      </c>
      <c r="B277" s="304">
        <f t="shared" ca="1" si="123"/>
        <v>18.299999999999994</v>
      </c>
      <c r="D277" s="306">
        <f t="shared" ca="1" si="124"/>
        <v>-0.7653522773222633</v>
      </c>
      <c r="E277" s="307">
        <f t="shared" ca="1" si="125"/>
        <v>-6.895212761970317</v>
      </c>
      <c r="F277" s="304">
        <f t="shared" ca="1" si="126"/>
        <v>6.937558874794556</v>
      </c>
      <c r="G277" s="306">
        <f t="shared" ca="1" si="127"/>
        <v>16.037352603705294</v>
      </c>
      <c r="H277" s="307">
        <f t="shared" ca="1" si="128"/>
        <v>-62.058064883912813</v>
      </c>
      <c r="I277" s="304">
        <f t="shared" ca="1" si="129"/>
        <v>64.096802538593963</v>
      </c>
      <c r="J277" s="306">
        <f t="shared" ca="1" si="130"/>
        <v>503.73091725338429</v>
      </c>
      <c r="K277" s="307">
        <f t="shared" ca="1" si="131"/>
        <v>1008.0155268797662</v>
      </c>
      <c r="L277" s="304">
        <f t="shared" ca="1" si="116"/>
        <v>1126.8718380666137</v>
      </c>
      <c r="M277" s="306">
        <f t="shared" ca="1" si="132"/>
        <v>-1.3179041474001691</v>
      </c>
      <c r="N277" s="304">
        <f t="shared" ca="1" si="133"/>
        <v>-75.510345448816835</v>
      </c>
      <c r="P277" s="310">
        <f t="shared" ca="1" si="134"/>
        <v>23</v>
      </c>
      <c r="Q277" s="304">
        <f t="shared" ca="1" si="135"/>
        <v>0</v>
      </c>
      <c r="R277" s="306">
        <f t="shared" ca="1" si="136"/>
        <v>0</v>
      </c>
      <c r="S277" s="307">
        <f t="shared" ca="1" si="137"/>
        <v>4.5130000000000017</v>
      </c>
      <c r="T277" s="304">
        <f t="shared" ca="1" si="117"/>
        <v>44.272530000000017</v>
      </c>
      <c r="U277" s="311">
        <f t="shared" ca="1" si="118"/>
        <v>0</v>
      </c>
      <c r="V277" s="306">
        <f t="shared" ca="1" si="119"/>
        <v>1.1074430590459376</v>
      </c>
      <c r="W277" s="304">
        <f t="shared" ca="1" si="120"/>
        <v>13.888140843550435</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6.4747653806439569</v>
      </c>
      <c r="AH277" s="304">
        <f t="shared" ca="1" si="144"/>
        <v>-3.0135939924586861</v>
      </c>
    </row>
    <row r="278" spans="1:34" x14ac:dyDescent="0.2">
      <c r="A278" s="347">
        <f t="shared" ca="1" si="122"/>
        <v>0.1</v>
      </c>
      <c r="B278" s="304">
        <f t="shared" ca="1" si="123"/>
        <v>18.399999999999995</v>
      </c>
      <c r="D278" s="306">
        <f t="shared" ca="1" si="124"/>
        <v>-0.76997228159496045</v>
      </c>
      <c r="E278" s="307">
        <f t="shared" ca="1" si="125"/>
        <v>-6.8305188480426269</v>
      </c>
      <c r="F278" s="304">
        <f t="shared" ca="1" si="126"/>
        <v>6.8737795315161314</v>
      </c>
      <c r="G278" s="306">
        <f t="shared" ca="1" si="127"/>
        <v>15.960355375545799</v>
      </c>
      <c r="H278" s="307">
        <f t="shared" ca="1" si="128"/>
        <v>-62.741116768717077</v>
      </c>
      <c r="I278" s="304">
        <f t="shared" ca="1" si="129"/>
        <v>64.739328673531247</v>
      </c>
      <c r="J278" s="306">
        <f t="shared" ca="1" si="130"/>
        <v>505.33080265234685</v>
      </c>
      <c r="K278" s="307">
        <f t="shared" ca="1" si="131"/>
        <v>1001.7755677971347</v>
      </c>
      <c r="L278" s="304">
        <f t="shared" ca="1" si="116"/>
        <v>1122.0131498090996</v>
      </c>
      <c r="M278" s="306">
        <f t="shared" ca="1" si="132"/>
        <v>-1.3216955348556876</v>
      </c>
      <c r="N278" s="304">
        <f t="shared" ca="1" si="133"/>
        <v>-75.727575948516886</v>
      </c>
      <c r="P278" s="310">
        <f t="shared" ca="1" si="134"/>
        <v>23</v>
      </c>
      <c r="Q278" s="304">
        <f t="shared" ca="1" si="135"/>
        <v>0</v>
      </c>
      <c r="R278" s="306">
        <f t="shared" ca="1" si="136"/>
        <v>0</v>
      </c>
      <c r="S278" s="307">
        <f t="shared" ca="1" si="137"/>
        <v>4.5130000000000017</v>
      </c>
      <c r="T278" s="304">
        <f t="shared" ca="1" si="117"/>
        <v>44.272530000000017</v>
      </c>
      <c r="U278" s="311">
        <f t="shared" ca="1" si="118"/>
        <v>0</v>
      </c>
      <c r="V278" s="306">
        <f t="shared" ca="1" si="119"/>
        <v>1.1081360647017704</v>
      </c>
      <c r="W278" s="304">
        <f t="shared" ca="1" si="120"/>
        <v>14.176840346214389</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6.4206083390790702</v>
      </c>
      <c r="AH278" s="304">
        <f t="shared" ca="1" si="144"/>
        <v>-3.0773633599712897</v>
      </c>
    </row>
    <row r="279" spans="1:34" x14ac:dyDescent="0.2">
      <c r="A279" s="347">
        <f t="shared" ca="1" si="122"/>
        <v>0.1</v>
      </c>
      <c r="B279" s="304">
        <f t="shared" ca="1" si="123"/>
        <v>18.499999999999996</v>
      </c>
      <c r="D279" s="306">
        <f t="shared" ca="1" si="124"/>
        <v>-0.77444125596389746</v>
      </c>
      <c r="E279" s="307">
        <f t="shared" ca="1" si="125"/>
        <v>-6.7656248512241444</v>
      </c>
      <c r="F279" s="304">
        <f t="shared" ca="1" si="126"/>
        <v>6.8098046144100692</v>
      </c>
      <c r="G279" s="306">
        <f t="shared" ca="1" si="127"/>
        <v>15.882911249949409</v>
      </c>
      <c r="H279" s="307">
        <f t="shared" ca="1" si="128"/>
        <v>-63.417679253839495</v>
      </c>
      <c r="I279" s="304">
        <f t="shared" ca="1" si="129"/>
        <v>65.376363555314342</v>
      </c>
      <c r="J279" s="306">
        <f t="shared" ca="1" si="130"/>
        <v>506.92296598362162</v>
      </c>
      <c r="K279" s="307">
        <f t="shared" ca="1" si="131"/>
        <v>995.46762799600685</v>
      </c>
      <c r="L279" s="304">
        <f t="shared" ca="1" si="116"/>
        <v>1117.1063923501774</v>
      </c>
      <c r="M279" s="306">
        <f t="shared" ca="1" si="132"/>
        <v>-1.3253948693621243</v>
      </c>
      <c r="N279" s="304">
        <f t="shared" ca="1" si="133"/>
        <v>-75.939532202742825</v>
      </c>
      <c r="P279" s="310">
        <f t="shared" ca="1" si="134"/>
        <v>23</v>
      </c>
      <c r="Q279" s="304">
        <f t="shared" ca="1" si="135"/>
        <v>0</v>
      </c>
      <c r="R279" s="306">
        <f t="shared" ca="1" si="136"/>
        <v>0</v>
      </c>
      <c r="S279" s="307">
        <f t="shared" ca="1" si="137"/>
        <v>4.5130000000000017</v>
      </c>
      <c r="T279" s="304">
        <f t="shared" ca="1" si="117"/>
        <v>44.272530000000017</v>
      </c>
      <c r="U279" s="311">
        <f t="shared" ca="1" si="118"/>
        <v>0</v>
      </c>
      <c r="V279" s="306">
        <f t="shared" ca="1" si="119"/>
        <v>1.1088370389360551</v>
      </c>
      <c r="W279" s="304">
        <f t="shared" ca="1" si="120"/>
        <v>14.466358402833411</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6.3658754204817258</v>
      </c>
      <c r="AH279" s="304">
        <f t="shared" ca="1" si="144"/>
        <v>-3.1413340009338322</v>
      </c>
    </row>
    <row r="280" spans="1:34" x14ac:dyDescent="0.2">
      <c r="A280" s="347">
        <f t="shared" ca="1" si="122"/>
        <v>0.1</v>
      </c>
      <c r="B280" s="304">
        <f t="shared" ca="1" si="123"/>
        <v>18.599999999999998</v>
      </c>
      <c r="D280" s="306">
        <f t="shared" ca="1" si="124"/>
        <v>-0.7787592821133098</v>
      </c>
      <c r="E280" s="307">
        <f t="shared" ca="1" si="125"/>
        <v>-6.7005507566083331</v>
      </c>
      <c r="F280" s="304">
        <f t="shared" ca="1" si="126"/>
        <v>6.7456538942760877</v>
      </c>
      <c r="G280" s="306">
        <f t="shared" ca="1" si="127"/>
        <v>15.805035321738078</v>
      </c>
      <c r="H280" s="307">
        <f t="shared" ca="1" si="128"/>
        <v>-64.087734329500321</v>
      </c>
      <c r="I280" s="304">
        <f t="shared" ca="1" si="129"/>
        <v>66.007854328178269</v>
      </c>
      <c r="J280" s="306">
        <f t="shared" ca="1" si="130"/>
        <v>508.507363312206</v>
      </c>
      <c r="K280" s="307">
        <f t="shared" ca="1" si="131"/>
        <v>989.09235731683987</v>
      </c>
      <c r="L280" s="304">
        <f t="shared" ca="1" si="116"/>
        <v>1112.152610861169</v>
      </c>
      <c r="M280" s="306">
        <f t="shared" ca="1" si="132"/>
        <v>-1.3290055051664487</v>
      </c>
      <c r="N280" s="304">
        <f t="shared" ca="1" si="133"/>
        <v>-76.146406395689439</v>
      </c>
      <c r="P280" s="310">
        <f t="shared" ca="1" si="134"/>
        <v>23</v>
      </c>
      <c r="Q280" s="304">
        <f t="shared" ca="1" si="135"/>
        <v>0</v>
      </c>
      <c r="R280" s="306">
        <f t="shared" ca="1" si="136"/>
        <v>0</v>
      </c>
      <c r="S280" s="307">
        <f t="shared" ca="1" si="137"/>
        <v>4.5130000000000017</v>
      </c>
      <c r="T280" s="304">
        <f t="shared" ca="1" si="117"/>
        <v>44.272530000000017</v>
      </c>
      <c r="U280" s="311">
        <f t="shared" ca="1" si="118"/>
        <v>0</v>
      </c>
      <c r="V280" s="306">
        <f t="shared" ca="1" si="119"/>
        <v>1.1095459234647895</v>
      </c>
      <c r="W280" s="304">
        <f t="shared" ca="1" si="120"/>
        <v>14.756606259510857</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6.3106051133405696</v>
      </c>
      <c r="AH280" s="304">
        <f t="shared" ca="1" si="144"/>
        <v>-3.2054860187975636</v>
      </c>
    </row>
    <row r="281" spans="1:34" x14ac:dyDescent="0.2">
      <c r="A281" s="347">
        <f t="shared" ca="1" si="122"/>
        <v>0.1</v>
      </c>
      <c r="B281" s="304">
        <f t="shared" ca="1" si="123"/>
        <v>18.7</v>
      </c>
      <c r="D281" s="306">
        <f t="shared" ca="1" si="124"/>
        <v>-0.78292653240867316</v>
      </c>
      <c r="E281" s="307">
        <f t="shared" ca="1" si="125"/>
        <v>-6.6353163256451282</v>
      </c>
      <c r="F281" s="304">
        <f t="shared" ca="1" si="126"/>
        <v>6.681346922329527</v>
      </c>
      <c r="G281" s="306">
        <f t="shared" ca="1" si="127"/>
        <v>15.726742668497211</v>
      </c>
      <c r="H281" s="307">
        <f t="shared" ca="1" si="128"/>
        <v>-64.751265962064835</v>
      </c>
      <c r="I281" s="304">
        <f t="shared" ca="1" si="129"/>
        <v>66.633751797802788</v>
      </c>
      <c r="J281" s="306">
        <f t="shared" ca="1" si="130"/>
        <v>510.08395221171776</v>
      </c>
      <c r="K281" s="307">
        <f t="shared" ca="1" si="131"/>
        <v>982.65040730226156</v>
      </c>
      <c r="L281" s="304">
        <f t="shared" ca="1" si="116"/>
        <v>1107.1528626505133</v>
      </c>
      <c r="M281" s="306">
        <f t="shared" ca="1" si="132"/>
        <v>-1.3325306380687247</v>
      </c>
      <c r="N281" s="304">
        <f t="shared" ca="1" si="133"/>
        <v>-76.348381633212554</v>
      </c>
      <c r="P281" s="310">
        <f t="shared" ca="1" si="134"/>
        <v>23</v>
      </c>
      <c r="Q281" s="304">
        <f t="shared" ca="1" si="135"/>
        <v>0</v>
      </c>
      <c r="R281" s="306">
        <f t="shared" ca="1" si="136"/>
        <v>0</v>
      </c>
      <c r="S281" s="307">
        <f t="shared" ca="1" si="137"/>
        <v>4.5130000000000017</v>
      </c>
      <c r="T281" s="304">
        <f t="shared" ca="1" si="117"/>
        <v>44.272530000000017</v>
      </c>
      <c r="U281" s="311">
        <f t="shared" ca="1" si="118"/>
        <v>0</v>
      </c>
      <c r="V281" s="306">
        <f t="shared" ca="1" si="119"/>
        <v>1.1102626598090442</v>
      </c>
      <c r="W281" s="304">
        <f t="shared" ca="1" si="120"/>
        <v>15.047496241332317</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6.2548345582996134</v>
      </c>
      <c r="AH281" s="304">
        <f t="shared" ca="1" si="144"/>
        <v>-3.2697997472880238</v>
      </c>
    </row>
    <row r="282" spans="1:34" x14ac:dyDescent="0.2">
      <c r="A282" s="347">
        <f t="shared" ca="1" si="122"/>
        <v>0.1</v>
      </c>
      <c r="B282" s="304">
        <f t="shared" ca="1" si="123"/>
        <v>18.8</v>
      </c>
      <c r="D282" s="306">
        <f t="shared" ca="1" si="124"/>
        <v>-0.78694326675810566</v>
      </c>
      <c r="E282" s="307">
        <f t="shared" ca="1" si="125"/>
        <v>-6.5699410865301981</v>
      </c>
      <c r="F282" s="304">
        <f t="shared" ca="1" si="126"/>
        <v>6.6169030207169817</v>
      </c>
      <c r="G282" s="306">
        <f t="shared" ca="1" si="127"/>
        <v>15.648048341821401</v>
      </c>
      <c r="H282" s="307">
        <f t="shared" ca="1" si="128"/>
        <v>-65.408260070717859</v>
      </c>
      <c r="I282" s="304">
        <f t="shared" ca="1" si="129"/>
        <v>67.254010307093537</v>
      </c>
      <c r="J282" s="306">
        <f t="shared" ca="1" si="130"/>
        <v>511.6526917622337</v>
      </c>
      <c r="K282" s="307">
        <f t="shared" ca="1" si="131"/>
        <v>976.14243100062242</v>
      </c>
      <c r="L282" s="304">
        <f t="shared" ca="1" si="116"/>
        <v>1102.108217276028</v>
      </c>
      <c r="M282" s="306">
        <f t="shared" ca="1" si="132"/>
        <v>-1.3359733143939787</v>
      </c>
      <c r="N282" s="304">
        <f t="shared" ca="1" si="133"/>
        <v>-76.545632456879218</v>
      </c>
      <c r="P282" s="310">
        <f t="shared" ca="1" si="134"/>
        <v>23</v>
      </c>
      <c r="Q282" s="304">
        <f t="shared" ca="1" si="135"/>
        <v>0</v>
      </c>
      <c r="R282" s="306">
        <f t="shared" ca="1" si="136"/>
        <v>0</v>
      </c>
      <c r="S282" s="307">
        <f t="shared" ca="1" si="137"/>
        <v>4.5130000000000017</v>
      </c>
      <c r="T282" s="304">
        <f t="shared" ca="1" si="117"/>
        <v>44.272530000000017</v>
      </c>
      <c r="U282" s="311">
        <f t="shared" ca="1" si="118"/>
        <v>0</v>
      </c>
      <c r="V282" s="306">
        <f t="shared" ca="1" si="119"/>
        <v>1.110987189311937</v>
      </c>
      <c r="W282" s="304">
        <f t="shared" ca="1" si="120"/>
        <v>15.338941790300952</v>
      </c>
      <c r="Y282" s="314" t="str">
        <f t="shared" ca="1" si="138"/>
        <v/>
      </c>
      <c r="Z282" s="315" t="str">
        <f t="shared" ca="1" si="139"/>
        <v/>
      </c>
      <c r="AA282" s="316" t="str">
        <f t="shared" ca="1" si="140"/>
        <v/>
      </c>
      <c r="AC282" s="310" t="e">
        <f t="shared" ca="1" si="141"/>
        <v>#N/A</v>
      </c>
      <c r="AD282" s="323" t="e">
        <f t="shared" ca="1" si="142"/>
        <v>#N/A</v>
      </c>
      <c r="AE282" s="324" t="e">
        <f t="shared" ca="1" si="121"/>
        <v>#N/A</v>
      </c>
      <c r="AG282" s="306">
        <f t="shared" ca="1" si="143"/>
        <v>6.1985996173732243</v>
      </c>
      <c r="AH282" s="304">
        <f t="shared" ca="1" si="144"/>
        <v>-3.3342557592138955</v>
      </c>
    </row>
    <row r="283" spans="1:34" x14ac:dyDescent="0.2">
      <c r="A283" s="347">
        <f t="shared" ca="1" si="122"/>
        <v>0.1</v>
      </c>
      <c r="B283" s="304">
        <f t="shared" ca="1" si="123"/>
        <v>18.900000000000002</v>
      </c>
      <c r="D283" s="306">
        <f t="shared" ca="1" si="124"/>
        <v>-0.79080982955552359</v>
      </c>
      <c r="E283" s="307">
        <f t="shared" ca="1" si="125"/>
        <v>-6.5044443250597084</v>
      </c>
      <c r="F283" s="304">
        <f t="shared" ca="1" si="126"/>
        <v>6.5523412734932451</v>
      </c>
      <c r="G283" s="306">
        <f t="shared" ca="1" si="127"/>
        <v>15.568967358865848</v>
      </c>
      <c r="H283" s="307">
        <f t="shared" ca="1" si="128"/>
        <v>-66.058704503223822</v>
      </c>
      <c r="I283" s="304">
        <f t="shared" ca="1" si="129"/>
        <v>67.868587618026012</v>
      </c>
      <c r="J283" s="306">
        <f t="shared" ca="1" si="130"/>
        <v>513.21354254726805</v>
      </c>
      <c r="K283" s="307">
        <f t="shared" ca="1" si="131"/>
        <v>969.56908277192531</v>
      </c>
      <c r="L283" s="304">
        <f t="shared" ca="1" si="116"/>
        <v>1097.0197566685429</v>
      </c>
      <c r="M283" s="306">
        <f t="shared" ca="1" si="132"/>
        <v>-1.3393364393808884</v>
      </c>
      <c r="N283" s="304">
        <f t="shared" ca="1" si="133"/>
        <v>-76.738325324604133</v>
      </c>
      <c r="P283" s="310">
        <f t="shared" ca="1" si="134"/>
        <v>23</v>
      </c>
      <c r="Q283" s="304">
        <f t="shared" ca="1" si="135"/>
        <v>0</v>
      </c>
      <c r="R283" s="306">
        <f t="shared" ca="1" si="136"/>
        <v>0</v>
      </c>
      <c r="S283" s="307">
        <f t="shared" ca="1" si="137"/>
        <v>4.5130000000000017</v>
      </c>
      <c r="T283" s="304">
        <f t="shared" ca="1" si="117"/>
        <v>44.272530000000017</v>
      </c>
      <c r="U283" s="311">
        <f t="shared" ca="1" si="118"/>
        <v>0</v>
      </c>
      <c r="V283" s="306">
        <f t="shared" ca="1" si="119"/>
        <v>1.1117194531554382</v>
      </c>
      <c r="W283" s="304">
        <f t="shared" ca="1" si="120"/>
        <v>15.630857501450302</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6.1419349374229055</v>
      </c>
      <c r="AH283" s="304">
        <f t="shared" ca="1" si="144"/>
        <v>-3.3988348748727999</v>
      </c>
    </row>
    <row r="284" spans="1:34" x14ac:dyDescent="0.2">
      <c r="A284" s="347">
        <f t="shared" ca="1" si="122"/>
        <v>0.1</v>
      </c>
      <c r="B284" s="304">
        <f t="shared" ca="1" si="123"/>
        <v>19.000000000000004</v>
      </c>
      <c r="D284" s="306">
        <f t="shared" ca="1" si="124"/>
        <v>-0.79452664669974105</v>
      </c>
      <c r="E284" s="307">
        <f t="shared" ca="1" si="125"/>
        <v>-6.4388450759460722</v>
      </c>
      <c r="F284" s="304">
        <f t="shared" ca="1" si="126"/>
        <v>6.4876805180550399</v>
      </c>
      <c r="G284" s="306">
        <f t="shared" ca="1" si="127"/>
        <v>15.489514694195874</v>
      </c>
      <c r="H284" s="307">
        <f t="shared" ca="1" si="128"/>
        <v>-66.702589010818429</v>
      </c>
      <c r="I284" s="304">
        <f t="shared" ca="1" si="129"/>
        <v>68.477444799056755</v>
      </c>
      <c r="J284" s="306">
        <f t="shared" ca="1" si="130"/>
        <v>514.76646664992109</v>
      </c>
      <c r="K284" s="307">
        <f t="shared" ca="1" si="131"/>
        <v>962.93101809622317</v>
      </c>
      <c r="L284" s="304">
        <f t="shared" ca="1" si="116"/>
        <v>1091.8885752672172</v>
      </c>
      <c r="M284" s="306">
        <f t="shared" ca="1" si="132"/>
        <v>-1.3426227850293841</v>
      </c>
      <c r="N284" s="304">
        <f t="shared" ca="1" si="133"/>
        <v>-76.926619060284125</v>
      </c>
      <c r="P284" s="310">
        <f t="shared" ca="1" si="134"/>
        <v>23</v>
      </c>
      <c r="Q284" s="304">
        <f t="shared" ca="1" si="135"/>
        <v>0</v>
      </c>
      <c r="R284" s="306">
        <f t="shared" ca="1" si="136"/>
        <v>0</v>
      </c>
      <c r="S284" s="307">
        <f t="shared" ca="1" si="137"/>
        <v>4.5130000000000017</v>
      </c>
      <c r="T284" s="304">
        <f t="shared" ca="1" si="117"/>
        <v>44.272530000000017</v>
      </c>
      <c r="U284" s="311">
        <f t="shared" ca="1" si="118"/>
        <v>0</v>
      </c>
      <c r="V284" s="306">
        <f t="shared" ca="1" si="119"/>
        <v>1.1124593923769923</v>
      </c>
      <c r="W284" s="304">
        <f t="shared" ca="1" si="120"/>
        <v>15.923159157134204</v>
      </c>
      <c r="Y284" s="314" t="str">
        <f t="shared" ca="1" si="138"/>
        <v/>
      </c>
      <c r="Z284" s="315" t="str">
        <f t="shared" ca="1" si="139"/>
        <v/>
      </c>
      <c r="AA284" s="316" t="str">
        <f t="shared" ca="1" si="140"/>
        <v/>
      </c>
      <c r="AC284" s="310">
        <f t="shared" ca="1" si="141"/>
        <v>19.000000000000004</v>
      </c>
      <c r="AD284" s="323">
        <f t="shared" ca="1" si="142"/>
        <v>514.76646664992109</v>
      </c>
      <c r="AE284" s="324" t="e">
        <f t="shared" ca="1" si="121"/>
        <v>#N/A</v>
      </c>
      <c r="AG284" s="306">
        <f t="shared" ca="1" si="143"/>
        <v>6.0848740084294306</v>
      </c>
      <c r="AH284" s="304">
        <f t="shared" ca="1" si="144"/>
        <v>-3.4635181700532454</v>
      </c>
    </row>
    <row r="285" spans="1:34" x14ac:dyDescent="0.2">
      <c r="A285" s="347">
        <f t="shared" ca="1" si="122"/>
        <v>0.1</v>
      </c>
      <c r="B285" s="304">
        <f t="shared" ca="1" si="123"/>
        <v>19.100000000000005</v>
      </c>
      <c r="D285" s="306">
        <f t="shared" ca="1" si="124"/>
        <v>-0.79809422268441488</v>
      </c>
      <c r="E285" s="307">
        <f t="shared" ca="1" si="125"/>
        <v>-6.3731621145900093</v>
      </c>
      <c r="F285" s="304">
        <f t="shared" ca="1" si="126"/>
        <v>6.4229393370269063</v>
      </c>
      <c r="G285" s="306">
        <f t="shared" ca="1" si="127"/>
        <v>15.409705271927432</v>
      </c>
      <c r="H285" s="307">
        <f t="shared" ca="1" si="128"/>
        <v>-67.339905222277423</v>
      </c>
      <c r="I285" s="304">
        <f t="shared" ca="1" si="129"/>
        <v>69.080546117651494</v>
      </c>
      <c r="J285" s="306">
        <f t="shared" ca="1" si="130"/>
        <v>516.31142764822721</v>
      </c>
      <c r="K285" s="307">
        <f t="shared" ca="1" si="131"/>
        <v>956.22889338456832</v>
      </c>
      <c r="L285" s="304">
        <f t="shared" ca="1" si="116"/>
        <v>1086.7157801668413</v>
      </c>
      <c r="M285" s="306">
        <f t="shared" ca="1" si="132"/>
        <v>-1.345834997445978</v>
      </c>
      <c r="N285" s="304">
        <f t="shared" ca="1" si="133"/>
        <v>-77.110665274654465</v>
      </c>
      <c r="P285" s="310">
        <f t="shared" ca="1" si="134"/>
        <v>23</v>
      </c>
      <c r="Q285" s="304">
        <f t="shared" ca="1" si="135"/>
        <v>0</v>
      </c>
      <c r="R285" s="306">
        <f t="shared" ca="1" si="136"/>
        <v>0</v>
      </c>
      <c r="S285" s="307">
        <f t="shared" ca="1" si="137"/>
        <v>4.5130000000000017</v>
      </c>
      <c r="T285" s="304">
        <f t="shared" ca="1" si="117"/>
        <v>44.272530000000017</v>
      </c>
      <c r="U285" s="311">
        <f t="shared" ca="1" si="118"/>
        <v>0</v>
      </c>
      <c r="V285" s="306">
        <f t="shared" ca="1" si="119"/>
        <v>1.1132069478859459</v>
      </c>
      <c r="W285" s="304">
        <f t="shared" ca="1" si="120"/>
        <v>16.215763759495967</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6.0274492170431877</v>
      </c>
      <c r="AH285" s="304">
        <f t="shared" ca="1" si="144"/>
        <v>-3.5282869836326607</v>
      </c>
    </row>
    <row r="286" spans="1:34" x14ac:dyDescent="0.2">
      <c r="A286" s="347">
        <f t="shared" ca="1" si="122"/>
        <v>0.1</v>
      </c>
      <c r="B286" s="304">
        <f t="shared" ca="1" si="123"/>
        <v>19.200000000000006</v>
      </c>
      <c r="D286" s="306">
        <f t="shared" ca="1" si="124"/>
        <v>-0.8015131377543383</v>
      </c>
      <c r="E286" s="307">
        <f t="shared" ca="1" si="125"/>
        <v>-6.3074139493041486</v>
      </c>
      <c r="F286" s="304">
        <f t="shared" ca="1" si="126"/>
        <v>6.3581360505944948</v>
      </c>
      <c r="G286" s="306">
        <f t="shared" ca="1" si="127"/>
        <v>15.329553958151999</v>
      </c>
      <c r="H286" s="307">
        <f t="shared" ca="1" si="128"/>
        <v>-67.970646617207834</v>
      </c>
      <c r="I286" s="304">
        <f t="shared" ca="1" si="129"/>
        <v>69.677858937522188</v>
      </c>
      <c r="J286" s="306">
        <f t="shared" ca="1" si="130"/>
        <v>517.84839060973115</v>
      </c>
      <c r="K286" s="307">
        <f t="shared" ca="1" si="131"/>
        <v>949.463365792594</v>
      </c>
      <c r="L286" s="304">
        <f t="shared" ca="1" si="116"/>
        <v>1081.5024912774311</v>
      </c>
      <c r="M286" s="306">
        <f t="shared" ca="1" si="132"/>
        <v>-1.3489756037226359</v>
      </c>
      <c r="N286" s="304">
        <f t="shared" ca="1" si="133"/>
        <v>-77.290608759419257</v>
      </c>
      <c r="P286" s="310">
        <f t="shared" ca="1" si="134"/>
        <v>23</v>
      </c>
      <c r="Q286" s="304">
        <f t="shared" ca="1" si="135"/>
        <v>0</v>
      </c>
      <c r="R286" s="306">
        <f t="shared" ca="1" si="136"/>
        <v>0</v>
      </c>
      <c r="S286" s="307">
        <f t="shared" ca="1" si="137"/>
        <v>4.5130000000000017</v>
      </c>
      <c r="T286" s="304">
        <f t="shared" ca="1" si="117"/>
        <v>44.272530000000017</v>
      </c>
      <c r="U286" s="311">
        <f t="shared" ca="1" si="118"/>
        <v>0</v>
      </c>
      <c r="V286" s="306">
        <f t="shared" ca="1" si="119"/>
        <v>1.1139620604797842</v>
      </c>
      <c r="W286" s="304">
        <f t="shared" ca="1" si="120"/>
        <v>16.508589561122385</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5.9696918958500502</v>
      </c>
      <c r="AH286" s="304">
        <f t="shared" ca="1" si="144"/>
        <v>-3.5931229247719836</v>
      </c>
    </row>
    <row r="287" spans="1:34" x14ac:dyDescent="0.2">
      <c r="A287" s="347">
        <f t="shared" ca="1" si="122"/>
        <v>0.1</v>
      </c>
      <c r="B287" s="304">
        <f t="shared" ca="1" si="123"/>
        <v>19.300000000000008</v>
      </c>
      <c r="D287" s="306">
        <f t="shared" ca="1" si="124"/>
        <v>-0.8047840451241578</v>
      </c>
      <c r="E287" s="307">
        <f t="shared" ca="1" si="125"/>
        <v>-6.2416188139830551</v>
      </c>
      <c r="F287" s="304">
        <f t="shared" ca="1" si="126"/>
        <v>6.2932887092802003</v>
      </c>
      <c r="G287" s="306">
        <f t="shared" ca="1" si="127"/>
        <v>15.249075553639583</v>
      </c>
      <c r="H287" s="307">
        <f t="shared" ca="1" si="128"/>
        <v>-68.594808498606142</v>
      </c>
      <c r="I287" s="304">
        <f t="shared" ca="1" si="129"/>
        <v>70.269353620202438</v>
      </c>
      <c r="J287" s="306">
        <f t="shared" ca="1" si="130"/>
        <v>519.37732208532077</v>
      </c>
      <c r="K287" s="307">
        <f t="shared" ca="1" si="131"/>
        <v>942.63509303680326</v>
      </c>
      <c r="L287" s="304">
        <f t="shared" ca="1" si="116"/>
        <v>1076.2498414963979</v>
      </c>
      <c r="M287" s="306">
        <f t="shared" ca="1" si="132"/>
        <v>-1.3520470183822393</v>
      </c>
      <c r="N287" s="304">
        <f t="shared" ca="1" si="133"/>
        <v>-77.46658785654914</v>
      </c>
      <c r="P287" s="310">
        <f t="shared" ca="1" si="134"/>
        <v>23</v>
      </c>
      <c r="Q287" s="304">
        <f t="shared" ca="1" si="135"/>
        <v>0</v>
      </c>
      <c r="R287" s="306">
        <f t="shared" ca="1" si="136"/>
        <v>0</v>
      </c>
      <c r="S287" s="307">
        <f t="shared" ca="1" si="137"/>
        <v>4.5130000000000017</v>
      </c>
      <c r="T287" s="304">
        <f t="shared" ca="1" si="117"/>
        <v>44.272530000000017</v>
      </c>
      <c r="U287" s="311">
        <f t="shared" ca="1" si="118"/>
        <v>0</v>
      </c>
      <c r="V287" s="306">
        <f t="shared" ca="1" si="119"/>
        <v>1.1147246708601617</v>
      </c>
      <c r="W287" s="304">
        <f t="shared" ca="1" si="120"/>
        <v>16.801556093890404</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5.9116323687487782</v>
      </c>
      <c r="AH287" s="304">
        <f t="shared" ca="1" si="144"/>
        <v>-3.6580078797080389</v>
      </c>
    </row>
    <row r="288" spans="1:34" x14ac:dyDescent="0.2">
      <c r="A288" s="347">
        <f t="shared" ca="1" si="122"/>
        <v>0.1</v>
      </c>
      <c r="B288" s="304">
        <f t="shared" ca="1" si="123"/>
        <v>19.400000000000009</v>
      </c>
      <c r="D288" s="306">
        <f t="shared" ca="1" si="124"/>
        <v>-0.80790766825607552</v>
      </c>
      <c r="E288" s="307">
        <f t="shared" ca="1" si="125"/>
        <v>-6.1757946612144679</v>
      </c>
      <c r="F288" s="304">
        <f t="shared" ca="1" si="126"/>
        <v>6.2284150871559687</v>
      </c>
      <c r="G288" s="306">
        <f t="shared" ca="1" si="127"/>
        <v>15.168284786813976</v>
      </c>
      <c r="H288" s="307">
        <f t="shared" ca="1" si="128"/>
        <v>-69.212387964727583</v>
      </c>
      <c r="I288" s="304">
        <f t="shared" ca="1" si="129"/>
        <v>70.855003430624848</v>
      </c>
      <c r="J288" s="306">
        <f t="shared" ca="1" si="130"/>
        <v>520.89819010234339</v>
      </c>
      <c r="K288" s="307">
        <f t="shared" ca="1" si="131"/>
        <v>935.74473321363655</v>
      </c>
      <c r="L288" s="304">
        <f t="shared" ca="1" si="116"/>
        <v>1070.9589768935862</v>
      </c>
      <c r="M288" s="306">
        <f t="shared" ca="1" si="132"/>
        <v>-1.3550515494211437</v>
      </c>
      <c r="N288" s="304">
        <f t="shared" ca="1" si="133"/>
        <v>-77.638734804494419</v>
      </c>
      <c r="P288" s="310">
        <f t="shared" ca="1" si="134"/>
        <v>23</v>
      </c>
      <c r="Q288" s="304">
        <f t="shared" ca="1" si="135"/>
        <v>0</v>
      </c>
      <c r="R288" s="306">
        <f t="shared" ca="1" si="136"/>
        <v>0</v>
      </c>
      <c r="S288" s="307">
        <f t="shared" ca="1" si="137"/>
        <v>4.5130000000000017</v>
      </c>
      <c r="T288" s="304">
        <f t="shared" ca="1" si="117"/>
        <v>44.272530000000017</v>
      </c>
      <c r="U288" s="311">
        <f t="shared" ca="1" si="118"/>
        <v>0</v>
      </c>
      <c r="V288" s="306">
        <f t="shared" ca="1" si="119"/>
        <v>1.1154947196487193</v>
      </c>
      <c r="W288" s="304">
        <f t="shared" ca="1" si="120"/>
        <v>17.094584196016985</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5.8532999927989673</v>
      </c>
      <c r="AH288" s="304">
        <f t="shared" ca="1" si="144"/>
        <v>-3.7229240181454459</v>
      </c>
    </row>
    <row r="289" spans="1:34" x14ac:dyDescent="0.2">
      <c r="A289" s="347">
        <f t="shared" ca="1" si="122"/>
        <v>0.1</v>
      </c>
      <c r="B289" s="304">
        <f t="shared" ca="1" si="123"/>
        <v>19.500000000000011</v>
      </c>
      <c r="D289" s="306">
        <f t="shared" ca="1" si="124"/>
        <v>-0.81088479819354375</v>
      </c>
      <c r="E289" s="307">
        <f t="shared" ca="1" si="125"/>
        <v>-6.1099591558262265</v>
      </c>
      <c r="F289" s="304">
        <f t="shared" ca="1" si="126"/>
        <v>6.1635326754878266</v>
      </c>
      <c r="G289" s="306">
        <f t="shared" ca="1" si="127"/>
        <v>15.08719630699462</v>
      </c>
      <c r="H289" s="307">
        <f t="shared" ca="1" si="128"/>
        <v>-69.823383880310203</v>
      </c>
      <c r="I289" s="304">
        <f t="shared" ca="1" si="129"/>
        <v>71.43478444639527</v>
      </c>
      <c r="J289" s="306">
        <f t="shared" ca="1" si="130"/>
        <v>522.41096415703385</v>
      </c>
      <c r="K289" s="307">
        <f t="shared" ca="1" si="131"/>
        <v>928.79294462138466</v>
      </c>
      <c r="L289" s="304">
        <f t="shared" ca="1" si="116"/>
        <v>1065.6310569094467</v>
      </c>
      <c r="M289" s="306">
        <f t="shared" ca="1" si="132"/>
        <v>-1.3579914039770113</v>
      </c>
      <c r="N289" s="304">
        <f t="shared" ca="1" si="133"/>
        <v>-77.807176062927951</v>
      </c>
      <c r="P289" s="310">
        <f t="shared" ca="1" si="134"/>
        <v>23</v>
      </c>
      <c r="Q289" s="304">
        <f t="shared" ca="1" si="135"/>
        <v>0</v>
      </c>
      <c r="R289" s="306">
        <f t="shared" ca="1" si="136"/>
        <v>0</v>
      </c>
      <c r="S289" s="307">
        <f t="shared" ca="1" si="137"/>
        <v>4.5130000000000017</v>
      </c>
      <c r="T289" s="304">
        <f t="shared" ca="1" si="117"/>
        <v>44.272530000000017</v>
      </c>
      <c r="U289" s="311">
        <f t="shared" ca="1" si="118"/>
        <v>0</v>
      </c>
      <c r="V289" s="306">
        <f t="shared" ca="1" si="119"/>
        <v>1.1162721474026911</v>
      </c>
      <c r="W289" s="304">
        <f t="shared" ca="1" si="120"/>
        <v>17.387596037325473</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5.7947231968649326</v>
      </c>
      <c r="AH289" s="304">
        <f t="shared" ca="1" si="144"/>
        <v>-3.7878537992503829</v>
      </c>
    </row>
    <row r="290" spans="1:34" x14ac:dyDescent="0.2">
      <c r="A290" s="347">
        <f t="shared" ca="1" si="122"/>
        <v>0.1</v>
      </c>
      <c r="B290" s="304">
        <f t="shared" ca="1" si="123"/>
        <v>19.600000000000012</v>
      </c>
      <c r="D290" s="306">
        <f t="shared" ca="1" si="124"/>
        <v>-0.8137162909483604</v>
      </c>
      <c r="E290" s="307">
        <f t="shared" ca="1" si="125"/>
        <v>-6.0441296688630803</v>
      </c>
      <c r="F290" s="304">
        <f t="shared" ca="1" si="126"/>
        <v>6.0986586768063749</v>
      </c>
      <c r="G290" s="306">
        <f t="shared" ca="1" si="127"/>
        <v>15.005824677899785</v>
      </c>
      <c r="H290" s="307">
        <f t="shared" ca="1" si="128"/>
        <v>-70.427796847196518</v>
      </c>
      <c r="I290" s="304">
        <f t="shared" ca="1" si="129"/>
        <v>72.008675470486537</v>
      </c>
      <c r="J290" s="306">
        <f t="shared" ca="1" si="130"/>
        <v>523.91561520627852</v>
      </c>
      <c r="K290" s="307">
        <f t="shared" ca="1" si="131"/>
        <v>921.7803855850093</v>
      </c>
      <c r="L290" s="304">
        <f t="shared" ca="1" si="116"/>
        <v>1060.2672545666123</v>
      </c>
      <c r="M290" s="306">
        <f t="shared" ca="1" si="132"/>
        <v>-1.3608686936479462</v>
      </c>
      <c r="N290" s="304">
        <f t="shared" ca="1" si="133"/>
        <v>-77.9720326175091</v>
      </c>
      <c r="P290" s="310">
        <f t="shared" ca="1" si="134"/>
        <v>23</v>
      </c>
      <c r="Q290" s="304">
        <f t="shared" ca="1" si="135"/>
        <v>0</v>
      </c>
      <c r="R290" s="306">
        <f t="shared" ca="1" si="136"/>
        <v>0</v>
      </c>
      <c r="S290" s="307">
        <f t="shared" ca="1" si="137"/>
        <v>4.5130000000000017</v>
      </c>
      <c r="T290" s="304">
        <f t="shared" ca="1" si="117"/>
        <v>44.272530000000017</v>
      </c>
      <c r="U290" s="311">
        <f t="shared" ca="1" si="118"/>
        <v>0</v>
      </c>
      <c r="V290" s="306">
        <f t="shared" ca="1" si="119"/>
        <v>1.1170568946302832</v>
      </c>
      <c r="W290" s="304">
        <f t="shared" ca="1" si="120"/>
        <v>17.680515142743637</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5.7359295173506766</v>
      </c>
      <c r="AH290" s="304">
        <f t="shared" ca="1" si="144"/>
        <v>-3.8527799772491615</v>
      </c>
    </row>
    <row r="291" spans="1:34" x14ac:dyDescent="0.2">
      <c r="A291" s="347">
        <f t="shared" ca="1" si="122"/>
        <v>0.1</v>
      </c>
      <c r="B291" s="304">
        <f t="shared" ca="1" si="123"/>
        <v>19.700000000000014</v>
      </c>
      <c r="D291" s="306">
        <f t="shared" ca="1" si="124"/>
        <v>-0.81640306493890047</v>
      </c>
      <c r="E291" s="307">
        <f t="shared" ca="1" si="125"/>
        <v>-5.9783232719874189</v>
      </c>
      <c r="F291" s="304">
        <f t="shared" ca="1" si="126"/>
        <v>6.0338099993973948</v>
      </c>
      <c r="G291" s="306">
        <f t="shared" ca="1" si="127"/>
        <v>14.924184371405895</v>
      </c>
      <c r="H291" s="307">
        <f t="shared" ca="1" si="128"/>
        <v>-71.025629174395263</v>
      </c>
      <c r="I291" s="304">
        <f t="shared" ca="1" si="129"/>
        <v>72.576657947100486</v>
      </c>
      <c r="J291" s="306">
        <f t="shared" ca="1" si="130"/>
        <v>525.4121156587438</v>
      </c>
      <c r="K291" s="307">
        <f t="shared" ca="1" si="131"/>
        <v>914.7077142839297</v>
      </c>
      <c r="L291" s="304">
        <f t="shared" ca="1" si="116"/>
        <v>1054.8687566951296</v>
      </c>
      <c r="M291" s="306">
        <f t="shared" ca="1" si="132"/>
        <v>-1.3636854394869862</v>
      </c>
      <c r="N291" s="304">
        <f t="shared" ca="1" si="133"/>
        <v>-78.133420266047125</v>
      </c>
      <c r="P291" s="310">
        <f t="shared" ca="1" si="134"/>
        <v>23</v>
      </c>
      <c r="Q291" s="304">
        <f t="shared" ca="1" si="135"/>
        <v>0</v>
      </c>
      <c r="R291" s="306">
        <f t="shared" ca="1" si="136"/>
        <v>0</v>
      </c>
      <c r="S291" s="307">
        <f t="shared" ca="1" si="137"/>
        <v>4.5130000000000017</v>
      </c>
      <c r="T291" s="304">
        <f t="shared" ca="1" si="117"/>
        <v>44.272530000000017</v>
      </c>
      <c r="U291" s="311">
        <f t="shared" ca="1" si="118"/>
        <v>0</v>
      </c>
      <c r="V291" s="306">
        <f t="shared" ca="1" si="119"/>
        <v>1.1178489018058289</v>
      </c>
      <c r="W291" s="304">
        <f t="shared" ca="1" si="120"/>
        <v>17.973266414051569</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5.6769456312936946</v>
      </c>
      <c r="AH291" s="304">
        <f t="shared" ca="1" si="144"/>
        <v>-3.9176856066349726</v>
      </c>
    </row>
    <row r="292" spans="1:34" x14ac:dyDescent="0.2">
      <c r="A292" s="347">
        <f t="shared" ca="1" si="122"/>
        <v>0.1</v>
      </c>
      <c r="B292" s="304">
        <f t="shared" ca="1" si="123"/>
        <v>19.800000000000015</v>
      </c>
      <c r="D292" s="306">
        <f t="shared" ca="1" si="124"/>
        <v>-0.81894609847758493</v>
      </c>
      <c r="E292" s="307">
        <f t="shared" ca="1" si="125"/>
        <v>-5.9125567322975039</v>
      </c>
      <c r="F292" s="304">
        <f t="shared" ca="1" si="126"/>
        <v>5.9690032522061998</v>
      </c>
      <c r="G292" s="306">
        <f t="shared" ca="1" si="127"/>
        <v>14.842289761558137</v>
      </c>
      <c r="H292" s="307">
        <f t="shared" ca="1" si="128"/>
        <v>-71.616884847625016</v>
      </c>
      <c r="I292" s="304">
        <f t="shared" ca="1" si="129"/>
        <v>73.138715880469448</v>
      </c>
      <c r="J292" s="306">
        <f t="shared" ca="1" si="130"/>
        <v>526.900439365392</v>
      </c>
      <c r="K292" s="307">
        <f t="shared" ca="1" si="131"/>
        <v>907.57558858282869</v>
      </c>
      <c r="L292" s="304">
        <f t="shared" ca="1" si="116"/>
        <v>1049.4367641715776</v>
      </c>
      <c r="M292" s="306">
        <f t="shared" ca="1" si="132"/>
        <v>-1.3664435766942022</v>
      </c>
      <c r="N292" s="304">
        <f t="shared" ca="1" si="133"/>
        <v>-78.291449887338601</v>
      </c>
      <c r="P292" s="310">
        <f t="shared" ca="1" si="134"/>
        <v>23</v>
      </c>
      <c r="Q292" s="304">
        <f t="shared" ca="1" si="135"/>
        <v>0</v>
      </c>
      <c r="R292" s="306">
        <f t="shared" ca="1" si="136"/>
        <v>0</v>
      </c>
      <c r="S292" s="307">
        <f t="shared" ca="1" si="137"/>
        <v>4.5130000000000017</v>
      </c>
      <c r="T292" s="304">
        <f t="shared" ca="1" si="117"/>
        <v>44.272530000000017</v>
      </c>
      <c r="U292" s="311">
        <f t="shared" ca="1" si="118"/>
        <v>0</v>
      </c>
      <c r="V292" s="306">
        <f t="shared" ca="1" si="119"/>
        <v>1.1186481093847069</v>
      </c>
      <c r="W292" s="304">
        <f t="shared" ca="1" si="120"/>
        <v>18.265776149898866</v>
      </c>
      <c r="Y292" s="314" t="str">
        <f t="shared" ca="1" si="138"/>
        <v/>
      </c>
      <c r="Z292" s="315" t="str">
        <f t="shared" ca="1" si="139"/>
        <v/>
      </c>
      <c r="AA292" s="316" t="str">
        <f t="shared" ca="1" si="140"/>
        <v/>
      </c>
      <c r="AC292" s="310" t="e">
        <f t="shared" ca="1" si="141"/>
        <v>#N/A</v>
      </c>
      <c r="AD292" s="323" t="e">
        <f t="shared" ca="1" si="142"/>
        <v>#N/A</v>
      </c>
      <c r="AE292" s="324" t="e">
        <f t="shared" ca="1" si="121"/>
        <v>#N/A</v>
      </c>
      <c r="AG292" s="306">
        <f t="shared" ca="1" si="143"/>
        <v>5.617797387060623</v>
      </c>
      <c r="AH292" s="304">
        <f t="shared" ca="1" si="144"/>
        <v>-3.9825540469868295</v>
      </c>
    </row>
    <row r="293" spans="1:34" x14ac:dyDescent="0.2">
      <c r="A293" s="347">
        <f t="shared" ca="1" si="122"/>
        <v>0.1</v>
      </c>
      <c r="B293" s="304">
        <f t="shared" ca="1" si="123"/>
        <v>19.900000000000016</v>
      </c>
      <c r="D293" s="306">
        <f t="shared" ca="1" si="124"/>
        <v>-0.82134642730588359</v>
      </c>
      <c r="E293" s="307">
        <f t="shared" ca="1" si="125"/>
        <v>-5.8468465075567613</v>
      </c>
      <c r="F293" s="304">
        <f t="shared" ca="1" si="126"/>
        <v>5.9042547401494145</v>
      </c>
      <c r="G293" s="306">
        <f t="shared" ca="1" si="127"/>
        <v>14.760155118827548</v>
      </c>
      <c r="H293" s="307">
        <f t="shared" ca="1" si="128"/>
        <v>-72.201569498380692</v>
      </c>
      <c r="I293" s="304">
        <f t="shared" ca="1" si="129"/>
        <v>73.694835756390333</v>
      </c>
      <c r="J293" s="306">
        <f t="shared" ca="1" si="130"/>
        <v>528.3805616094113</v>
      </c>
      <c r="K293" s="307">
        <f t="shared" ca="1" si="131"/>
        <v>900.3846658655284</v>
      </c>
      <c r="L293" s="304">
        <f t="shared" ca="1" si="116"/>
        <v>1043.9724921723061</v>
      </c>
      <c r="M293" s="306">
        <f t="shared" ca="1" si="132"/>
        <v>-1.3691449590269731</v>
      </c>
      <c r="N293" s="304">
        <f t="shared" ca="1" si="133"/>
        <v>-78.44622769385758</v>
      </c>
      <c r="P293" s="310">
        <f t="shared" ca="1" si="134"/>
        <v>23</v>
      </c>
      <c r="Q293" s="304">
        <f t="shared" ca="1" si="135"/>
        <v>0</v>
      </c>
      <c r="R293" s="306">
        <f t="shared" ca="1" si="136"/>
        <v>0</v>
      </c>
      <c r="S293" s="307">
        <f t="shared" ca="1" si="137"/>
        <v>4.5130000000000017</v>
      </c>
      <c r="T293" s="304">
        <f t="shared" ca="1" si="117"/>
        <v>44.272530000000017</v>
      </c>
      <c r="U293" s="311">
        <f t="shared" ca="1" si="118"/>
        <v>0</v>
      </c>
      <c r="V293" s="306">
        <f t="shared" ca="1" si="119"/>
        <v>1.1194544578180285</v>
      </c>
      <c r="W293" s="304">
        <f t="shared" ca="1" si="120"/>
        <v>18.557972064113663</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5.5585098328653757</v>
      </c>
      <c r="AH293" s="304">
        <f t="shared" ca="1" si="144"/>
        <v>-4.0473689674050206</v>
      </c>
    </row>
    <row r="294" spans="1:34" x14ac:dyDescent="0.2">
      <c r="A294" s="347">
        <f t="shared" ca="1" si="122"/>
        <v>0.1</v>
      </c>
      <c r="B294" s="304">
        <f t="shared" ca="1" si="123"/>
        <v>20.000000000000018</v>
      </c>
      <c r="D294" s="306">
        <f t="shared" ca="1" si="124"/>
        <v>-0.82360514217549152</v>
      </c>
      <c r="E294" s="307">
        <f t="shared" ca="1" si="125"/>
        <v>-5.7812087418271645</v>
      </c>
      <c r="F294" s="304">
        <f t="shared" ca="1" si="126"/>
        <v>5.8395804598272925</v>
      </c>
      <c r="G294" s="306">
        <f t="shared" ca="1" si="127"/>
        <v>14.677794604609998</v>
      </c>
      <c r="H294" s="307">
        <f t="shared" ca="1" si="128"/>
        <v>-72.779690372563408</v>
      </c>
      <c r="I294" s="304">
        <f t="shared" ca="1" si="129"/>
        <v>74.245006466302613</v>
      </c>
      <c r="J294" s="306">
        <f t="shared" ca="1" si="130"/>
        <v>529.85245909558319</v>
      </c>
      <c r="K294" s="307">
        <f t="shared" ca="1" si="131"/>
        <v>893.13560287198118</v>
      </c>
      <c r="L294" s="304">
        <f t="shared" ca="1" si="116"/>
        <v>1038.4771704409943</v>
      </c>
      <c r="M294" s="306">
        <f t="shared" ca="1" si="132"/>
        <v>-1.3717913629474829</v>
      </c>
      <c r="N294" s="304">
        <f t="shared" ca="1" si="133"/>
        <v>-78.597855469389671</v>
      </c>
      <c r="P294" s="310">
        <f t="shared" ca="1" si="134"/>
        <v>23</v>
      </c>
      <c r="Q294" s="304">
        <f t="shared" ca="1" si="135"/>
        <v>0</v>
      </c>
      <c r="R294" s="306">
        <f t="shared" ca="1" si="136"/>
        <v>0</v>
      </c>
      <c r="S294" s="307">
        <f t="shared" ca="1" si="137"/>
        <v>4.5130000000000017</v>
      </c>
      <c r="T294" s="304">
        <f t="shared" ca="1" si="117"/>
        <v>44.272530000000017</v>
      </c>
      <c r="U294" s="311">
        <f t="shared" ca="1" si="118"/>
        <v>0</v>
      </c>
      <c r="V294" s="306">
        <f t="shared" ca="1" si="119"/>
        <v>1.1202678875670742</v>
      </c>
      <c r="W294" s="304">
        <f t="shared" ca="1" si="120"/>
        <v>18.849783302326905</v>
      </c>
      <c r="Y294" s="314" t="str">
        <f t="shared" ca="1" si="138"/>
        <v/>
      </c>
      <c r="Z294" s="315" t="str">
        <f t="shared" ca="1" si="139"/>
        <v/>
      </c>
      <c r="AA294" s="316" t="str">
        <f t="shared" ca="1" si="140"/>
        <v/>
      </c>
      <c r="AC294" s="310">
        <f t="shared" ca="1" si="141"/>
        <v>20.000000000000018</v>
      </c>
      <c r="AD294" s="323">
        <f t="shared" ca="1" si="142"/>
        <v>529.85245909558319</v>
      </c>
      <c r="AE294" s="324" t="e">
        <f t="shared" ca="1" si="121"/>
        <v>#N/A</v>
      </c>
      <c r="AG294" s="306">
        <f t="shared" ca="1" si="143"/>
        <v>5.4991072433099841</v>
      </c>
      <c r="AH294" s="304">
        <f t="shared" ca="1" si="144"/>
        <v>-4.11211435056806</v>
      </c>
    </row>
    <row r="295" spans="1:34" x14ac:dyDescent="0.2">
      <c r="A295" s="347">
        <f t="shared" ca="1" si="122"/>
        <v>0.1</v>
      </c>
      <c r="B295" s="304">
        <f t="shared" ca="1" si="123"/>
        <v>20.100000000000019</v>
      </c>
      <c r="D295" s="306">
        <f t="shared" ca="1" si="124"/>
        <v>-0.82572338647444243</v>
      </c>
      <c r="E295" s="307">
        <f t="shared" ca="1" si="125"/>
        <v>-5.7156592614997148</v>
      </c>
      <c r="F295" s="304">
        <f t="shared" ca="1" si="126"/>
        <v>5.7749960956297004</v>
      </c>
      <c r="G295" s="306">
        <f t="shared" ca="1" si="127"/>
        <v>14.595222265962553</v>
      </c>
      <c r="H295" s="307">
        <f t="shared" ca="1" si="128"/>
        <v>-73.35125629871338</v>
      </c>
      <c r="I295" s="304">
        <f t="shared" ca="1" si="129"/>
        <v>74.789219233739757</v>
      </c>
      <c r="J295" s="306">
        <f t="shared" ca="1" si="130"/>
        <v>531.31610993911181</v>
      </c>
      <c r="K295" s="307">
        <f t="shared" ca="1" si="131"/>
        <v>885.82905553841738</v>
      </c>
      <c r="L295" s="304">
        <f t="shared" ca="1" si="116"/>
        <v>1032.9520435707143</v>
      </c>
      <c r="M295" s="306">
        <f t="shared" ca="1" si="132"/>
        <v>-1.374384491525072</v>
      </c>
      <c r="N295" s="304">
        <f t="shared" ca="1" si="133"/>
        <v>-78.746430792620288</v>
      </c>
      <c r="P295" s="310">
        <f t="shared" ca="1" si="134"/>
        <v>23</v>
      </c>
      <c r="Q295" s="304">
        <f t="shared" ca="1" si="135"/>
        <v>0</v>
      </c>
      <c r="R295" s="306">
        <f t="shared" ca="1" si="136"/>
        <v>0</v>
      </c>
      <c r="S295" s="307">
        <f t="shared" ca="1" si="137"/>
        <v>4.5130000000000017</v>
      </c>
      <c r="T295" s="304">
        <f t="shared" ca="1" si="117"/>
        <v>44.272530000000017</v>
      </c>
      <c r="U295" s="311">
        <f t="shared" ca="1" si="118"/>
        <v>0</v>
      </c>
      <c r="V295" s="306">
        <f t="shared" ca="1" si="119"/>
        <v>1.1210883391174931</v>
      </c>
      <c r="W295" s="304">
        <f t="shared" ca="1" si="120"/>
        <v>19.141140456938043</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5.4396131441301634</v>
      </c>
      <c r="AH295" s="304">
        <f t="shared" ca="1" si="144"/>
        <v>-4.1767744964163303</v>
      </c>
    </row>
    <row r="296" spans="1:34" x14ac:dyDescent="0.2">
      <c r="A296" s="347">
        <f t="shared" ca="1" si="122"/>
        <v>0.1</v>
      </c>
      <c r="B296" s="304">
        <f t="shared" ca="1" si="123"/>
        <v>20.200000000000021</v>
      </c>
      <c r="D296" s="306">
        <f t="shared" ca="1" si="124"/>
        <v>-0.82770235389717384</v>
      </c>
      <c r="E296" s="307">
        <f t="shared" ca="1" si="125"/>
        <v>-5.6502135717145947</v>
      </c>
      <c r="F296" s="304">
        <f t="shared" ca="1" si="126"/>
        <v>5.7105170162284535</v>
      </c>
      <c r="G296" s="306">
        <f t="shared" ca="1" si="127"/>
        <v>14.512452030572836</v>
      </c>
      <c r="H296" s="307">
        <f t="shared" ca="1" si="128"/>
        <v>-73.916277655884841</v>
      </c>
      <c r="I296" s="304">
        <f t="shared" ca="1" si="129"/>
        <v>75.327467542998804</v>
      </c>
      <c r="J296" s="306">
        <f t="shared" ca="1" si="130"/>
        <v>532.77149365393859</v>
      </c>
      <c r="K296" s="307">
        <f t="shared" ca="1" si="131"/>
        <v>878.46567884068747</v>
      </c>
      <c r="L296" s="304">
        <f t="shared" ca="1" si="116"/>
        <v>1027.3983713006746</v>
      </c>
      <c r="M296" s="306">
        <f t="shared" ca="1" si="132"/>
        <v>-1.3769259781097667</v>
      </c>
      <c r="N296" s="304">
        <f t="shared" ca="1" si="133"/>
        <v>-78.89204724761241</v>
      </c>
      <c r="P296" s="310">
        <f t="shared" ca="1" si="134"/>
        <v>23</v>
      </c>
      <c r="Q296" s="304">
        <f t="shared" ca="1" si="135"/>
        <v>0</v>
      </c>
      <c r="R296" s="306">
        <f t="shared" ca="1" si="136"/>
        <v>0</v>
      </c>
      <c r="S296" s="307">
        <f t="shared" ca="1" si="137"/>
        <v>4.5130000000000017</v>
      </c>
      <c r="T296" s="304">
        <f t="shared" ca="1" si="117"/>
        <v>44.272530000000017</v>
      </c>
      <c r="U296" s="311">
        <f t="shared" ca="1" si="118"/>
        <v>0</v>
      </c>
      <c r="V296" s="306">
        <f t="shared" ca="1" si="119"/>
        <v>1.1219157529932444</v>
      </c>
      <c r="W296" s="304">
        <f t="shared" ca="1" si="120"/>
        <v>19.431975580449382</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5.3800503353108233</v>
      </c>
      <c r="AH296" s="304">
        <f t="shared" ca="1" si="144"/>
        <v>-4.2413340254682108</v>
      </c>
    </row>
    <row r="297" spans="1:34" x14ac:dyDescent="0.2">
      <c r="A297" s="347">
        <f t="shared" ca="1" si="122"/>
        <v>0.1</v>
      </c>
      <c r="B297" s="304">
        <f t="shared" ca="1" si="123"/>
        <v>20.300000000000022</v>
      </c>
      <c r="D297" s="306">
        <f t="shared" ca="1" si="124"/>
        <v>-0.82954328615770845</v>
      </c>
      <c r="E297" s="307">
        <f t="shared" ca="1" si="125"/>
        <v>-5.584886853163435</v>
      </c>
      <c r="F297" s="304">
        <f t="shared" ca="1" si="126"/>
        <v>5.6461582714485701</v>
      </c>
      <c r="G297" s="306">
        <f t="shared" ca="1" si="127"/>
        <v>14.429497701957066</v>
      </c>
      <c r="H297" s="307">
        <f t="shared" ca="1" si="128"/>
        <v>-74.474766341201189</v>
      </c>
      <c r="I297" s="304">
        <f t="shared" ca="1" si="129"/>
        <v>75.859747069887447</v>
      </c>
      <c r="J297" s="306">
        <f t="shared" ca="1" si="130"/>
        <v>534.21859114056508</v>
      </c>
      <c r="K297" s="307">
        <f t="shared" ca="1" si="131"/>
        <v>871.04612664083322</v>
      </c>
      <c r="L297" s="304">
        <f t="shared" ca="1" si="116"/>
        <v>1021.8174288277768</v>
      </c>
      <c r="M297" s="306">
        <f t="shared" ca="1" si="132"/>
        <v>-1.37941738979213</v>
      </c>
      <c r="N297" s="304">
        <f t="shared" ca="1" si="133"/>
        <v>-79.034794622041417</v>
      </c>
      <c r="P297" s="310">
        <f t="shared" ca="1" si="134"/>
        <v>23</v>
      </c>
      <c r="Q297" s="304">
        <f t="shared" ca="1" si="135"/>
        <v>0</v>
      </c>
      <c r="R297" s="306">
        <f t="shared" ca="1" si="136"/>
        <v>0</v>
      </c>
      <c r="S297" s="307">
        <f t="shared" ca="1" si="137"/>
        <v>4.5130000000000017</v>
      </c>
      <c r="T297" s="304">
        <f t="shared" ca="1" si="117"/>
        <v>44.272530000000017</v>
      </c>
      <c r="U297" s="311">
        <f t="shared" ca="1" si="118"/>
        <v>0</v>
      </c>
      <c r="V297" s="306">
        <f t="shared" ca="1" si="119"/>
        <v>1.1227500697702919</v>
      </c>
      <c r="W297" s="304">
        <f t="shared" ca="1" si="120"/>
        <v>19.72222219719837</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5.3204409127216348</v>
      </c>
      <c r="AH297" s="304">
        <f t="shared" ca="1" si="144"/>
        <v>-4.3057778817747341</v>
      </c>
    </row>
    <row r="298" spans="1:34" x14ac:dyDescent="0.2">
      <c r="A298" s="347">
        <f t="shared" ca="1" si="122"/>
        <v>0.1</v>
      </c>
      <c r="B298" s="304">
        <f t="shared" ca="1" si="123"/>
        <v>20.400000000000023</v>
      </c>
      <c r="D298" s="306">
        <f t="shared" ca="1" si="124"/>
        <v>-0.83124747074523908</v>
      </c>
      <c r="E298" s="307">
        <f t="shared" ca="1" si="125"/>
        <v>-5.5196939592658385</v>
      </c>
      <c r="F298" s="304">
        <f t="shared" ca="1" si="126"/>
        <v>5.5819345895107144</v>
      </c>
      <c r="G298" s="306">
        <f t="shared" ca="1" si="127"/>
        <v>14.346372954882542</v>
      </c>
      <c r="H298" s="307">
        <f t="shared" ca="1" si="128"/>
        <v>-75.02673573712778</v>
      </c>
      <c r="I298" s="304">
        <f t="shared" ca="1" si="129"/>
        <v>76.386055614420826</v>
      </c>
      <c r="J298" s="306">
        <f t="shared" ca="1" si="130"/>
        <v>535.65738467340702</v>
      </c>
      <c r="K298" s="307">
        <f t="shared" ca="1" si="131"/>
        <v>863.5710515369168</v>
      </c>
      <c r="L298" s="304">
        <f t="shared" ca="1" si="116"/>
        <v>1016.210507133109</v>
      </c>
      <c r="M298" s="306">
        <f t="shared" ca="1" si="132"/>
        <v>-1.3818602306634582</v>
      </c>
      <c r="N298" s="304">
        <f t="shared" ca="1" si="133"/>
        <v>-79.174759093990588</v>
      </c>
      <c r="P298" s="310">
        <f t="shared" ca="1" si="134"/>
        <v>23</v>
      </c>
      <c r="Q298" s="304">
        <f t="shared" ca="1" si="135"/>
        <v>0</v>
      </c>
      <c r="R298" s="306">
        <f t="shared" ca="1" si="136"/>
        <v>0</v>
      </c>
      <c r="S298" s="307">
        <f t="shared" ca="1" si="137"/>
        <v>4.5130000000000017</v>
      </c>
      <c r="T298" s="304">
        <f t="shared" ca="1" si="117"/>
        <v>44.272530000000017</v>
      </c>
      <c r="U298" s="311">
        <f t="shared" ca="1" si="118"/>
        <v>0</v>
      </c>
      <c r="V298" s="306">
        <f t="shared" ca="1" si="119"/>
        <v>1.1235912300900384</v>
      </c>
      <c r="W298" s="304">
        <f t="shared" ca="1" si="120"/>
        <v>20.011815313518273</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5.2608062884090883</v>
      </c>
      <c r="AH298" s="304">
        <f t="shared" ca="1" si="144"/>
        <v>-4.3700913355192474</v>
      </c>
    </row>
    <row r="299" spans="1:34" x14ac:dyDescent="0.2">
      <c r="A299" s="347">
        <f t="shared" ca="1" si="122"/>
        <v>0.1</v>
      </c>
      <c r="B299" s="304">
        <f t="shared" ca="1" si="123"/>
        <v>20.500000000000025</v>
      </c>
      <c r="D299" s="306">
        <f t="shared" ca="1" si="124"/>
        <v>-0.83281623872157085</v>
      </c>
      <c r="E299" s="307">
        <f t="shared" ca="1" si="125"/>
        <v>-5.4546494137121355</v>
      </c>
      <c r="F299" s="304">
        <f t="shared" ca="1" si="126"/>
        <v>5.5178603746369381</v>
      </c>
      <c r="G299" s="306">
        <f t="shared" ca="1" si="127"/>
        <v>14.263091331010385</v>
      </c>
      <c r="H299" s="307">
        <f t="shared" ca="1" si="128"/>
        <v>-75.572200678498987</v>
      </c>
      <c r="I299" s="304">
        <f t="shared" ca="1" si="129"/>
        <v>76.906393035352181</v>
      </c>
      <c r="J299" s="306">
        <f t="shared" ca="1" si="130"/>
        <v>537.08785788770172</v>
      </c>
      <c r="K299" s="307">
        <f t="shared" ca="1" si="131"/>
        <v>856.04110471613546</v>
      </c>
      <c r="L299" s="304">
        <f t="shared" ca="1" si="116"/>
        <v>1010.5789133234582</v>
      </c>
      <c r="M299" s="306">
        <f t="shared" ca="1" si="132"/>
        <v>-1.3842559448893423</v>
      </c>
      <c r="N299" s="304">
        <f t="shared" ca="1" si="133"/>
        <v>-79.312023408053193</v>
      </c>
      <c r="P299" s="310">
        <f t="shared" ca="1" si="134"/>
        <v>23</v>
      </c>
      <c r="Q299" s="304">
        <f t="shared" ca="1" si="135"/>
        <v>0</v>
      </c>
      <c r="R299" s="306">
        <f t="shared" ca="1" si="136"/>
        <v>0</v>
      </c>
      <c r="S299" s="307">
        <f t="shared" ca="1" si="137"/>
        <v>4.5130000000000017</v>
      </c>
      <c r="T299" s="304">
        <f t="shared" ca="1" si="117"/>
        <v>44.272530000000017</v>
      </c>
      <c r="U299" s="311">
        <f t="shared" ca="1" si="118"/>
        <v>0</v>
      </c>
      <c r="V299" s="306">
        <f t="shared" ca="1" si="119"/>
        <v>1.1244391746724993</v>
      </c>
      <c r="W299" s="304">
        <f t="shared" ca="1" si="120"/>
        <v>20.30069142635919</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5.201167209668986</v>
      </c>
      <c r="AH299" s="304">
        <f t="shared" ca="1" si="144"/>
        <v>-4.434259985268838</v>
      </c>
    </row>
    <row r="300" spans="1:34" x14ac:dyDescent="0.2">
      <c r="A300" s="347">
        <f t="shared" ca="1" si="122"/>
        <v>0.1</v>
      </c>
      <c r="B300" s="304">
        <f t="shared" ca="1" si="123"/>
        <v>20.600000000000026</v>
      </c>
      <c r="D300" s="306">
        <f t="shared" ca="1" si="124"/>
        <v>-0.83425096255994657</v>
      </c>
      <c r="E300" s="307">
        <f t="shared" ca="1" si="125"/>
        <v>-5.3897674083641229</v>
      </c>
      <c r="F300" s="304">
        <f t="shared" ca="1" si="126"/>
        <v>5.4539497050116177</v>
      </c>
      <c r="G300" s="306">
        <f t="shared" ca="1" si="127"/>
        <v>14.179666234754389</v>
      </c>
      <c r="H300" s="307">
        <f t="shared" ca="1" si="128"/>
        <v>-76.111177419335405</v>
      </c>
      <c r="I300" s="304">
        <f t="shared" ca="1" si="129"/>
        <v>77.420761186432316</v>
      </c>
      <c r="J300" s="306">
        <f t="shared" ca="1" si="130"/>
        <v>538.50999576598997</v>
      </c>
      <c r="K300" s="307">
        <f t="shared" ca="1" si="131"/>
        <v>848.45693581124374</v>
      </c>
      <c r="L300" s="304">
        <f t="shared" ca="1" si="116"/>
        <v>1004.9239709879009</v>
      </c>
      <c r="M300" s="306">
        <f t="shared" ca="1" si="132"/>
        <v>-1.3866059196086777</v>
      </c>
      <c r="N300" s="304">
        <f t="shared" ca="1" si="133"/>
        <v>-79.446667041433557</v>
      </c>
      <c r="P300" s="310">
        <f t="shared" ca="1" si="134"/>
        <v>23</v>
      </c>
      <c r="Q300" s="304">
        <f t="shared" ca="1" si="135"/>
        <v>0</v>
      </c>
      <c r="R300" s="306">
        <f t="shared" ca="1" si="136"/>
        <v>0</v>
      </c>
      <c r="S300" s="307">
        <f t="shared" ca="1" si="137"/>
        <v>4.5130000000000017</v>
      </c>
      <c r="T300" s="304">
        <f t="shared" ca="1" si="117"/>
        <v>44.272530000000017</v>
      </c>
      <c r="U300" s="311">
        <f t="shared" ca="1" si="118"/>
        <v>0</v>
      </c>
      <c r="V300" s="306">
        <f t="shared" ca="1" si="119"/>
        <v>1.1252938443292204</v>
      </c>
      <c r="W300" s="304">
        <f t="shared" ca="1" si="120"/>
        <v>20.588788530402969</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5.1415437770119619</v>
      </c>
      <c r="AH300" s="304">
        <f t="shared" ca="1" si="144"/>
        <v>-4.4982697598845958</v>
      </c>
    </row>
    <row r="301" spans="1:34" x14ac:dyDescent="0.2">
      <c r="A301" s="347">
        <f t="shared" ca="1" si="122"/>
        <v>0.1</v>
      </c>
      <c r="B301" s="304">
        <f t="shared" ca="1" si="123"/>
        <v>20.700000000000028</v>
      </c>
      <c r="D301" s="306">
        <f t="shared" ca="1" si="124"/>
        <v>-0.83555305402488866</v>
      </c>
      <c r="E301" s="307">
        <f t="shared" ca="1" si="125"/>
        <v>-5.3250618015052726</v>
      </c>
      <c r="F301" s="304">
        <f t="shared" ca="1" si="126"/>
        <v>5.3902163310892171</v>
      </c>
      <c r="G301" s="306">
        <f t="shared" ca="1" si="127"/>
        <v>14.0961109293519</v>
      </c>
      <c r="H301" s="307">
        <f t="shared" ca="1" si="128"/>
        <v>-76.643683599485939</v>
      </c>
      <c r="I301" s="304">
        <f t="shared" ca="1" si="129"/>
        <v>77.929163854302359</v>
      </c>
      <c r="J301" s="306">
        <f t="shared" ca="1" si="130"/>
        <v>539.92378462419526</v>
      </c>
      <c r="K301" s="307">
        <f t="shared" ca="1" si="131"/>
        <v>840.81919276030271</v>
      </c>
      <c r="L301" s="304">
        <f t="shared" ca="1" si="116"/>
        <v>999.24702056948934</v>
      </c>
      <c r="M301" s="306">
        <f t="shared" ca="1" si="132"/>
        <v>-1.3889114876693311</v>
      </c>
      <c r="N301" s="304">
        <f t="shared" ca="1" si="133"/>
        <v>-79.578766360689158</v>
      </c>
      <c r="P301" s="310">
        <f t="shared" ca="1" si="134"/>
        <v>23</v>
      </c>
      <c r="Q301" s="304">
        <f t="shared" ca="1" si="135"/>
        <v>0</v>
      </c>
      <c r="R301" s="306">
        <f t="shared" ca="1" si="136"/>
        <v>0</v>
      </c>
      <c r="S301" s="307">
        <f t="shared" ca="1" si="137"/>
        <v>4.5130000000000017</v>
      </c>
      <c r="T301" s="304">
        <f t="shared" ca="1" si="117"/>
        <v>44.272530000000017</v>
      </c>
      <c r="U301" s="311">
        <f t="shared" ca="1" si="118"/>
        <v>0</v>
      </c>
      <c r="V301" s="306">
        <f t="shared" ca="1" si="119"/>
        <v>1.126155179975922</v>
      </c>
      <c r="W301" s="304">
        <f t="shared" ca="1" si="120"/>
        <v>20.876046123705969</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5.0819554611243127</v>
      </c>
      <c r="AH301" s="304">
        <f t="shared" ca="1" si="144"/>
        <v>-4.5621069200981523</v>
      </c>
    </row>
    <row r="302" spans="1:34" x14ac:dyDescent="0.2">
      <c r="A302" s="347">
        <f t="shared" ca="1" si="122"/>
        <v>0.1</v>
      </c>
      <c r="B302" s="304">
        <f t="shared" ca="1" si="123"/>
        <v>20.800000000000029</v>
      </c>
      <c r="D302" s="306">
        <f t="shared" ca="1" si="124"/>
        <v>-0.83672396209277555</v>
      </c>
      <c r="E302" s="307">
        <f t="shared" ca="1" si="125"/>
        <v>-5.2605461164318879</v>
      </c>
      <c r="F302" s="304">
        <f t="shared" ca="1" si="126"/>
        <v>5.3266736742405056</v>
      </c>
      <c r="G302" s="306">
        <f t="shared" ca="1" si="127"/>
        <v>14.012438533142623</v>
      </c>
      <c r="H302" s="307">
        <f t="shared" ca="1" si="128"/>
        <v>-77.169738211129129</v>
      </c>
      <c r="I302" s="304">
        <f t="shared" ca="1" si="129"/>
        <v>78.431606697933347</v>
      </c>
      <c r="J302" s="306">
        <f t="shared" ca="1" si="130"/>
        <v>541.32921209732001</v>
      </c>
      <c r="K302" s="307">
        <f t="shared" ca="1" si="131"/>
        <v>833.128521669772</v>
      </c>
      <c r="L302" s="304">
        <f t="shared" ca="1" si="116"/>
        <v>993.54941975201461</v>
      </c>
      <c r="M302" s="306">
        <f t="shared" ca="1" si="132"/>
        <v>-1.3911739302108923</v>
      </c>
      <c r="N302" s="304">
        <f t="shared" ca="1" si="133"/>
        <v>-79.708394769711461</v>
      </c>
      <c r="P302" s="310">
        <f t="shared" ca="1" si="134"/>
        <v>23</v>
      </c>
      <c r="Q302" s="304">
        <f t="shared" ca="1" si="135"/>
        <v>0</v>
      </c>
      <c r="R302" s="306">
        <f t="shared" ca="1" si="136"/>
        <v>0</v>
      </c>
      <c r="S302" s="307">
        <f t="shared" ca="1" si="137"/>
        <v>4.5130000000000017</v>
      </c>
      <c r="T302" s="304">
        <f t="shared" ca="1" si="117"/>
        <v>44.272530000000017</v>
      </c>
      <c r="U302" s="311">
        <f t="shared" ca="1" si="118"/>
        <v>0</v>
      </c>
      <c r="V302" s="306">
        <f t="shared" ca="1" si="119"/>
        <v>1.1270231226448872</v>
      </c>
      <c r="W302" s="304">
        <f t="shared" ca="1" si="120"/>
        <v>21.162405211905629</v>
      </c>
      <c r="Y302" s="314" t="str">
        <f t="shared" ca="1" si="138"/>
        <v/>
      </c>
      <c r="Z302" s="315" t="str">
        <f t="shared" ca="1" si="139"/>
        <v/>
      </c>
      <c r="AA302" s="316" t="str">
        <f t="shared" ca="1" si="140"/>
        <v/>
      </c>
      <c r="AC302" s="310" t="e">
        <f t="shared" ca="1" si="141"/>
        <v>#N/A</v>
      </c>
      <c r="AD302" s="323" t="e">
        <f t="shared" ca="1" si="142"/>
        <v>#N/A</v>
      </c>
      <c r="AE302" s="324" t="e">
        <f t="shared" ca="1" si="121"/>
        <v>#N/A</v>
      </c>
      <c r="AG302" s="306">
        <f t="shared" ca="1" si="143"/>
        <v>5.0224211189171539</v>
      </c>
      <c r="AH302" s="304">
        <f t="shared" ca="1" si="144"/>
        <v>-4.6257580597620125</v>
      </c>
    </row>
    <row r="303" spans="1:34" x14ac:dyDescent="0.2">
      <c r="A303" s="347">
        <f t="shared" ca="1" si="122"/>
        <v>0.1</v>
      </c>
      <c r="B303" s="304">
        <f t="shared" ca="1" si="123"/>
        <v>20.900000000000031</v>
      </c>
      <c r="D303" s="306">
        <f t="shared" ca="1" si="124"/>
        <v>-0.83776517091292058</v>
      </c>
      <c r="E303" s="307">
        <f t="shared" ca="1" si="125"/>
        <v>-5.1962335403763138</v>
      </c>
      <c r="F303" s="304">
        <f t="shared" ca="1" si="126"/>
        <v>5.2633348257285055</v>
      </c>
      <c r="G303" s="306">
        <f t="shared" ca="1" si="127"/>
        <v>13.92866201605133</v>
      </c>
      <c r="H303" s="307">
        <f t="shared" ca="1" si="128"/>
        <v>-77.689361565166763</v>
      </c>
      <c r="I303" s="304">
        <f t="shared" ca="1" si="129"/>
        <v>78.928097189534483</v>
      </c>
      <c r="J303" s="306">
        <f t="shared" ca="1" si="130"/>
        <v>542.72626712477972</v>
      </c>
      <c r="K303" s="307">
        <f t="shared" ca="1" si="131"/>
        <v>825.38556668095725</v>
      </c>
      <c r="L303" s="304">
        <f t="shared" ca="1" si="116"/>
        <v>987.83254386178362</v>
      </c>
      <c r="M303" s="306">
        <f t="shared" ca="1" si="132"/>
        <v>-1.3933944791041872</v>
      </c>
      <c r="N303" s="304">
        <f t="shared" ca="1" si="133"/>
        <v>-79.8356228494997</v>
      </c>
      <c r="P303" s="310">
        <f t="shared" ca="1" si="134"/>
        <v>23</v>
      </c>
      <c r="Q303" s="304">
        <f t="shared" ca="1" si="135"/>
        <v>0</v>
      </c>
      <c r="R303" s="306">
        <f t="shared" ca="1" si="136"/>
        <v>0</v>
      </c>
      <c r="S303" s="307">
        <f t="shared" ca="1" si="137"/>
        <v>4.5130000000000017</v>
      </c>
      <c r="T303" s="304">
        <f t="shared" ca="1" si="117"/>
        <v>44.272530000000017</v>
      </c>
      <c r="U303" s="311">
        <f t="shared" ca="1" si="118"/>
        <v>0</v>
      </c>
      <c r="V303" s="306">
        <f t="shared" ca="1" si="119"/>
        <v>1.1278976134970724</v>
      </c>
      <c r="W303" s="304">
        <f t="shared" ca="1" si="120"/>
        <v>21.447808311027021</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4.9629590087481974</v>
      </c>
      <c r="AH303" s="304">
        <f t="shared" ca="1" si="144"/>
        <v>-4.6892101067816574</v>
      </c>
    </row>
    <row r="304" spans="1:34" x14ac:dyDescent="0.2">
      <c r="A304" s="347">
        <f t="shared" ca="1" si="122"/>
        <v>0.1</v>
      </c>
      <c r="B304" s="304">
        <f t="shared" ca="1" si="123"/>
        <v>21.000000000000032</v>
      </c>
      <c r="D304" s="306">
        <f t="shared" ca="1" si="124"/>
        <v>-0.83867819780899988</v>
      </c>
      <c r="E304" s="307">
        <f t="shared" ca="1" si="125"/>
        <v>-5.1321369237533432</v>
      </c>
      <c r="F304" s="304">
        <f t="shared" ca="1" si="126"/>
        <v>5.2002125460054591</v>
      </c>
      <c r="G304" s="306">
        <f t="shared" ca="1" si="127"/>
        <v>13.84479419627043</v>
      </c>
      <c r="H304" s="307">
        <f t="shared" ca="1" si="128"/>
        <v>-78.202575257542094</v>
      </c>
      <c r="I304" s="304">
        <f t="shared" ca="1" si="129"/>
        <v>79.418644556858425</v>
      </c>
      <c r="J304" s="306">
        <f t="shared" ca="1" si="130"/>
        <v>544.1149399353958</v>
      </c>
      <c r="K304" s="307">
        <f t="shared" ca="1" si="131"/>
        <v>817.59096983982181</v>
      </c>
      <c r="L304" s="304">
        <f t="shared" ca="1" si="116"/>
        <v>982.09778628429854</v>
      </c>
      <c r="M304" s="306">
        <f t="shared" ca="1" si="132"/>
        <v>-1.3955743192565657</v>
      </c>
      <c r="N304" s="304">
        <f t="shared" ca="1" si="133"/>
        <v>-79.960518490244141</v>
      </c>
      <c r="P304" s="310">
        <f t="shared" ca="1" si="134"/>
        <v>23</v>
      </c>
      <c r="Q304" s="304">
        <f t="shared" ca="1" si="135"/>
        <v>0</v>
      </c>
      <c r="R304" s="306">
        <f t="shared" ca="1" si="136"/>
        <v>0</v>
      </c>
      <c r="S304" s="307">
        <f t="shared" ca="1" si="137"/>
        <v>4.5130000000000017</v>
      </c>
      <c r="T304" s="304">
        <f t="shared" ca="1" si="117"/>
        <v>44.272530000000017</v>
      </c>
      <c r="U304" s="311">
        <f t="shared" ca="1" si="118"/>
        <v>0</v>
      </c>
      <c r="V304" s="306">
        <f t="shared" ca="1" si="119"/>
        <v>1.1287785938339543</v>
      </c>
      <c r="W304" s="304">
        <f t="shared" ca="1" si="120"/>
        <v>21.73219944892675</v>
      </c>
      <c r="Y304" s="314" t="str">
        <f t="shared" ca="1" si="138"/>
        <v/>
      </c>
      <c r="Z304" s="315" t="str">
        <f t="shared" ca="1" si="139"/>
        <v/>
      </c>
      <c r="AA304" s="316" t="str">
        <f t="shared" ca="1" si="140"/>
        <v/>
      </c>
      <c r="AC304" s="310">
        <f t="shared" ca="1" si="141"/>
        <v>21.000000000000032</v>
      </c>
      <c r="AD304" s="323">
        <f t="shared" ca="1" si="142"/>
        <v>544.1149399353958</v>
      </c>
      <c r="AE304" s="324" t="e">
        <f t="shared" ca="1" si="121"/>
        <v>#N/A</v>
      </c>
      <c r="AG304" s="306">
        <f t="shared" ca="1" si="143"/>
        <v>4.9035868048928739</v>
      </c>
      <c r="AH304" s="304">
        <f t="shared" ca="1" si="144"/>
        <v>-4.7524503237374285</v>
      </c>
    </row>
    <row r="305" spans="1:34" x14ac:dyDescent="0.2">
      <c r="A305" s="347">
        <f t="shared" ca="1" si="122"/>
        <v>0.1</v>
      </c>
      <c r="B305" s="304">
        <f t="shared" ca="1" si="123"/>
        <v>21.100000000000033</v>
      </c>
      <c r="D305" s="306">
        <f t="shared" ca="1" si="124"/>
        <v>-0.83946459132067286</v>
      </c>
      <c r="E305" s="307">
        <f t="shared" ca="1" si="125"/>
        <v>-5.0682687797207304</v>
      </c>
      <c r="F305" s="304">
        <f t="shared" ca="1" si="126"/>
        <v>5.1373192643219134</v>
      </c>
      <c r="G305" s="306">
        <f t="shared" ca="1" si="127"/>
        <v>13.760847737138363</v>
      </c>
      <c r="H305" s="307">
        <f t="shared" ca="1" si="128"/>
        <v>-78.709402135514168</v>
      </c>
      <c r="I305" s="304">
        <f t="shared" ca="1" si="129"/>
        <v>79.903259726839607</v>
      </c>
      <c r="J305" s="306">
        <f t="shared" ca="1" si="130"/>
        <v>545.49522203206618</v>
      </c>
      <c r="K305" s="307">
        <f t="shared" ca="1" si="131"/>
        <v>809.74537097016901</v>
      </c>
      <c r="L305" s="304">
        <f t="shared" ca="1" si="116"/>
        <v>976.34655889567705</v>
      </c>
      <c r="M305" s="306">
        <f t="shared" ca="1" si="132"/>
        <v>-1.3977145907913342</v>
      </c>
      <c r="N305" s="304">
        <f t="shared" ca="1" si="133"/>
        <v>-80.083147016198367</v>
      </c>
      <c r="P305" s="310">
        <f t="shared" ca="1" si="134"/>
        <v>23</v>
      </c>
      <c r="Q305" s="304">
        <f t="shared" ca="1" si="135"/>
        <v>0</v>
      </c>
      <c r="R305" s="306">
        <f t="shared" ca="1" si="136"/>
        <v>0</v>
      </c>
      <c r="S305" s="307">
        <f t="shared" ca="1" si="137"/>
        <v>4.5130000000000017</v>
      </c>
      <c r="T305" s="304">
        <f t="shared" ca="1" si="117"/>
        <v>44.272530000000017</v>
      </c>
      <c r="U305" s="311">
        <f t="shared" ca="1" si="118"/>
        <v>0</v>
      </c>
      <c r="V305" s="306">
        <f t="shared" ca="1" si="119"/>
        <v>1.1296660051091041</v>
      </c>
      <c r="W305" s="304">
        <f t="shared" ca="1" si="120"/>
        <v>22.015524165412412</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4.8443216113343501</v>
      </c>
      <c r="AH305" s="304">
        <f t="shared" ca="1" si="144"/>
        <v>-4.8154663082044626</v>
      </c>
    </row>
    <row r="306" spans="1:34" x14ac:dyDescent="0.2">
      <c r="A306" s="347">
        <f t="shared" ca="1" si="122"/>
        <v>0.1</v>
      </c>
      <c r="B306" s="304">
        <f t="shared" ca="1" si="123"/>
        <v>21.200000000000035</v>
      </c>
      <c r="D306" s="306">
        <f t="shared" ca="1" si="124"/>
        <v>-0.84012592928534646</v>
      </c>
      <c r="E306" s="307">
        <f t="shared" ca="1" si="125"/>
        <v>-5.0046412840446051</v>
      </c>
      <c r="F306" s="304">
        <f t="shared" ca="1" si="126"/>
        <v>5.0746670786388739</v>
      </c>
      <c r="G306" s="306">
        <f t="shared" ca="1" si="127"/>
        <v>13.676835144209829</v>
      </c>
      <c r="H306" s="307">
        <f t="shared" ca="1" si="128"/>
        <v>-79.209866263918627</v>
      </c>
      <c r="I306" s="304">
        <f t="shared" ca="1" si="129"/>
        <v>80.381955270506879</v>
      </c>
      <c r="J306" s="306">
        <f t="shared" ca="1" si="130"/>
        <v>546.86710617613357</v>
      </c>
      <c r="K306" s="307">
        <f t="shared" ca="1" si="131"/>
        <v>801.84940755019738</v>
      </c>
      <c r="L306" s="304">
        <f t="shared" ca="1" si="116"/>
        <v>970.58029250859056</v>
      </c>
      <c r="M306" s="306">
        <f t="shared" ca="1" si="132"/>
        <v>-1.3998163911091352</v>
      </c>
      <c r="N306" s="304">
        <f t="shared" ca="1" si="133"/>
        <v>-80.203571303787626</v>
      </c>
      <c r="P306" s="310">
        <f t="shared" ca="1" si="134"/>
        <v>23</v>
      </c>
      <c r="Q306" s="304">
        <f t="shared" ca="1" si="135"/>
        <v>0</v>
      </c>
      <c r="R306" s="306">
        <f t="shared" ca="1" si="136"/>
        <v>0</v>
      </c>
      <c r="S306" s="307">
        <f t="shared" ca="1" si="137"/>
        <v>4.5130000000000017</v>
      </c>
      <c r="T306" s="304">
        <f t="shared" ca="1" si="117"/>
        <v>44.272530000000017</v>
      </c>
      <c r="U306" s="311">
        <f t="shared" ca="1" si="118"/>
        <v>0</v>
      </c>
      <c r="V306" s="306">
        <f t="shared" ca="1" si="119"/>
        <v>1.1305597889394901</v>
      </c>
      <c r="W306" s="304">
        <f t="shared" ca="1" si="120"/>
        <v>22.29772951107622</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4.7851799749355273</v>
      </c>
      <c r="AH306" s="304">
        <f t="shared" ca="1" si="144"/>
        <v>-4.8782459927791724</v>
      </c>
    </row>
    <row r="307" spans="1:34" x14ac:dyDescent="0.2">
      <c r="A307" s="347">
        <f t="shared" ca="1" si="122"/>
        <v>0.1</v>
      </c>
      <c r="B307" s="304">
        <f t="shared" ca="1" si="123"/>
        <v>21.300000000000036</v>
      </c>
      <c r="D307" s="306">
        <f t="shared" ca="1" si="124"/>
        <v>-0.84066381695998671</v>
      </c>
      <c r="E307" s="307">
        <f t="shared" ca="1" si="125"/>
        <v>-4.9412662752605678</v>
      </c>
      <c r="F307" s="304">
        <f t="shared" ca="1" si="126"/>
        <v>5.0122677558339976</v>
      </c>
      <c r="G307" s="306">
        <f t="shared" ca="1" si="127"/>
        <v>13.592768762513829</v>
      </c>
      <c r="H307" s="307">
        <f t="shared" ca="1" si="128"/>
        <v>-79.703992891444685</v>
      </c>
      <c r="I307" s="304">
        <f t="shared" ca="1" si="129"/>
        <v>80.854745349117493</v>
      </c>
      <c r="J307" s="306">
        <f t="shared" ca="1" si="130"/>
        <v>548.23058637146971</v>
      </c>
      <c r="K307" s="307">
        <f t="shared" ca="1" si="131"/>
        <v>793.9037145924292</v>
      </c>
      <c r="L307" s="304">
        <f t="shared" ca="1" si="116"/>
        <v>964.80043733243747</v>
      </c>
      <c r="M307" s="306">
        <f t="shared" ca="1" si="132"/>
        <v>-1.4018807768385364</v>
      </c>
      <c r="N307" s="304">
        <f t="shared" ca="1" si="133"/>
        <v>-80.321851893369342</v>
      </c>
      <c r="P307" s="310">
        <f t="shared" ca="1" si="134"/>
        <v>23</v>
      </c>
      <c r="Q307" s="304">
        <f t="shared" ca="1" si="135"/>
        <v>0</v>
      </c>
      <c r="R307" s="306">
        <f t="shared" ca="1" si="136"/>
        <v>0</v>
      </c>
      <c r="S307" s="307">
        <f t="shared" ca="1" si="137"/>
        <v>4.5130000000000017</v>
      </c>
      <c r="T307" s="304">
        <f t="shared" ca="1" si="117"/>
        <v>44.272530000000017</v>
      </c>
      <c r="U307" s="311">
        <f t="shared" ca="1" si="118"/>
        <v>0</v>
      </c>
      <c r="V307" s="306">
        <f t="shared" ca="1" si="119"/>
        <v>1.1314598871165074</v>
      </c>
      <c r="W307" s="304">
        <f t="shared" ca="1" si="120"/>
        <v>22.578764044882153</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4.7261778980502944</v>
      </c>
      <c r="AH307" s="304">
        <f t="shared" ca="1" si="144"/>
        <v>-4.9407776448207867</v>
      </c>
    </row>
    <row r="308" spans="1:34" x14ac:dyDescent="0.2">
      <c r="A308" s="347">
        <f t="shared" ca="1" si="122"/>
        <v>0.1</v>
      </c>
      <c r="B308" s="304">
        <f t="shared" ca="1" si="123"/>
        <v>21.400000000000038</v>
      </c>
      <c r="D308" s="306">
        <f t="shared" ca="1" si="124"/>
        <v>-0.84107988518294197</v>
      </c>
      <c r="E308" s="307">
        <f t="shared" ca="1" si="125"/>
        <v>-4.8781552551210696</v>
      </c>
      <c r="F308" s="304">
        <f t="shared" ca="1" si="126"/>
        <v>4.9501327321926087</v>
      </c>
      <c r="G308" s="306">
        <f t="shared" ca="1" si="127"/>
        <v>13.508660773995535</v>
      </c>
      <c r="H308" s="307">
        <f t="shared" ca="1" si="128"/>
        <v>-80.191808416956789</v>
      </c>
      <c r="I308" s="304">
        <f t="shared" ca="1" si="129"/>
        <v>81.321645661464501</v>
      </c>
      <c r="J308" s="306">
        <f t="shared" ca="1" si="130"/>
        <v>549.58565784829523</v>
      </c>
      <c r="K308" s="307">
        <f t="shared" ca="1" si="131"/>
        <v>785.90892452700916</v>
      </c>
      <c r="L308" s="304">
        <f t="shared" ca="1" si="116"/>
        <v>959.00846344740023</v>
      </c>
      <c r="M308" s="306">
        <f t="shared" ca="1" si="132"/>
        <v>-1.403908765682589</v>
      </c>
      <c r="N308" s="304">
        <f t="shared" ca="1" si="133"/>
        <v>-80.43804709503317</v>
      </c>
      <c r="P308" s="310">
        <f t="shared" ca="1" si="134"/>
        <v>23</v>
      </c>
      <c r="Q308" s="304">
        <f t="shared" ca="1" si="135"/>
        <v>0</v>
      </c>
      <c r="R308" s="306">
        <f t="shared" ca="1" si="136"/>
        <v>0</v>
      </c>
      <c r="S308" s="307">
        <f t="shared" ca="1" si="137"/>
        <v>4.5130000000000017</v>
      </c>
      <c r="T308" s="304">
        <f t="shared" ca="1" si="117"/>
        <v>44.272530000000017</v>
      </c>
      <c r="U308" s="311">
        <f t="shared" ca="1" si="118"/>
        <v>0</v>
      </c>
      <c r="V308" s="306">
        <f t="shared" ca="1" si="119"/>
        <v>1.1323662416167359</v>
      </c>
      <c r="W308" s="304">
        <f t="shared" ca="1" si="120"/>
        <v>22.858577830546491</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4.6673308506259357</v>
      </c>
      <c r="AH308" s="304">
        <f t="shared" ca="1" si="144"/>
        <v>-5.0030498659167169</v>
      </c>
    </row>
    <row r="309" spans="1:34" x14ac:dyDescent="0.2">
      <c r="A309" s="347">
        <f t="shared" ca="1" si="122"/>
        <v>0.1</v>
      </c>
      <c r="B309" s="304">
        <f t="shared" ca="1" si="123"/>
        <v>21.500000000000039</v>
      </c>
      <c r="D309" s="306">
        <f t="shared" ca="1" si="124"/>
        <v>-0.84137578857576245</v>
      </c>
      <c r="E309" s="307">
        <f t="shared" ca="1" si="125"/>
        <v>-4.8153193893196695</v>
      </c>
      <c r="F309" s="304">
        <f t="shared" ca="1" si="126"/>
        <v>4.8882731141743134</v>
      </c>
      <c r="G309" s="306">
        <f t="shared" ca="1" si="127"/>
        <v>13.424523195137958</v>
      </c>
      <c r="H309" s="307">
        <f t="shared" ca="1" si="128"/>
        <v>-80.673340355888755</v>
      </c>
      <c r="I309" s="304">
        <f t="shared" ca="1" si="129"/>
        <v>81.782673392313768</v>
      </c>
      <c r="J309" s="306">
        <f t="shared" ca="1" si="130"/>
        <v>550.9323170467519</v>
      </c>
      <c r="K309" s="307">
        <f t="shared" ca="1" si="131"/>
        <v>777.86566708836688</v>
      </c>
      <c r="L309" s="304">
        <f t="shared" ca="1" si="116"/>
        <v>953.20586129195237</v>
      </c>
      <c r="M309" s="306">
        <f t="shared" ca="1" si="132"/>
        <v>-1.4059013381676708</v>
      </c>
      <c r="N309" s="304">
        <f t="shared" ca="1" si="133"/>
        <v>-80.552213088802262</v>
      </c>
      <c r="P309" s="310">
        <f t="shared" ca="1" si="134"/>
        <v>23</v>
      </c>
      <c r="Q309" s="304">
        <f t="shared" ca="1" si="135"/>
        <v>0</v>
      </c>
      <c r="R309" s="306">
        <f t="shared" ca="1" si="136"/>
        <v>0</v>
      </c>
      <c r="S309" s="307">
        <f t="shared" ca="1" si="137"/>
        <v>4.5130000000000017</v>
      </c>
      <c r="T309" s="304">
        <f t="shared" ca="1" si="117"/>
        <v>44.272530000000017</v>
      </c>
      <c r="U309" s="311">
        <f t="shared" ca="1" si="118"/>
        <v>0</v>
      </c>
      <c r="V309" s="306">
        <f t="shared" ca="1" si="119"/>
        <v>1.1332787946124228</v>
      </c>
      <c r="W309" s="304">
        <f t="shared" ca="1" si="120"/>
        <v>23.137122431751827</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4.6086537818436462</v>
      </c>
      <c r="AH309" s="304">
        <f t="shared" ca="1" si="144"/>
        <v>-5.0650515910805414</v>
      </c>
    </row>
    <row r="310" spans="1:34" x14ac:dyDescent="0.2">
      <c r="A310" s="347">
        <f t="shared" ca="1" si="122"/>
        <v>0.1</v>
      </c>
      <c r="B310" s="304">
        <f t="shared" ca="1" si="123"/>
        <v>21.600000000000041</v>
      </c>
      <c r="D310" s="306">
        <f t="shared" ca="1" si="124"/>
        <v>-0.84155320378495935</v>
      </c>
      <c r="E310" s="307">
        <f t="shared" ca="1" si="125"/>
        <v>-4.7527695084827206</v>
      </c>
      <c r="F310" s="304">
        <f t="shared" ca="1" si="126"/>
        <v>4.8266996794459676</v>
      </c>
      <c r="G310" s="306">
        <f t="shared" ca="1" si="127"/>
        <v>13.340367874759462</v>
      </c>
      <c r="H310" s="307">
        <f t="shared" ca="1" si="128"/>
        <v>-81.148617306737023</v>
      </c>
      <c r="I310" s="304">
        <f t="shared" ca="1" si="129"/>
        <v>82.237847161931313</v>
      </c>
      <c r="J310" s="306">
        <f t="shared" ca="1" si="130"/>
        <v>552.27056160024677</v>
      </c>
      <c r="K310" s="307">
        <f t="shared" ca="1" si="131"/>
        <v>769.77456920523559</v>
      </c>
      <c r="L310" s="304">
        <f t="shared" ca="1" si="116"/>
        <v>947.39414216331204</v>
      </c>
      <c r="M310" s="306">
        <f t="shared" ca="1" si="132"/>
        <v>-1.4078594393004855</v>
      </c>
      <c r="N310" s="304">
        <f t="shared" ca="1" si="133"/>
        <v>-80.664404019572331</v>
      </c>
      <c r="P310" s="310">
        <f t="shared" ca="1" si="134"/>
        <v>23</v>
      </c>
      <c r="Q310" s="304">
        <f t="shared" ca="1" si="135"/>
        <v>0</v>
      </c>
      <c r="R310" s="306">
        <f t="shared" ca="1" si="136"/>
        <v>0</v>
      </c>
      <c r="S310" s="307">
        <f t="shared" ca="1" si="137"/>
        <v>4.5130000000000017</v>
      </c>
      <c r="T310" s="304">
        <f t="shared" ca="1" si="117"/>
        <v>44.272530000000017</v>
      </c>
      <c r="U310" s="311">
        <f t="shared" ca="1" si="118"/>
        <v>0</v>
      </c>
      <c r="V310" s="306">
        <f t="shared" ca="1" si="119"/>
        <v>1.1341974884816965</v>
      </c>
      <c r="W310" s="304">
        <f t="shared" ca="1" si="120"/>
        <v>23.414350906235207</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4.5501611313397881</v>
      </c>
      <c r="AH310" s="304">
        <f t="shared" ca="1" si="144"/>
        <v>-5.126772087691517</v>
      </c>
    </row>
    <row r="311" spans="1:34" x14ac:dyDescent="0.2">
      <c r="A311" s="347">
        <f t="shared" ca="1" si="122"/>
        <v>0.1</v>
      </c>
      <c r="B311" s="304">
        <f t="shared" ca="1" si="123"/>
        <v>21.700000000000042</v>
      </c>
      <c r="D311" s="306">
        <f t="shared" ca="1" si="124"/>
        <v>-0.84161382776372151</v>
      </c>
      <c r="E311" s="307">
        <f t="shared" ca="1" si="125"/>
        <v>-4.6905161094189269</v>
      </c>
      <c r="F311" s="304">
        <f t="shared" ca="1" si="126"/>
        <v>4.7654228781716288</v>
      </c>
      <c r="G311" s="306">
        <f t="shared" ca="1" si="127"/>
        <v>13.25620649198309</v>
      </c>
      <c r="H311" s="307">
        <f t="shared" ca="1" si="128"/>
        <v>-81.617668917678913</v>
      </c>
      <c r="I311" s="304">
        <f t="shared" ca="1" si="129"/>
        <v>82.687186976664918</v>
      </c>
      <c r="J311" s="306">
        <f t="shared" ca="1" si="130"/>
        <v>553.60039031858389</v>
      </c>
      <c r="K311" s="307">
        <f t="shared" ca="1" si="131"/>
        <v>761.63625489401477</v>
      </c>
      <c r="L311" s="304">
        <f t="shared" ca="1" si="116"/>
        <v>941.57483873023546</v>
      </c>
      <c r="M311" s="306">
        <f t="shared" ca="1" si="132"/>
        <v>-1.4097839801387149</v>
      </c>
      <c r="N311" s="304">
        <f t="shared" ca="1" si="133"/>
        <v>-80.77467208710344</v>
      </c>
      <c r="P311" s="310">
        <f t="shared" ca="1" si="134"/>
        <v>23</v>
      </c>
      <c r="Q311" s="304">
        <f t="shared" ca="1" si="135"/>
        <v>0</v>
      </c>
      <c r="R311" s="306">
        <f t="shared" ca="1" si="136"/>
        <v>0</v>
      </c>
      <c r="S311" s="307">
        <f t="shared" ca="1" si="137"/>
        <v>4.5130000000000017</v>
      </c>
      <c r="T311" s="304">
        <f t="shared" ca="1" si="117"/>
        <v>44.272530000000017</v>
      </c>
      <c r="U311" s="311">
        <f t="shared" ca="1" si="118"/>
        <v>0</v>
      </c>
      <c r="V311" s="306">
        <f t="shared" ca="1" si="119"/>
        <v>1.135122265818501</v>
      </c>
      <c r="W311" s="304">
        <f t="shared" ca="1" si="120"/>
        <v>23.690217798790808</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4.4918668400462289</v>
      </c>
      <c r="AH311" s="304">
        <f t="shared" ca="1" si="144"/>
        <v>-5.1882009541846221</v>
      </c>
    </row>
    <row r="312" spans="1:34" x14ac:dyDescent="0.2">
      <c r="A312" s="347">
        <f t="shared" ca="1" si="122"/>
        <v>0.1</v>
      </c>
      <c r="B312" s="304">
        <f t="shared" ca="1" si="123"/>
        <v>21.800000000000043</v>
      </c>
      <c r="D312" s="306">
        <f t="shared" ca="1" si="124"/>
        <v>-0.84155937609351472</v>
      </c>
      <c r="E312" s="307">
        <f t="shared" ca="1" si="125"/>
        <v>-4.62856935661737</v>
      </c>
      <c r="F312" s="304">
        <f t="shared" ca="1" si="126"/>
        <v>4.7044528345502883</v>
      </c>
      <c r="G312" s="306">
        <f t="shared" ca="1" si="127"/>
        <v>13.172050554373739</v>
      </c>
      <c r="H312" s="307">
        <f t="shared" ca="1" si="128"/>
        <v>-82.080525853340646</v>
      </c>
      <c r="I312" s="304">
        <f t="shared" ca="1" si="129"/>
        <v>83.130714180547614</v>
      </c>
      <c r="J312" s="306">
        <f t="shared" ca="1" si="130"/>
        <v>554.92180317090174</v>
      </c>
      <c r="K312" s="307">
        <f t="shared" ca="1" si="131"/>
        <v>753.45134515546374</v>
      </c>
      <c r="L312" s="304">
        <f t="shared" ca="1" si="116"/>
        <v>935.74950555745568</v>
      </c>
      <c r="M312" s="306">
        <f t="shared" ca="1" si="132"/>
        <v>-1.4116758392804392</v>
      </c>
      <c r="N312" s="304">
        <f t="shared" ca="1" si="133"/>
        <v>-80.883067631357477</v>
      </c>
      <c r="P312" s="310">
        <f t="shared" ca="1" si="134"/>
        <v>23</v>
      </c>
      <c r="Q312" s="304">
        <f t="shared" ca="1" si="135"/>
        <v>0</v>
      </c>
      <c r="R312" s="306">
        <f t="shared" ca="1" si="136"/>
        <v>0</v>
      </c>
      <c r="S312" s="307">
        <f t="shared" ca="1" si="137"/>
        <v>4.5130000000000017</v>
      </c>
      <c r="T312" s="304">
        <f t="shared" ca="1" si="117"/>
        <v>44.272530000000017</v>
      </c>
      <c r="U312" s="311">
        <f t="shared" ca="1" si="118"/>
        <v>0</v>
      </c>
      <c r="V312" s="306">
        <f t="shared" ca="1" si="119"/>
        <v>1.1360530694422648</v>
      </c>
      <c r="W312" s="304">
        <f t="shared" ca="1" si="120"/>
        <v>23.964679133228518</v>
      </c>
      <c r="Y312" s="314" t="str">
        <f t="shared" ca="1" si="138"/>
        <v/>
      </c>
      <c r="Z312" s="315" t="str">
        <f t="shared" ca="1" si="139"/>
        <v/>
      </c>
      <c r="AA312" s="316" t="str">
        <f t="shared" ca="1" si="140"/>
        <v/>
      </c>
      <c r="AC312" s="310" t="e">
        <f t="shared" ca="1" si="141"/>
        <v>#N/A</v>
      </c>
      <c r="AD312" s="323" t="e">
        <f t="shared" ca="1" si="142"/>
        <v>#N/A</v>
      </c>
      <c r="AE312" s="324" t="e">
        <f t="shared" ca="1" si="121"/>
        <v>#N/A</v>
      </c>
      <c r="AG312" s="306">
        <f t="shared" ca="1" si="143"/>
        <v>4.4337843606847249</v>
      </c>
      <c r="AH312" s="304">
        <f t="shared" ca="1" si="144"/>
        <v>-5.249328118500066</v>
      </c>
    </row>
    <row r="313" spans="1:34" x14ac:dyDescent="0.2">
      <c r="A313" s="347">
        <f t="shared" ca="1" si="122"/>
        <v>0.1</v>
      </c>
      <c r="B313" s="304">
        <f t="shared" ca="1" si="123"/>
        <v>21.900000000000045</v>
      </c>
      <c r="D313" s="306">
        <f t="shared" ca="1" si="124"/>
        <v>-0.84139158134558778</v>
      </c>
      <c r="E313" s="307">
        <f t="shared" ca="1" si="125"/>
        <v>-4.5669390839843178</v>
      </c>
      <c r="F313" s="304">
        <f t="shared" ca="1" si="126"/>
        <v>4.6437993485919211</v>
      </c>
      <c r="G313" s="306">
        <f t="shared" ca="1" si="127"/>
        <v>13.08791139623918</v>
      </c>
      <c r="H313" s="307">
        <f t="shared" ca="1" si="128"/>
        <v>-82.537219761739081</v>
      </c>
      <c r="I313" s="304">
        <f t="shared" ca="1" si="129"/>
        <v>83.568451407893278</v>
      </c>
      <c r="J313" s="306">
        <f t="shared" ca="1" si="130"/>
        <v>556.23480126843242</v>
      </c>
      <c r="K313" s="307">
        <f t="shared" ca="1" si="131"/>
        <v>745.22045787470972</v>
      </c>
      <c r="L313" s="304">
        <f t="shared" ca="1" si="116"/>
        <v>929.9197196409616</v>
      </c>
      <c r="M313" s="306">
        <f t="shared" ca="1" si="132"/>
        <v>-1.413535864277115</v>
      </c>
      <c r="N313" s="304">
        <f t="shared" ca="1" si="133"/>
        <v>-80.989639213455845</v>
      </c>
      <c r="P313" s="310">
        <f t="shared" ca="1" si="134"/>
        <v>23</v>
      </c>
      <c r="Q313" s="304">
        <f t="shared" ca="1" si="135"/>
        <v>0</v>
      </c>
      <c r="R313" s="306">
        <f t="shared" ca="1" si="136"/>
        <v>0</v>
      </c>
      <c r="S313" s="307">
        <f t="shared" ca="1" si="137"/>
        <v>4.5130000000000017</v>
      </c>
      <c r="T313" s="304">
        <f t="shared" ca="1" si="117"/>
        <v>44.272530000000017</v>
      </c>
      <c r="U313" s="311">
        <f t="shared" ca="1" si="118"/>
        <v>0</v>
      </c>
      <c r="V313" s="306">
        <f t="shared" ca="1" si="119"/>
        <v>1.1369898424072911</v>
      </c>
      <c r="W313" s="304">
        <f t="shared" ca="1" si="120"/>
        <v>24.23769240332868</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4.3759266679465183</v>
      </c>
      <c r="AH313" s="304">
        <f t="shared" ca="1" si="144"/>
        <v>-5.3101438363014646</v>
      </c>
    </row>
    <row r="314" spans="1:34" x14ac:dyDescent="0.2">
      <c r="A314" s="347">
        <f t="shared" ca="1" si="122"/>
        <v>0.1</v>
      </c>
      <c r="B314" s="304">
        <f t="shared" ca="1" si="123"/>
        <v>22.000000000000046</v>
      </c>
      <c r="D314" s="306">
        <f t="shared" ca="1" si="124"/>
        <v>-0.84111219148228544</v>
      </c>
      <c r="E314" s="307">
        <f t="shared" ca="1" si="125"/>
        <v>-4.5056347968095114</v>
      </c>
      <c r="F314" s="304">
        <f t="shared" ca="1" si="126"/>
        <v>4.5834718981227338</v>
      </c>
      <c r="G314" s="306">
        <f t="shared" ca="1" si="127"/>
        <v>13.003800177090952</v>
      </c>
      <c r="H314" s="307">
        <f t="shared" ca="1" si="128"/>
        <v>-82.987783241420033</v>
      </c>
      <c r="I314" s="304">
        <f t="shared" ca="1" si="129"/>
        <v>84.00042253685767</v>
      </c>
      <c r="J314" s="306">
        <f t="shared" ca="1" si="130"/>
        <v>557.53938684709897</v>
      </c>
      <c r="K314" s="307">
        <f t="shared" ca="1" si="131"/>
        <v>736.9442077245518</v>
      </c>
      <c r="L314" s="304">
        <f t="shared" ca="1" si="116"/>
        <v>924.08708095320026</v>
      </c>
      <c r="M314" s="306">
        <f t="shared" ca="1" si="132"/>
        <v>-1.4153648729745758</v>
      </c>
      <c r="N314" s="304">
        <f t="shared" ca="1" si="133"/>
        <v>-81.094433692513064</v>
      </c>
      <c r="P314" s="310">
        <f t="shared" ca="1" si="134"/>
        <v>23</v>
      </c>
      <c r="Q314" s="304">
        <f t="shared" ca="1" si="135"/>
        <v>0</v>
      </c>
      <c r="R314" s="306">
        <f t="shared" ca="1" si="136"/>
        <v>0</v>
      </c>
      <c r="S314" s="307">
        <f t="shared" ca="1" si="137"/>
        <v>4.5130000000000017</v>
      </c>
      <c r="T314" s="304">
        <f t="shared" ca="1" si="117"/>
        <v>44.272530000000017</v>
      </c>
      <c r="U314" s="311">
        <f t="shared" ca="1" si="118"/>
        <v>0</v>
      </c>
      <c r="V314" s="306">
        <f t="shared" ca="1" si="119"/>
        <v>1.1379325280118855</v>
      </c>
      <c r="W314" s="304">
        <f t="shared" ca="1" si="120"/>
        <v>24.509216562834681</v>
      </c>
      <c r="Y314" s="314" t="str">
        <f t="shared" ca="1" si="138"/>
        <v/>
      </c>
      <c r="Z314" s="315" t="str">
        <f t="shared" ca="1" si="139"/>
        <v/>
      </c>
      <c r="AA314" s="316" t="str">
        <f t="shared" ca="1" si="140"/>
        <v/>
      </c>
      <c r="AC314" s="310">
        <f t="shared" ca="1" si="141"/>
        <v>22.000000000000046</v>
      </c>
      <c r="AD314" s="323">
        <f t="shared" ca="1" si="142"/>
        <v>557.53938684709897</v>
      </c>
      <c r="AE314" s="324" t="e">
        <f t="shared" ca="1" si="121"/>
        <v>#N/A</v>
      </c>
      <c r="AG314" s="306">
        <f t="shared" ca="1" si="143"/>
        <v>4.3183062683856681</v>
      </c>
      <c r="AH314" s="304">
        <f t="shared" ca="1" si="144"/>
        <v>-5.3706386889715647</v>
      </c>
    </row>
    <row r="315" spans="1:34" x14ac:dyDescent="0.2">
      <c r="A315" s="347">
        <f t="shared" ca="1" si="122"/>
        <v>0.1</v>
      </c>
      <c r="B315" s="304">
        <f t="shared" ca="1" si="123"/>
        <v>22.100000000000048</v>
      </c>
      <c r="D315" s="306">
        <f t="shared" ca="1" si="124"/>
        <v>-0.84072296829817317</v>
      </c>
      <c r="E315" s="307">
        <f t="shared" ca="1" si="125"/>
        <v>-4.4446656739522421</v>
      </c>
      <c r="F315" s="304">
        <f t="shared" ca="1" si="126"/>
        <v>4.5234796410101632</v>
      </c>
      <c r="G315" s="306">
        <f t="shared" ca="1" si="127"/>
        <v>12.919727880261135</v>
      </c>
      <c r="H315" s="307">
        <f t="shared" ca="1" si="128"/>
        <v>-83.432249808815257</v>
      </c>
      <c r="I315" s="304">
        <f t="shared" ca="1" si="129"/>
        <v>84.426652643940287</v>
      </c>
      <c r="J315" s="306">
        <f t="shared" ca="1" si="130"/>
        <v>558.83556324996653</v>
      </c>
      <c r="K315" s="307">
        <f t="shared" ca="1" si="131"/>
        <v>728.62320607204003</v>
      </c>
      <c r="L315" s="304">
        <f t="shared" ca="1" si="116"/>
        <v>918.25321299715904</v>
      </c>
      <c r="M315" s="306">
        <f t="shared" ca="1" si="132"/>
        <v>-1.4171636547862396</v>
      </c>
      <c r="N315" s="304">
        <f t="shared" ca="1" si="133"/>
        <v>-81.197496298586302</v>
      </c>
      <c r="P315" s="310">
        <f t="shared" ca="1" si="134"/>
        <v>23</v>
      </c>
      <c r="Q315" s="304">
        <f t="shared" ca="1" si="135"/>
        <v>0</v>
      </c>
      <c r="R315" s="306">
        <f t="shared" ca="1" si="136"/>
        <v>0</v>
      </c>
      <c r="S315" s="307">
        <f t="shared" ca="1" si="137"/>
        <v>4.5130000000000017</v>
      </c>
      <c r="T315" s="304">
        <f t="shared" ca="1" si="117"/>
        <v>44.272530000000017</v>
      </c>
      <c r="U315" s="311">
        <f t="shared" ca="1" si="118"/>
        <v>0</v>
      </c>
      <c r="V315" s="306">
        <f t="shared" ca="1" si="119"/>
        <v>1.1388810698072038</v>
      </c>
      <c r="W315" s="304">
        <f t="shared" ca="1" si="120"/>
        <v>24.77921201452342</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4.2609352100513584</v>
      </c>
      <c r="AH315" s="304">
        <f t="shared" ca="1" si="144"/>
        <v>-5.4308035813947866</v>
      </c>
    </row>
    <row r="316" spans="1:34" x14ac:dyDescent="0.2">
      <c r="A316" s="347">
        <f t="shared" ca="1" si="122"/>
        <v>0.1</v>
      </c>
      <c r="B316" s="304">
        <f t="shared" ca="1" si="123"/>
        <v>22.200000000000049</v>
      </c>
      <c r="D316" s="306">
        <f t="shared" ca="1" si="124"/>
        <v>-0.84022568590084157</v>
      </c>
      <c r="E316" s="307">
        <f t="shared" ca="1" si="125"/>
        <v>-4.3840405702379792</v>
      </c>
      <c r="F316" s="304">
        <f t="shared" ca="1" si="126"/>
        <v>4.4638314175985734</v>
      </c>
      <c r="G316" s="306">
        <f t="shared" ca="1" si="127"/>
        <v>12.835705311671051</v>
      </c>
      <c r="H316" s="307">
        <f t="shared" ca="1" si="128"/>
        <v>-83.87065386583906</v>
      </c>
      <c r="I316" s="304">
        <f t="shared" ca="1" si="129"/>
        <v>84.847167959404771</v>
      </c>
      <c r="J316" s="306">
        <f t="shared" ca="1" si="130"/>
        <v>560.12333490956314</v>
      </c>
      <c r="K316" s="307">
        <f t="shared" ca="1" si="131"/>
        <v>720.25806088830734</v>
      </c>
      <c r="L316" s="304">
        <f t="shared" ca="1" si="116"/>
        <v>912.41976336815242</v>
      </c>
      <c r="M316" s="306">
        <f t="shared" ca="1" si="132"/>
        <v>-1.4189329719024246</v>
      </c>
      <c r="N316" s="304">
        <f t="shared" ca="1" si="133"/>
        <v>-81.298870701963949</v>
      </c>
      <c r="P316" s="310">
        <f t="shared" ca="1" si="134"/>
        <v>23</v>
      </c>
      <c r="Q316" s="304">
        <f t="shared" ca="1" si="135"/>
        <v>0</v>
      </c>
      <c r="R316" s="306">
        <f t="shared" ca="1" si="136"/>
        <v>0</v>
      </c>
      <c r="S316" s="307">
        <f t="shared" ca="1" si="137"/>
        <v>4.5130000000000017</v>
      </c>
      <c r="T316" s="304">
        <f t="shared" ca="1" si="117"/>
        <v>44.272530000000017</v>
      </c>
      <c r="U316" s="311">
        <f t="shared" ca="1" si="118"/>
        <v>0</v>
      </c>
      <c r="V316" s="306">
        <f t="shared" ca="1" si="119"/>
        <v>1.1398354116058389</v>
      </c>
      <c r="W316" s="304">
        <f t="shared" ca="1" si="120"/>
        <v>25.047640598395027</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4.2038250918823481</v>
      </c>
      <c r="AH316" s="304">
        <f t="shared" ca="1" si="144"/>
        <v>-5.4906297395354331</v>
      </c>
    </row>
    <row r="317" spans="1:34" x14ac:dyDescent="0.2">
      <c r="A317" s="347">
        <f t="shared" ca="1" si="122"/>
        <v>0.1</v>
      </c>
      <c r="B317" s="304">
        <f t="shared" ca="1" si="123"/>
        <v>22.30000000000005</v>
      </c>
      <c r="D317" s="306">
        <f t="shared" ca="1" si="124"/>
        <v>-0.83962212923136292</v>
      </c>
      <c r="E317" s="307">
        <f t="shared" ca="1" si="125"/>
        <v>-4.3237680190560086</v>
      </c>
      <c r="F317" s="304">
        <f t="shared" ca="1" si="126"/>
        <v>4.4045357533463756</v>
      </c>
      <c r="G317" s="306">
        <f t="shared" ca="1" si="127"/>
        <v>12.751743098747914</v>
      </c>
      <c r="H317" s="307">
        <f t="shared" ca="1" si="128"/>
        <v>-84.303030667744665</v>
      </c>
      <c r="I317" s="304">
        <f t="shared" ca="1" si="129"/>
        <v>85.26199582359753</v>
      </c>
      <c r="J317" s="306">
        <f t="shared" ca="1" si="130"/>
        <v>561.40270733008413</v>
      </c>
      <c r="K317" s="307">
        <f t="shared" ca="1" si="131"/>
        <v>711.84937666162818</v>
      </c>
      <c r="L317" s="304">
        <f t="shared" ca="1" si="116"/>
        <v>906.58840432199258</v>
      </c>
      <c r="M317" s="306">
        <f t="shared" ca="1" si="132"/>
        <v>-1.4206735604394376</v>
      </c>
      <c r="N317" s="304">
        <f t="shared" ca="1" si="133"/>
        <v>-81.398599079003645</v>
      </c>
      <c r="P317" s="310">
        <f t="shared" ca="1" si="134"/>
        <v>23</v>
      </c>
      <c r="Q317" s="304">
        <f t="shared" ca="1" si="135"/>
        <v>0</v>
      </c>
      <c r="R317" s="306">
        <f t="shared" ca="1" si="136"/>
        <v>0</v>
      </c>
      <c r="S317" s="307">
        <f t="shared" ca="1" si="137"/>
        <v>4.5130000000000017</v>
      </c>
      <c r="T317" s="304">
        <f t="shared" ca="1" si="117"/>
        <v>44.272530000000017</v>
      </c>
      <c r="U317" s="311">
        <f t="shared" ca="1" si="118"/>
        <v>0</v>
      </c>
      <c r="V317" s="306">
        <f t="shared" ca="1" si="119"/>
        <v>1.1407954974901382</v>
      </c>
      <c r="W317" s="304">
        <f t="shared" ca="1" si="120"/>
        <v>25.314465579021903</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4.1469870728838849</v>
      </c>
      <c r="AH317" s="304">
        <f t="shared" ca="1" si="144"/>
        <v>-5.5501087078207441</v>
      </c>
    </row>
    <row r="318" spans="1:34" x14ac:dyDescent="0.2">
      <c r="A318" s="347">
        <f t="shared" ca="1" si="122"/>
        <v>0.1</v>
      </c>
      <c r="B318" s="304">
        <f t="shared" ca="1" si="123"/>
        <v>22.400000000000052</v>
      </c>
      <c r="D318" s="306">
        <f t="shared" ca="1" si="124"/>
        <v>-0.83891409262423799</v>
      </c>
      <c r="E318" s="307">
        <f t="shared" ca="1" si="125"/>
        <v>-4.2638562351488565</v>
      </c>
      <c r="F318" s="304">
        <f t="shared" ca="1" si="126"/>
        <v>4.3456008616555355</v>
      </c>
      <c r="G318" s="306">
        <f t="shared" ca="1" si="127"/>
        <v>12.66785168948549</v>
      </c>
      <c r="H318" s="307">
        <f t="shared" ca="1" si="128"/>
        <v>-84.729416291259554</v>
      </c>
      <c r="I318" s="304">
        <f t="shared" ca="1" si="129"/>
        <v>85.671164644145932</v>
      </c>
      <c r="J318" s="306">
        <f t="shared" ca="1" si="130"/>
        <v>562.67368706949583</v>
      </c>
      <c r="K318" s="307">
        <f t="shared" ca="1" si="131"/>
        <v>703.39775431367798</v>
      </c>
      <c r="L318" s="304">
        <f t="shared" ca="1" si="116"/>
        <v>900.7608333480681</v>
      </c>
      <c r="M318" s="306">
        <f t="shared" ca="1" si="132"/>
        <v>-1.4223861315318485</v>
      </c>
      <c r="N318" s="304">
        <f t="shared" ca="1" si="133"/>
        <v>-81.496722174714904</v>
      </c>
      <c r="P318" s="310">
        <f t="shared" ca="1" si="134"/>
        <v>23</v>
      </c>
      <c r="Q318" s="304">
        <f t="shared" ca="1" si="135"/>
        <v>0</v>
      </c>
      <c r="R318" s="306">
        <f t="shared" ca="1" si="136"/>
        <v>0</v>
      </c>
      <c r="S318" s="307">
        <f t="shared" ca="1" si="137"/>
        <v>4.5130000000000017</v>
      </c>
      <c r="T318" s="304">
        <f t="shared" ca="1" si="117"/>
        <v>44.272530000000017</v>
      </c>
      <c r="U318" s="311">
        <f t="shared" ca="1" si="118"/>
        <v>0</v>
      </c>
      <c r="V318" s="306">
        <f t="shared" ca="1" si="119"/>
        <v>1.1417612718202523</v>
      </c>
      <c r="W318" s="304">
        <f t="shared" ca="1" si="120"/>
        <v>25.57965163209731</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4.0904318811057054</v>
      </c>
      <c r="AH318" s="304">
        <f t="shared" ca="1" si="144"/>
        <v>-5.6092323463376674</v>
      </c>
    </row>
    <row r="319" spans="1:34" x14ac:dyDescent="0.2">
      <c r="A319" s="347">
        <f t="shared" ca="1" si="122"/>
        <v>0.1</v>
      </c>
      <c r="B319" s="304">
        <f t="shared" ca="1" si="123"/>
        <v>22.500000000000053</v>
      </c>
      <c r="D319" s="306">
        <f t="shared" ca="1" si="124"/>
        <v>-0.83810337840675486</v>
      </c>
      <c r="E319" s="307">
        <f t="shared" ca="1" si="125"/>
        <v>-4.2043131175842543</v>
      </c>
      <c r="F319" s="304">
        <f t="shared" ca="1" si="126"/>
        <v>4.2870346468844698</v>
      </c>
      <c r="G319" s="306">
        <f t="shared" ca="1" si="127"/>
        <v>12.584041351644814</v>
      </c>
      <c r="H319" s="307">
        <f t="shared" ca="1" si="128"/>
        <v>-85.149847603017975</v>
      </c>
      <c r="I319" s="304">
        <f t="shared" ca="1" si="129"/>
        <v>86.074703854019106</v>
      </c>
      <c r="J319" s="306">
        <f t="shared" ca="1" si="130"/>
        <v>563.93628172155229</v>
      </c>
      <c r="K319" s="307">
        <f t="shared" ca="1" si="131"/>
        <v>694.90379111896414</v>
      </c>
      <c r="L319" s="304">
        <f t="shared" ca="1" si="116"/>
        <v>894.93877374568979</v>
      </c>
      <c r="M319" s="306">
        <f t="shared" ca="1" si="132"/>
        <v>-1.4240713723711664</v>
      </c>
      <c r="N319" s="304">
        <f t="shared" ca="1" si="133"/>
        <v>-81.593279362270906</v>
      </c>
      <c r="P319" s="310">
        <f t="shared" ca="1" si="134"/>
        <v>23</v>
      </c>
      <c r="Q319" s="304">
        <f t="shared" ca="1" si="135"/>
        <v>0</v>
      </c>
      <c r="R319" s="306">
        <f t="shared" ca="1" si="136"/>
        <v>0</v>
      </c>
      <c r="S319" s="307">
        <f t="shared" ca="1" si="137"/>
        <v>4.5130000000000017</v>
      </c>
      <c r="T319" s="304">
        <f t="shared" ca="1" si="117"/>
        <v>44.272530000000017</v>
      </c>
      <c r="U319" s="311">
        <f t="shared" ca="1" si="118"/>
        <v>0</v>
      </c>
      <c r="V319" s="306">
        <f t="shared" ca="1" si="119"/>
        <v>1.1427326792419263</v>
      </c>
      <c r="W319" s="304">
        <f t="shared" ca="1" si="120"/>
        <v>25.843164830223731</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4.0341698224374758</v>
      </c>
      <c r="AH319" s="304">
        <f t="shared" ca="1" si="144"/>
        <v>-5.6679928278522711</v>
      </c>
    </row>
    <row r="320" spans="1:34" x14ac:dyDescent="0.2">
      <c r="A320" s="347">
        <f t="shared" ca="1" si="122"/>
        <v>0.1</v>
      </c>
      <c r="B320" s="304">
        <f t="shared" ca="1" si="123"/>
        <v>22.600000000000055</v>
      </c>
      <c r="D320" s="306">
        <f t="shared" ca="1" si="124"/>
        <v>-0.8371917955375715</v>
      </c>
      <c r="E320" s="307">
        <f t="shared" ca="1" si="125"/>
        <v>-4.1451462529004202</v>
      </c>
      <c r="F320" s="304">
        <f t="shared" ca="1" si="126"/>
        <v>4.2288447075353597</v>
      </c>
      <c r="G320" s="306">
        <f t="shared" ca="1" si="127"/>
        <v>12.500322172091057</v>
      </c>
      <c r="H320" s="307">
        <f t="shared" ca="1" si="128"/>
        <v>-85.564362228308013</v>
      </c>
      <c r="I320" s="304">
        <f t="shared" ca="1" si="129"/>
        <v>86.472643870435547</v>
      </c>
      <c r="J320" s="306">
        <f t="shared" ca="1" si="130"/>
        <v>565.19049989773907</v>
      </c>
      <c r="K320" s="307">
        <f t="shared" ca="1" si="131"/>
        <v>686.36808062739783</v>
      </c>
      <c r="L320" s="304">
        <f t="shared" ca="1" si="116"/>
        <v>889.12397520188051</v>
      </c>
      <c r="M320" s="306">
        <f t="shared" ca="1" si="132"/>
        <v>-1.4257299471939127</v>
      </c>
      <c r="N320" s="304">
        <f t="shared" ca="1" si="133"/>
        <v>-81.688308699620919</v>
      </c>
      <c r="P320" s="310">
        <f t="shared" ca="1" si="134"/>
        <v>23</v>
      </c>
      <c r="Q320" s="304">
        <f t="shared" ca="1" si="135"/>
        <v>0</v>
      </c>
      <c r="R320" s="306">
        <f t="shared" ca="1" si="136"/>
        <v>0</v>
      </c>
      <c r="S320" s="307">
        <f t="shared" ca="1" si="137"/>
        <v>4.5130000000000017</v>
      </c>
      <c r="T320" s="304">
        <f t="shared" ca="1" si="117"/>
        <v>44.272530000000017</v>
      </c>
      <c r="U320" s="311">
        <f t="shared" ca="1" si="118"/>
        <v>0</v>
      </c>
      <c r="V320" s="306">
        <f t="shared" ca="1" si="119"/>
        <v>1.1437096646940199</v>
      </c>
      <c r="W320" s="304">
        <f t="shared" ca="1" si="120"/>
        <v>26.104972627979876</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3.9782107892364298</v>
      </c>
      <c r="AH320" s="304">
        <f t="shared" ca="1" si="144"/>
        <v>-5.7263826346606965</v>
      </c>
    </row>
    <row r="321" spans="1:34" x14ac:dyDescent="0.2">
      <c r="A321" s="347">
        <f t="shared" ca="1" si="122"/>
        <v>0.1</v>
      </c>
      <c r="B321" s="304">
        <f t="shared" ca="1" si="123"/>
        <v>22.700000000000056</v>
      </c>
      <c r="D321" s="306">
        <f t="shared" ca="1" si="124"/>
        <v>-0.83618115828437201</v>
      </c>
      <c r="E321" s="307">
        <f t="shared" ca="1" si="125"/>
        <v>-4.0863629184157517</v>
      </c>
      <c r="F321" s="304">
        <f t="shared" ca="1" si="126"/>
        <v>4.1710383396071888</v>
      </c>
      <c r="G321" s="306">
        <f t="shared" ca="1" si="127"/>
        <v>12.416704056262619</v>
      </c>
      <c r="H321" s="307">
        <f t="shared" ca="1" si="128"/>
        <v>-85.972998520149588</v>
      </c>
      <c r="I321" s="304">
        <f t="shared" ca="1" si="129"/>
        <v>86.865016054603089</v>
      </c>
      <c r="J321" s="306">
        <f t="shared" ca="1" si="130"/>
        <v>566.43635120915678</v>
      </c>
      <c r="K321" s="307">
        <f t="shared" ca="1" si="131"/>
        <v>677.79121258997498</v>
      </c>
      <c r="L321" s="304">
        <f t="shared" ca="1" si="116"/>
        <v>883.31821436859991</v>
      </c>
      <c r="M321" s="306">
        <f t="shared" ca="1" si="132"/>
        <v>-1.4273624982219106</v>
      </c>
      <c r="N321" s="304">
        <f t="shared" ca="1" si="133"/>
        <v>-81.781846983364957</v>
      </c>
      <c r="P321" s="310">
        <f t="shared" ca="1" si="134"/>
        <v>23</v>
      </c>
      <c r="Q321" s="304">
        <f t="shared" ca="1" si="135"/>
        <v>0</v>
      </c>
      <c r="R321" s="306">
        <f t="shared" ca="1" si="136"/>
        <v>0</v>
      </c>
      <c r="S321" s="307">
        <f t="shared" ca="1" si="137"/>
        <v>4.5130000000000017</v>
      </c>
      <c r="T321" s="304">
        <f t="shared" ca="1" si="117"/>
        <v>44.272530000000017</v>
      </c>
      <c r="U321" s="311">
        <f t="shared" ca="1" si="118"/>
        <v>0</v>
      </c>
      <c r="V321" s="306">
        <f t="shared" ca="1" si="119"/>
        <v>1.1446921734157776</v>
      </c>
      <c r="W321" s="304">
        <f t="shared" ca="1" si="120"/>
        <v>26.365043846306001</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3.9225642688003051</v>
      </c>
      <c r="AH321" s="304">
        <f t="shared" ca="1" si="144"/>
        <v>-5.7843945552802714</v>
      </c>
    </row>
    <row r="322" spans="1:34" x14ac:dyDescent="0.2">
      <c r="A322" s="347">
        <f t="shared" ca="1" si="122"/>
        <v>0.1</v>
      </c>
      <c r="B322" s="304">
        <f t="shared" ca="1" si="123"/>
        <v>22.800000000000058</v>
      </c>
      <c r="D322" s="306">
        <f t="shared" ca="1" si="124"/>
        <v>-0.83507328494039434</v>
      </c>
      <c r="E322" s="307">
        <f t="shared" ca="1" si="125"/>
        <v>-4.0279700856938474</v>
      </c>
      <c r="F322" s="304">
        <f t="shared" ca="1" si="126"/>
        <v>4.1136225401056956</v>
      </c>
      <c r="G322" s="306">
        <f t="shared" ca="1" si="127"/>
        <v>12.333196727768579</v>
      </c>
      <c r="H322" s="307">
        <f t="shared" ca="1" si="128"/>
        <v>-86.375795528718967</v>
      </c>
      <c r="I322" s="304">
        <f t="shared" ca="1" si="129"/>
        <v>87.251852672278019</v>
      </c>
      <c r="J322" s="306">
        <f t="shared" ca="1" si="130"/>
        <v>567.67384624835836</v>
      </c>
      <c r="K322" s="307">
        <f t="shared" ca="1" si="131"/>
        <v>669.17377288753153</v>
      </c>
      <c r="L322" s="304">
        <f t="shared" ca="1" si="116"/>
        <v>877.52329543718577</v>
      </c>
      <c r="M322" s="306">
        <f t="shared" ca="1" si="132"/>
        <v>-1.42896964655743</v>
      </c>
      <c r="N322" s="304">
        <f t="shared" ca="1" si="133"/>
        <v>-81.87392980004168</v>
      </c>
      <c r="P322" s="310">
        <f t="shared" ca="1" si="134"/>
        <v>23</v>
      </c>
      <c r="Q322" s="304">
        <f t="shared" ca="1" si="135"/>
        <v>0</v>
      </c>
      <c r="R322" s="306">
        <f t="shared" ca="1" si="136"/>
        <v>0</v>
      </c>
      <c r="S322" s="307">
        <f t="shared" ca="1" si="137"/>
        <v>4.5130000000000017</v>
      </c>
      <c r="T322" s="304">
        <f t="shared" ca="1" si="117"/>
        <v>44.272530000000017</v>
      </c>
      <c r="U322" s="311">
        <f t="shared" ca="1" si="118"/>
        <v>0</v>
      </c>
      <c r="V322" s="306">
        <f t="shared" ca="1" si="119"/>
        <v>1.1456801509538324</v>
      </c>
      <c r="W322" s="304">
        <f t="shared" ca="1" si="120"/>
        <v>26.623348656245657</v>
      </c>
      <c r="Y322" s="314" t="str">
        <f t="shared" ca="1" si="138"/>
        <v/>
      </c>
      <c r="Z322" s="315" t="str">
        <f t="shared" ca="1" si="139"/>
        <v/>
      </c>
      <c r="AA322" s="316" t="str">
        <f t="shared" ca="1" si="140"/>
        <v/>
      </c>
      <c r="AC322" s="310" t="e">
        <f t="shared" ca="1" si="141"/>
        <v>#N/A</v>
      </c>
      <c r="AD322" s="323" t="e">
        <f t="shared" ca="1" si="142"/>
        <v>#N/A</v>
      </c>
      <c r="AE322" s="324" t="e">
        <f t="shared" ca="1" si="121"/>
        <v>#N/A</v>
      </c>
      <c r="AG322" s="306">
        <f t="shared" ca="1" si="143"/>
        <v>3.8672393516971759</v>
      </c>
      <c r="AH322" s="304">
        <f t="shared" ca="1" si="144"/>
        <v>-5.8420216809895837</v>
      </c>
    </row>
    <row r="323" spans="1:34" x14ac:dyDescent="0.2">
      <c r="A323" s="347">
        <f t="shared" ca="1" si="122"/>
        <v>0.1</v>
      </c>
      <c r="B323" s="304">
        <f t="shared" ca="1" si="123"/>
        <v>22.900000000000059</v>
      </c>
      <c r="D323" s="306">
        <f t="shared" ca="1" si="124"/>
        <v>-0.83386999657961436</v>
      </c>
      <c r="E323" s="307">
        <f t="shared" ca="1" si="125"/>
        <v>-3.9699744241551649</v>
      </c>
      <c r="F323" s="304">
        <f t="shared" ca="1" si="126"/>
        <v>4.0566040107017862</v>
      </c>
      <c r="G323" s="306">
        <f t="shared" ca="1" si="127"/>
        <v>12.249809728110618</v>
      </c>
      <c r="H323" s="307">
        <f t="shared" ca="1" si="128"/>
        <v>-86.772792971134479</v>
      </c>
      <c r="I323" s="304">
        <f t="shared" ca="1" si="129"/>
        <v>87.633186855130845</v>
      </c>
      <c r="J323" s="306">
        <f t="shared" ca="1" si="130"/>
        <v>568.90299657115236</v>
      </c>
      <c r="K323" s="307">
        <f t="shared" ca="1" si="131"/>
        <v>660.51634346253888</v>
      </c>
      <c r="L323" s="304">
        <f t="shared" ca="1" si="116"/>
        <v>871.74105070758208</v>
      </c>
      <c r="M323" s="306">
        <f t="shared" ca="1" si="132"/>
        <v>-1.4305519930356654</v>
      </c>
      <c r="N323" s="304">
        <f t="shared" ca="1" si="133"/>
        <v>-81.964591574971962</v>
      </c>
      <c r="P323" s="310">
        <f t="shared" ca="1" si="134"/>
        <v>23</v>
      </c>
      <c r="Q323" s="304">
        <f t="shared" ca="1" si="135"/>
        <v>0</v>
      </c>
      <c r="R323" s="306">
        <f t="shared" ca="1" si="136"/>
        <v>0</v>
      </c>
      <c r="S323" s="307">
        <f t="shared" ca="1" si="137"/>
        <v>4.5130000000000017</v>
      </c>
      <c r="T323" s="304">
        <f t="shared" ca="1" si="117"/>
        <v>44.272530000000017</v>
      </c>
      <c r="U323" s="311">
        <f t="shared" ca="1" si="118"/>
        <v>0</v>
      </c>
      <c r="V323" s="306">
        <f t="shared" ca="1" si="119"/>
        <v>1.1466735431689599</v>
      </c>
      <c r="W323" s="304">
        <f t="shared" ca="1" si="120"/>
        <v>26.879858562082163</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3.8122447399624457</v>
      </c>
      <c r="AH323" s="304">
        <f t="shared" ca="1" si="144"/>
        <v>-5.8992574022259356</v>
      </c>
    </row>
    <row r="324" spans="1:34" x14ac:dyDescent="0.2">
      <c r="A324" s="347">
        <f t="shared" ca="1" si="122"/>
        <v>0.1</v>
      </c>
      <c r="B324" s="304">
        <f t="shared" ca="1" si="123"/>
        <v>23.00000000000006</v>
      </c>
      <c r="D324" s="306">
        <f t="shared" ca="1" si="124"/>
        <v>-0.83257311585032945</v>
      </c>
      <c r="E324" s="307">
        <f t="shared" ca="1" si="125"/>
        <v>-3.9123823048265507</v>
      </c>
      <c r="F324" s="304">
        <f t="shared" ca="1" si="126"/>
        <v>3.9999891615298955</v>
      </c>
      <c r="G324" s="306">
        <f t="shared" ca="1" si="127"/>
        <v>12.166552416525585</v>
      </c>
      <c r="H324" s="307">
        <f t="shared" ca="1" si="128"/>
        <v>-87.164031201617135</v>
      </c>
      <c r="I324" s="304">
        <f t="shared" ca="1" si="129"/>
        <v>88.009052562907129</v>
      </c>
      <c r="J324" s="306">
        <f t="shared" ca="1" si="130"/>
        <v>570.12381467838418</v>
      </c>
      <c r="K324" s="307">
        <f t="shared" ca="1" si="131"/>
        <v>651.81950225390131</v>
      </c>
      <c r="L324" s="304">
        <f t="shared" ref="L324:L387" ca="1" si="145">SQRT(pos_x^2+pos_z^2)</f>
        <v>865.9733411496893</v>
      </c>
      <c r="M324" s="306">
        <f t="shared" ca="1" si="132"/>
        <v>-1.4321101190368692</v>
      </c>
      <c r="N324" s="304">
        <f t="shared" ca="1" si="133"/>
        <v>-82.053865618790539</v>
      </c>
      <c r="P324" s="310">
        <f t="shared" ca="1" si="134"/>
        <v>23</v>
      </c>
      <c r="Q324" s="304">
        <f t="shared" ca="1" si="135"/>
        <v>0</v>
      </c>
      <c r="R324" s="306">
        <f t="shared" ca="1" si="136"/>
        <v>0</v>
      </c>
      <c r="S324" s="307">
        <f t="shared" ca="1" si="137"/>
        <v>4.5130000000000017</v>
      </c>
      <c r="T324" s="304">
        <f t="shared" ref="T324:T387" ca="1" si="146">m*g</f>
        <v>44.272530000000017</v>
      </c>
      <c r="U324" s="311">
        <f t="shared" ref="U324:U387" ca="1" si="147">IF(pos_xz&lt;L_rampe,Poids*COS(Beta),0)</f>
        <v>0</v>
      </c>
      <c r="V324" s="306">
        <f t="shared" ref="V324:V387" ca="1" si="148">Rho_moyen*(20000-Alt_rampe-pos_z)/(20000+Alt_rampe+pos_z)</f>
        <v>1.1476722962425772</v>
      </c>
      <c r="W324" s="304">
        <f t="shared" ref="W324:W387" ca="1" si="149">1/2*Rho*Sref*Cx*vit_xz^2</f>
        <v>27.134546383907107</v>
      </c>
      <c r="Y324" s="314" t="str">
        <f t="shared" ca="1" si="138"/>
        <v/>
      </c>
      <c r="Z324" s="315" t="str">
        <f t="shared" ca="1" si="139"/>
        <v/>
      </c>
      <c r="AA324" s="316" t="str">
        <f t="shared" ca="1" si="140"/>
        <v/>
      </c>
      <c r="AC324" s="310">
        <f t="shared" ca="1" si="141"/>
        <v>23.00000000000006</v>
      </c>
      <c r="AD324" s="323">
        <f t="shared" ca="1" si="142"/>
        <v>570.12381467838418</v>
      </c>
      <c r="AE324" s="324" t="e">
        <f t="shared" ref="AE324:AE387" ca="1" si="150">IF(t&lt;T_para, pos_z, NA())</f>
        <v>#N/A</v>
      </c>
      <c r="AG324" s="306">
        <f t="shared" ca="1" si="143"/>
        <v>3.757588755172125</v>
      </c>
      <c r="AH324" s="304">
        <f t="shared" ca="1" si="144"/>
        <v>-5.9560954048486936</v>
      </c>
    </row>
    <row r="325" spans="1:34" x14ac:dyDescent="0.2">
      <c r="A325" s="347">
        <f t="shared" ref="A325:A388" ca="1" si="151">IF(B324+0.01&lt;=T_ini+ROUNDUP(Temps_fin_propu,0), 0.01, IF(K324&gt;0, 0.1, 0.0001))</f>
        <v>0.1</v>
      </c>
      <c r="B325" s="304">
        <f t="shared" ref="B325:B388" ca="1" si="152">B324+pas</f>
        <v>23.100000000000062</v>
      </c>
      <c r="D325" s="306">
        <f t="shared" ref="D325:D388" ca="1" si="153">IF(AND(L324&lt;L_rampe,Poussee&lt;Poids*SIN(M324)),0,(-W324+Poussee)/m*COS(M324)-U324/m*SIN(M324))</f>
        <v>-0.83118446580690186</v>
      </c>
      <c r="E325" s="307">
        <f t="shared" ref="E325:E388" ca="1" si="154">IF(AND(L324&lt;L_rampe,Poussee&lt;Poids*SIN(M324)),0,(-W324+Poussee)/m*SIN(M324)+U324/m*COS(M324)-Poids/m)</f>
        <v>-3.8551998042201596</v>
      </c>
      <c r="F325" s="304">
        <f t="shared" ref="F325:F388" ca="1" si="155">SQRT(acc_x^2+acc_z^2)</f>
        <v>3.9437841151181008</v>
      </c>
      <c r="G325" s="306">
        <f t="shared" ref="G325:G388" ca="1" si="156">G324+acc_x*pas</f>
        <v>12.083433969944895</v>
      </c>
      <c r="H325" s="307">
        <f t="shared" ref="H325:H388" ca="1" si="157">H324+acc_z*pas</f>
        <v>-87.549551182039153</v>
      </c>
      <c r="I325" s="304">
        <f t="shared" ref="I325:I388" ca="1" si="158">SQRT(vit_x^2+vit_z^2)</f>
        <v>88.379484546372595</v>
      </c>
      <c r="J325" s="306">
        <f t="shared" ref="J325:J388" ca="1" si="159">J324+0.5*(vit_x+G324)*pas*(K324&gt;=0)</f>
        <v>571.33631399770775</v>
      </c>
      <c r="K325" s="307">
        <f t="shared" ref="K325:K388" ca="1" si="160">K324+0.5*(vit_z+H324)*pas</f>
        <v>643.0838231347185</v>
      </c>
      <c r="L325" s="304">
        <f t="shared" ca="1" si="145"/>
        <v>860.22205695393166</v>
      </c>
      <c r="M325" s="306">
        <f t="shared" ref="M325:M388" ca="1" si="161">IF(AND(L324&gt;L_rampe,G325&gt;0),ATAN2(G325,H325),$M$4)</f>
        <v>-1.4336445872603278</v>
      </c>
      <c r="N325" s="304">
        <f t="shared" ref="N325:N388" ca="1" si="162">DEGREES(Beta)</f>
        <v>-82.141784171791656</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4.5130000000000017</v>
      </c>
      <c r="T325" s="304">
        <f t="shared" ca="1" si="146"/>
        <v>44.272530000000017</v>
      </c>
      <c r="U325" s="311">
        <f t="shared" ca="1" si="147"/>
        <v>0</v>
      </c>
      <c r="V325" s="306">
        <f t="shared" ca="1" si="148"/>
        <v>1.1486763566829907</v>
      </c>
      <c r="W325" s="304">
        <f t="shared" ca="1" si="149"/>
        <v>27.38738623965774</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3.7032793464003051</v>
      </c>
      <c r="AH325" s="304">
        <f t="shared" ref="AH325:AH388" ca="1" si="173">IF(AND(L324&lt;L_rampe,Poussee&lt;Poids*SIN(M324)), g*SIN(M324), (-W324+Poussee)/m)</f>
        <v>-6.0125296662767775</v>
      </c>
    </row>
    <row r="326" spans="1:34" x14ac:dyDescent="0.2">
      <c r="A326" s="347">
        <f t="shared" ca="1" si="151"/>
        <v>0.1</v>
      </c>
      <c r="B326" s="304">
        <f t="shared" ca="1" si="152"/>
        <v>23.200000000000063</v>
      </c>
      <c r="D326" s="306">
        <f t="shared" ca="1" si="153"/>
        <v>-0.82970586877933394</v>
      </c>
      <c r="E326" s="307">
        <f t="shared" ca="1" si="154"/>
        <v>-3.7984327083333413</v>
      </c>
      <c r="F326" s="304">
        <f t="shared" ca="1" si="155"/>
        <v>3.8879947104418018</v>
      </c>
      <c r="G326" s="306">
        <f t="shared" ca="1" si="156"/>
        <v>12.000463383066961</v>
      </c>
      <c r="H326" s="307">
        <f t="shared" ca="1" si="157"/>
        <v>-87.929394452872486</v>
      </c>
      <c r="I326" s="304">
        <f t="shared" ca="1" si="158"/>
        <v>88.744518311032451</v>
      </c>
      <c r="J326" s="306">
        <f t="shared" ca="1" si="159"/>
        <v>572.54050886535833</v>
      </c>
      <c r="K326" s="307">
        <f t="shared" ca="1" si="160"/>
        <v>634.30987585297294</v>
      </c>
      <c r="L326" s="304">
        <f t="shared" ca="1" si="145"/>
        <v>854.48911806787657</v>
      </c>
      <c r="M326" s="306">
        <f t="shared" ca="1" si="161"/>
        <v>-1.4351559424622251</v>
      </c>
      <c r="N326" s="304">
        <f t="shared" ca="1" si="162"/>
        <v>-82.228378446205511</v>
      </c>
      <c r="P326" s="310">
        <f t="shared" ca="1" si="163"/>
        <v>23</v>
      </c>
      <c r="Q326" s="304">
        <f t="shared" ca="1" si="164"/>
        <v>0</v>
      </c>
      <c r="R326" s="306">
        <f t="shared" ca="1" si="165"/>
        <v>0</v>
      </c>
      <c r="S326" s="307">
        <f t="shared" ca="1" si="166"/>
        <v>4.5130000000000017</v>
      </c>
      <c r="T326" s="304">
        <f t="shared" ca="1" si="146"/>
        <v>44.272530000000017</v>
      </c>
      <c r="U326" s="311">
        <f t="shared" ca="1" si="147"/>
        <v>0</v>
      </c>
      <c r="V326" s="306">
        <f t="shared" ca="1" si="148"/>
        <v>1.1496856713313972</v>
      </c>
      <c r="W326" s="304">
        <f t="shared" ca="1" si="149"/>
        <v>27.638353526659554</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3.649324098067825</v>
      </c>
      <c r="AH326" s="304">
        <f t="shared" ca="1" si="173"/>
        <v>-6.0685544515084713</v>
      </c>
    </row>
    <row r="327" spans="1:34" x14ac:dyDescent="0.2">
      <c r="A327" s="347">
        <f t="shared" ca="1" si="151"/>
        <v>0.1</v>
      </c>
      <c r="B327" s="304">
        <f t="shared" ca="1" si="152"/>
        <v>23.300000000000065</v>
      </c>
      <c r="D327" s="306">
        <f t="shared" ca="1" si="153"/>
        <v>-0.82813914528039856</v>
      </c>
      <c r="E327" s="307">
        <f t="shared" ca="1" si="154"/>
        <v>-3.7420865167612556</v>
      </c>
      <c r="F327" s="304">
        <f t="shared" ca="1" si="155"/>
        <v>3.8326265070930319</v>
      </c>
      <c r="G327" s="306">
        <f t="shared" ca="1" si="156"/>
        <v>11.91764946853892</v>
      </c>
      <c r="H327" s="307">
        <f t="shared" ca="1" si="157"/>
        <v>-88.303603104548614</v>
      </c>
      <c r="I327" s="304">
        <f t="shared" ca="1" si="158"/>
        <v>89.104190081615201</v>
      </c>
      <c r="J327" s="306">
        <f t="shared" ca="1" si="159"/>
        <v>573.73641450793866</v>
      </c>
      <c r="K327" s="307">
        <f t="shared" ca="1" si="160"/>
        <v>625.49822597510183</v>
      </c>
      <c r="L327" s="304">
        <f t="shared" ca="1" si="145"/>
        <v>848.77647471547232</v>
      </c>
      <c r="M327" s="306">
        <f t="shared" ca="1" si="161"/>
        <v>-1.436644712159326</v>
      </c>
      <c r="N327" s="304">
        <f t="shared" ca="1" si="162"/>
        <v>-82.313678666516367</v>
      </c>
      <c r="P327" s="310">
        <f t="shared" ca="1" si="163"/>
        <v>23</v>
      </c>
      <c r="Q327" s="304">
        <f t="shared" ca="1" si="164"/>
        <v>0</v>
      </c>
      <c r="R327" s="306">
        <f t="shared" ca="1" si="165"/>
        <v>0</v>
      </c>
      <c r="S327" s="307">
        <f t="shared" ca="1" si="166"/>
        <v>4.5130000000000017</v>
      </c>
      <c r="T327" s="304">
        <f t="shared" ca="1" si="146"/>
        <v>44.272530000000017</v>
      </c>
      <c r="U327" s="311">
        <f t="shared" ca="1" si="147"/>
        <v>0</v>
      </c>
      <c r="V327" s="306">
        <f t="shared" ca="1" si="148"/>
        <v>1.1507001873676415</v>
      </c>
      <c r="W327" s="304">
        <f t="shared" ca="1" si="149"/>
        <v>27.88742490270948</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3.5957302376882065</v>
      </c>
      <c r="AH327" s="304">
        <f t="shared" ca="1" si="173"/>
        <v>-6.1241643090315847</v>
      </c>
    </row>
    <row r="328" spans="1:34" x14ac:dyDescent="0.2">
      <c r="A328" s="347">
        <f t="shared" ca="1" si="151"/>
        <v>0.1</v>
      </c>
      <c r="B328" s="304">
        <f t="shared" ca="1" si="152"/>
        <v>23.400000000000066</v>
      </c>
      <c r="D328" s="306">
        <f t="shared" ca="1" si="153"/>
        <v>-0.82648611294996133</v>
      </c>
      <c r="E328" s="307">
        <f t="shared" ca="1" si="154"/>
        <v>-3.6861664469141351</v>
      </c>
      <c r="F328" s="304">
        <f t="shared" ca="1" si="155"/>
        <v>3.7776847895575822</v>
      </c>
      <c r="G328" s="306">
        <f t="shared" ca="1" si="156"/>
        <v>11.835000857243925</v>
      </c>
      <c r="H328" s="307">
        <f t="shared" ca="1" si="157"/>
        <v>-88.672219749240028</v>
      </c>
      <c r="I328" s="304">
        <f t="shared" ca="1" si="158"/>
        <v>89.458536767311813</v>
      </c>
      <c r="J328" s="306">
        <f t="shared" ca="1" si="159"/>
        <v>574.92404702422778</v>
      </c>
      <c r="K328" s="307">
        <f t="shared" ca="1" si="160"/>
        <v>616.64943483241245</v>
      </c>
      <c r="L328" s="304">
        <f t="shared" ca="1" si="145"/>
        <v>843.08610789518423</v>
      </c>
      <c r="M328" s="306">
        <f t="shared" ca="1" si="161"/>
        <v>-1.4381114073002885</v>
      </c>
      <c r="N328" s="304">
        <f t="shared" ca="1" si="162"/>
        <v>-82.397714107925864</v>
      </c>
      <c r="P328" s="310">
        <f t="shared" ca="1" si="163"/>
        <v>23</v>
      </c>
      <c r="Q328" s="304">
        <f t="shared" ca="1" si="164"/>
        <v>0</v>
      </c>
      <c r="R328" s="306">
        <f t="shared" ca="1" si="165"/>
        <v>0</v>
      </c>
      <c r="S328" s="307">
        <f t="shared" ca="1" si="166"/>
        <v>4.5130000000000017</v>
      </c>
      <c r="T328" s="304">
        <f t="shared" ca="1" si="146"/>
        <v>44.272530000000017</v>
      </c>
      <c r="U328" s="311">
        <f t="shared" ca="1" si="147"/>
        <v>0</v>
      </c>
      <c r="V328" s="306">
        <f t="shared" ca="1" si="148"/>
        <v>1.1517198523157266</v>
      </c>
      <c r="W328" s="304">
        <f t="shared" ca="1" si="149"/>
        <v>28.134578266734422</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3.5425046435160308</v>
      </c>
      <c r="AH328" s="304">
        <f t="shared" ca="1" si="173"/>
        <v>-6.1793540666318343</v>
      </c>
    </row>
    <row r="329" spans="1:34" x14ac:dyDescent="0.2">
      <c r="A329" s="347">
        <f t="shared" ca="1" si="151"/>
        <v>0.1</v>
      </c>
      <c r="B329" s="304">
        <f t="shared" ca="1" si="152"/>
        <v>23.500000000000068</v>
      </c>
      <c r="D329" s="306">
        <f t="shared" ca="1" si="153"/>
        <v>-0.82474858553614061</v>
      </c>
      <c r="E329" s="307">
        <f t="shared" ca="1" si="154"/>
        <v>-3.6306774383313245</v>
      </c>
      <c r="F329" s="304">
        <f t="shared" ca="1" si="155"/>
        <v>3.723174571592363</v>
      </c>
      <c r="G329" s="306">
        <f t="shared" ca="1" si="156"/>
        <v>11.752525998690311</v>
      </c>
      <c r="H329" s="307">
        <f t="shared" ca="1" si="157"/>
        <v>-89.035287493073156</v>
      </c>
      <c r="I329" s="304">
        <f t="shared" ca="1" si="158"/>
        <v>89.807595927761483</v>
      </c>
      <c r="J329" s="306">
        <f t="shared" ca="1" si="159"/>
        <v>576.10342336702445</v>
      </c>
      <c r="K329" s="307">
        <f t="shared" ca="1" si="160"/>
        <v>607.76405947029684</v>
      </c>
      <c r="L329" s="304">
        <f t="shared" ca="1" si="145"/>
        <v>837.42002985301201</v>
      </c>
      <c r="M329" s="306">
        <f t="shared" ca="1" si="161"/>
        <v>-1.4395565229063112</v>
      </c>
      <c r="N329" s="304">
        <f t="shared" ca="1" si="162"/>
        <v>-82.480513133059446</v>
      </c>
      <c r="P329" s="310">
        <f t="shared" ca="1" si="163"/>
        <v>23</v>
      </c>
      <c r="Q329" s="304">
        <f t="shared" ca="1" si="164"/>
        <v>0</v>
      </c>
      <c r="R329" s="306">
        <f t="shared" ca="1" si="165"/>
        <v>0</v>
      </c>
      <c r="S329" s="307">
        <f t="shared" ca="1" si="166"/>
        <v>4.5130000000000017</v>
      </c>
      <c r="T329" s="304">
        <f t="shared" ca="1" si="146"/>
        <v>44.272530000000017</v>
      </c>
      <c r="U329" s="311">
        <f t="shared" ca="1" si="147"/>
        <v>0</v>
      </c>
      <c r="V329" s="306">
        <f t="shared" ca="1" si="148"/>
        <v>1.1527446140490945</v>
      </c>
      <c r="W329" s="304">
        <f t="shared" ca="1" si="149"/>
        <v>28.379792739059397</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3.4896538521023803</v>
      </c>
      <c r="AH329" s="304">
        <f t="shared" ca="1" si="173"/>
        <v>-6.2341188271071157</v>
      </c>
    </row>
    <row r="330" spans="1:34" x14ac:dyDescent="0.2">
      <c r="A330" s="347">
        <f t="shared" ca="1" si="151"/>
        <v>0.1</v>
      </c>
      <c r="B330" s="304">
        <f t="shared" ca="1" si="152"/>
        <v>23.600000000000069</v>
      </c>
      <c r="D330" s="306">
        <f t="shared" ca="1" si="153"/>
        <v>-0.82292837191292278</v>
      </c>
      <c r="E330" s="307">
        <f t="shared" ca="1" si="154"/>
        <v>-3.5756241570842908</v>
      </c>
      <c r="F330" s="304">
        <f t="shared" ca="1" si="155"/>
        <v>3.6691006006954892</v>
      </c>
      <c r="G330" s="306">
        <f t="shared" ca="1" si="156"/>
        <v>11.670233161499018</v>
      </c>
      <c r="H330" s="307">
        <f t="shared" ca="1" si="157"/>
        <v>-89.392849908781585</v>
      </c>
      <c r="I330" s="304">
        <f t="shared" ca="1" si="158"/>
        <v>90.151405739775925</v>
      </c>
      <c r="J330" s="306">
        <f t="shared" ca="1" si="159"/>
        <v>577.27456132503391</v>
      </c>
      <c r="K330" s="307">
        <f t="shared" ca="1" si="160"/>
        <v>598.84265260020413</v>
      </c>
      <c r="L330" s="304">
        <f t="shared" ca="1" si="145"/>
        <v>831.7802845260635</v>
      </c>
      <c r="M330" s="306">
        <f t="shared" ca="1" si="161"/>
        <v>-1.440980538682715</v>
      </c>
      <c r="N330" s="304">
        <f t="shared" ca="1" si="162"/>
        <v>-82.562103227007427</v>
      </c>
      <c r="P330" s="310">
        <f t="shared" ca="1" si="163"/>
        <v>23</v>
      </c>
      <c r="Q330" s="304">
        <f t="shared" ca="1" si="164"/>
        <v>0</v>
      </c>
      <c r="R330" s="306">
        <f t="shared" ca="1" si="165"/>
        <v>0</v>
      </c>
      <c r="S330" s="307">
        <f t="shared" ca="1" si="166"/>
        <v>4.5130000000000017</v>
      </c>
      <c r="T330" s="304">
        <f t="shared" ca="1" si="146"/>
        <v>44.272530000000017</v>
      </c>
      <c r="U330" s="311">
        <f t="shared" ca="1" si="147"/>
        <v>0</v>
      </c>
      <c r="V330" s="306">
        <f t="shared" ca="1" si="148"/>
        <v>1.1537744207956608</v>
      </c>
      <c r="W330" s="304">
        <f t="shared" ca="1" si="149"/>
        <v>28.623048641318388</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3.4371840657610715</v>
      </c>
      <c r="AH330" s="304">
        <f t="shared" ca="1" si="173"/>
        <v>-6.288453963895277</v>
      </c>
    </row>
    <row r="331" spans="1:34" x14ac:dyDescent="0.2">
      <c r="A331" s="347">
        <f t="shared" ca="1" si="151"/>
        <v>0.1</v>
      </c>
      <c r="B331" s="304">
        <f t="shared" ca="1" si="152"/>
        <v>23.70000000000007</v>
      </c>
      <c r="D331" s="306">
        <f t="shared" ca="1" si="153"/>
        <v>-0.82102727513384111</v>
      </c>
      <c r="E331" s="307">
        <f t="shared" ca="1" si="154"/>
        <v>-3.5210110002611072</v>
      </c>
      <c r="F331" s="304">
        <f t="shared" ca="1" si="155"/>
        <v>3.6154673626619038</v>
      </c>
      <c r="G331" s="306">
        <f t="shared" ca="1" si="156"/>
        <v>11.588130433985635</v>
      </c>
      <c r="H331" s="307">
        <f t="shared" ca="1" si="157"/>
        <v>-89.744951008807689</v>
      </c>
      <c r="I331" s="304">
        <f t="shared" ca="1" si="158"/>
        <v>90.490004964793528</v>
      </c>
      <c r="J331" s="306">
        <f t="shared" ca="1" si="159"/>
        <v>578.43747950480815</v>
      </c>
      <c r="K331" s="307">
        <f t="shared" ca="1" si="160"/>
        <v>589.88576255432463</v>
      </c>
      <c r="L331" s="304">
        <f t="shared" ca="1" si="145"/>
        <v>826.16894795203507</v>
      </c>
      <c r="M331" s="306">
        <f t="shared" ca="1" si="161"/>
        <v>-1.4423839196029749</v>
      </c>
      <c r="N331" s="304">
        <f t="shared" ca="1" si="162"/>
        <v>-82.642511030787503</v>
      </c>
      <c r="P331" s="310">
        <f t="shared" ca="1" si="163"/>
        <v>23</v>
      </c>
      <c r="Q331" s="304">
        <f t="shared" ca="1" si="164"/>
        <v>0</v>
      </c>
      <c r="R331" s="306">
        <f t="shared" ca="1" si="165"/>
        <v>0</v>
      </c>
      <c r="S331" s="307">
        <f t="shared" ca="1" si="166"/>
        <v>4.5130000000000017</v>
      </c>
      <c r="T331" s="304">
        <f t="shared" ca="1" si="146"/>
        <v>44.272530000000017</v>
      </c>
      <c r="U331" s="311">
        <f t="shared" ca="1" si="147"/>
        <v>0</v>
      </c>
      <c r="V331" s="306">
        <f t="shared" ca="1" si="148"/>
        <v>1.1548092211426237</v>
      </c>
      <c r="W331" s="304">
        <f t="shared" ca="1" si="149"/>
        <v>28.864327476040451</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3.3851011599489933</v>
      </c>
      <c r="AH331" s="304">
        <f t="shared" ca="1" si="173"/>
        <v>-6.3423551166227288</v>
      </c>
    </row>
    <row r="332" spans="1:34" x14ac:dyDescent="0.2">
      <c r="A332" s="347">
        <f t="shared" ca="1" si="151"/>
        <v>0.1</v>
      </c>
      <c r="B332" s="304">
        <f t="shared" ca="1" si="152"/>
        <v>23.800000000000072</v>
      </c>
      <c r="D332" s="306">
        <f t="shared" ca="1" si="153"/>
        <v>-0.8190470915212662</v>
      </c>
      <c r="E332" s="307">
        <f t="shared" ca="1" si="154"/>
        <v>-3.4668421005250138</v>
      </c>
      <c r="F332" s="304">
        <f t="shared" ca="1" si="155"/>
        <v>3.5622790862174365</v>
      </c>
      <c r="G332" s="306">
        <f t="shared" ca="1" si="156"/>
        <v>11.506225724833508</v>
      </c>
      <c r="H332" s="307">
        <f t="shared" ca="1" si="157"/>
        <v>-90.091635218860191</v>
      </c>
      <c r="I332" s="304">
        <f t="shared" ca="1" si="158"/>
        <v>90.82343291705611</v>
      </c>
      <c r="J332" s="306">
        <f t="shared" ca="1" si="159"/>
        <v>579.59219731274914</v>
      </c>
      <c r="K332" s="307">
        <f t="shared" ca="1" si="160"/>
        <v>580.89393324294122</v>
      </c>
      <c r="L332" s="304">
        <f t="shared" ca="1" si="145"/>
        <v>820.58812863962112</v>
      </c>
      <c r="M332" s="306">
        <f t="shared" ca="1" si="161"/>
        <v>-1.4437671164666177</v>
      </c>
      <c r="N332" s="304">
        <f t="shared" ca="1" si="162"/>
        <v>-82.721762373309971</v>
      </c>
      <c r="P332" s="310">
        <f t="shared" ca="1" si="163"/>
        <v>23</v>
      </c>
      <c r="Q332" s="304">
        <f t="shared" ca="1" si="164"/>
        <v>0</v>
      </c>
      <c r="R332" s="306">
        <f t="shared" ca="1" si="165"/>
        <v>0</v>
      </c>
      <c r="S332" s="307">
        <f t="shared" ca="1" si="166"/>
        <v>4.5130000000000017</v>
      </c>
      <c r="T332" s="304">
        <f t="shared" ca="1" si="146"/>
        <v>44.272530000000017</v>
      </c>
      <c r="U332" s="311">
        <f t="shared" ca="1" si="147"/>
        <v>0</v>
      </c>
      <c r="V332" s="306">
        <f t="shared" ca="1" si="148"/>
        <v>1.1558489640410412</v>
      </c>
      <c r="W332" s="304">
        <f t="shared" ca="1" si="149"/>
        <v>29.10361190594292</v>
      </c>
      <c r="Y332" s="314" t="str">
        <f t="shared" ca="1" si="167"/>
        <v/>
      </c>
      <c r="Z332" s="315" t="str">
        <f t="shared" ca="1" si="168"/>
        <v/>
      </c>
      <c r="AA332" s="316" t="str">
        <f t="shared" ca="1" si="169"/>
        <v/>
      </c>
      <c r="AC332" s="310" t="e">
        <f t="shared" ca="1" si="170"/>
        <v>#N/A</v>
      </c>
      <c r="AD332" s="323" t="e">
        <f t="shared" ca="1" si="171"/>
        <v>#N/A</v>
      </c>
      <c r="AE332" s="324" t="e">
        <f t="shared" ca="1" si="150"/>
        <v>#N/A</v>
      </c>
      <c r="AG332" s="306">
        <f t="shared" ca="1" si="172"/>
        <v>3.333410690563249</v>
      </c>
      <c r="AH332" s="304">
        <f t="shared" ca="1" si="173"/>
        <v>-6.3958181865810859</v>
      </c>
    </row>
    <row r="333" spans="1:34" x14ac:dyDescent="0.2">
      <c r="A333" s="347">
        <f t="shared" ca="1" si="151"/>
        <v>0.1</v>
      </c>
      <c r="B333" s="304">
        <f t="shared" ca="1" si="152"/>
        <v>23.900000000000073</v>
      </c>
      <c r="D333" s="306">
        <f t="shared" ca="1" si="153"/>
        <v>-0.8169896097908913</v>
      </c>
      <c r="E333" s="307">
        <f t="shared" ca="1" si="154"/>
        <v>-3.4131213307398456</v>
      </c>
      <c r="F333" s="304">
        <f t="shared" ca="1" si="155"/>
        <v>3.509539747724423</v>
      </c>
      <c r="G333" s="306">
        <f t="shared" ca="1" si="156"/>
        <v>11.424526763854418</v>
      </c>
      <c r="H333" s="307">
        <f t="shared" ca="1" si="157"/>
        <v>-90.432947351934175</v>
      </c>
      <c r="I333" s="304">
        <f t="shared" ca="1" si="158"/>
        <v>91.151729432500204</v>
      </c>
      <c r="J333" s="306">
        <f t="shared" ca="1" si="159"/>
        <v>580.73873493718349</v>
      </c>
      <c r="K333" s="307">
        <f t="shared" ca="1" si="160"/>
        <v>571.86770411440148</v>
      </c>
      <c r="L333" s="304">
        <f t="shared" ca="1" si="145"/>
        <v>815.03996789453026</v>
      </c>
      <c r="M333" s="306">
        <f t="shared" ca="1" si="161"/>
        <v>-1.4451305664323288</v>
      </c>
      <c r="N333" s="304">
        <f t="shared" ca="1" si="162"/>
        <v>-82.79988230192248</v>
      </c>
      <c r="P333" s="310">
        <f t="shared" ca="1" si="163"/>
        <v>23</v>
      </c>
      <c r="Q333" s="304">
        <f t="shared" ca="1" si="164"/>
        <v>0</v>
      </c>
      <c r="R333" s="306">
        <f t="shared" ca="1" si="165"/>
        <v>0</v>
      </c>
      <c r="S333" s="307">
        <f t="shared" ca="1" si="166"/>
        <v>4.5130000000000017</v>
      </c>
      <c r="T333" s="304">
        <f t="shared" ca="1" si="146"/>
        <v>44.272530000000017</v>
      </c>
      <c r="U333" s="311">
        <f t="shared" ca="1" si="147"/>
        <v>0</v>
      </c>
      <c r="V333" s="306">
        <f t="shared" ca="1" si="148"/>
        <v>1.1568935988101818</v>
      </c>
      <c r="W333" s="304">
        <f t="shared" ca="1" si="149"/>
        <v>29.340885732962342</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3.2821179011572799</v>
      </c>
      <c r="AH333" s="304">
        <f t="shared" ca="1" si="173"/>
        <v>-6.4488393321389115</v>
      </c>
    </row>
    <row r="334" spans="1:34" x14ac:dyDescent="0.2">
      <c r="A334" s="347">
        <f t="shared" ca="1" si="151"/>
        <v>0.1</v>
      </c>
      <c r="B334" s="304">
        <f t="shared" ca="1" si="152"/>
        <v>24.000000000000075</v>
      </c>
      <c r="D334" s="306">
        <f t="shared" ca="1" si="153"/>
        <v>-0.81485661021093081</v>
      </c>
      <c r="E334" s="307">
        <f t="shared" ca="1" si="154"/>
        <v>-3.3598523086553644</v>
      </c>
      <c r="F334" s="304">
        <f t="shared" ca="1" si="155"/>
        <v>3.4572530759522406</v>
      </c>
      <c r="G334" s="306">
        <f t="shared" ca="1" si="156"/>
        <v>11.343041102833325</v>
      </c>
      <c r="H334" s="307">
        <f t="shared" ca="1" si="157"/>
        <v>-90.768932582799707</v>
      </c>
      <c r="I334" s="304">
        <f t="shared" ca="1" si="158"/>
        <v>91.474934838355608</v>
      </c>
      <c r="J334" s="306">
        <f t="shared" ca="1" si="159"/>
        <v>581.87711333051789</v>
      </c>
      <c r="K334" s="307">
        <f t="shared" ca="1" si="160"/>
        <v>562.80761011766481</v>
      </c>
      <c r="L334" s="304">
        <f t="shared" ca="1" si="145"/>
        <v>809.52664009544105</v>
      </c>
      <c r="M334" s="306">
        <f t="shared" ca="1" si="161"/>
        <v>-1.4464746935275279</v>
      </c>
      <c r="N334" s="304">
        <f t="shared" ca="1" si="162"/>
        <v>-82.876895111606558</v>
      </c>
      <c r="P334" s="310">
        <f t="shared" ca="1" si="163"/>
        <v>23</v>
      </c>
      <c r="Q334" s="304">
        <f t="shared" ca="1" si="164"/>
        <v>0</v>
      </c>
      <c r="R334" s="306">
        <f t="shared" ca="1" si="165"/>
        <v>0</v>
      </c>
      <c r="S334" s="307">
        <f t="shared" ca="1" si="166"/>
        <v>4.5130000000000017</v>
      </c>
      <c r="T334" s="304">
        <f t="shared" ca="1" si="146"/>
        <v>44.272530000000017</v>
      </c>
      <c r="U334" s="311">
        <f t="shared" ca="1" si="147"/>
        <v>0</v>
      </c>
      <c r="V334" s="306">
        <f t="shared" ca="1" si="148"/>
        <v>1.1579430751416546</v>
      </c>
      <c r="W334" s="304">
        <f t="shared" ca="1" si="149"/>
        <v>29.576133877053419</v>
      </c>
      <c r="Y334" s="314" t="str">
        <f t="shared" ca="1" si="167"/>
        <v/>
      </c>
      <c r="Z334" s="315" t="str">
        <f t="shared" ca="1" si="168"/>
        <v/>
      </c>
      <c r="AA334" s="316" t="str">
        <f t="shared" ca="1" si="169"/>
        <v/>
      </c>
      <c r="AC334" s="310">
        <f t="shared" ca="1" si="170"/>
        <v>24.000000000000075</v>
      </c>
      <c r="AD334" s="323">
        <f t="shared" ca="1" si="171"/>
        <v>581.87711333051789</v>
      </c>
      <c r="AE334" s="324" t="e">
        <f t="shared" ca="1" si="150"/>
        <v>#N/A</v>
      </c>
      <c r="AG334" s="306">
        <f t="shared" ca="1" si="172"/>
        <v>3.2312277300778351</v>
      </c>
      <c r="AH334" s="304">
        <f t="shared" ca="1" si="173"/>
        <v>-6.5014149640953534</v>
      </c>
    </row>
    <row r="335" spans="1:34" x14ac:dyDescent="0.2">
      <c r="A335" s="347">
        <f t="shared" ca="1" si="151"/>
        <v>0.1</v>
      </c>
      <c r="B335" s="304">
        <f t="shared" ca="1" si="152"/>
        <v>24.100000000000076</v>
      </c>
      <c r="D335" s="306">
        <f t="shared" ca="1" si="153"/>
        <v>-0.8126498637955536</v>
      </c>
      <c r="E335" s="307">
        <f t="shared" ca="1" si="154"/>
        <v>-3.307038401645662</v>
      </c>
      <c r="F335" s="304">
        <f t="shared" ca="1" si="155"/>
        <v>3.4054225569062684</v>
      </c>
      <c r="G335" s="306">
        <f t="shared" ca="1" si="156"/>
        <v>11.26177611645377</v>
      </c>
      <c r="H335" s="307">
        <f t="shared" ca="1" si="157"/>
        <v>-91.099636422964267</v>
      </c>
      <c r="I335" s="304">
        <f t="shared" ca="1" si="158"/>
        <v>91.793089923443617</v>
      </c>
      <c r="J335" s="306">
        <f t="shared" ca="1" si="159"/>
        <v>583.00735419148225</v>
      </c>
      <c r="K335" s="307">
        <f t="shared" ca="1" si="160"/>
        <v>553.71418166737658</v>
      </c>
      <c r="L335" s="304">
        <f t="shared" ca="1" si="145"/>
        <v>804.05035291387378</v>
      </c>
      <c r="M335" s="306">
        <f t="shared" ca="1" si="161"/>
        <v>-1.4477999091356026</v>
      </c>
      <c r="N335" s="304">
        <f t="shared" ca="1" si="162"/>
        <v>-82.952824372894113</v>
      </c>
      <c r="P335" s="310">
        <f t="shared" ca="1" si="163"/>
        <v>23</v>
      </c>
      <c r="Q335" s="304">
        <f t="shared" ca="1" si="164"/>
        <v>0</v>
      </c>
      <c r="R335" s="306">
        <f t="shared" ca="1" si="165"/>
        <v>0</v>
      </c>
      <c r="S335" s="307">
        <f t="shared" ca="1" si="166"/>
        <v>4.5130000000000017</v>
      </c>
      <c r="T335" s="304">
        <f t="shared" ca="1" si="146"/>
        <v>44.272530000000017</v>
      </c>
      <c r="U335" s="311">
        <f t="shared" ca="1" si="147"/>
        <v>0</v>
      </c>
      <c r="V335" s="306">
        <f t="shared" ca="1" si="148"/>
        <v>1.1589973431033174</v>
      </c>
      <c r="W335" s="304">
        <f t="shared" ca="1" si="149"/>
        <v>29.809342354784942</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3.1807448175241602</v>
      </c>
      <c r="AH335" s="304">
        <f t="shared" ca="1" si="173"/>
        <v>-6.5535417409823635</v>
      </c>
    </row>
    <row r="336" spans="1:34" x14ac:dyDescent="0.2">
      <c r="A336" s="347">
        <f t="shared" ca="1" si="151"/>
        <v>0.1</v>
      </c>
      <c r="B336" s="304">
        <f t="shared" ca="1" si="152"/>
        <v>24.200000000000077</v>
      </c>
      <c r="D336" s="306">
        <f t="shared" ca="1" si="153"/>
        <v>-0.81037113153206619</v>
      </c>
      <c r="E336" s="307">
        <f t="shared" ca="1" si="154"/>
        <v>-3.2546827314940421</v>
      </c>
      <c r="F336" s="304">
        <f t="shared" ca="1" si="155"/>
        <v>3.3540514387090252</v>
      </c>
      <c r="G336" s="306">
        <f t="shared" ca="1" si="156"/>
        <v>11.180739003300564</v>
      </c>
      <c r="H336" s="307">
        <f t="shared" ca="1" si="157"/>
        <v>-91.425104696113664</v>
      </c>
      <c r="I336" s="304">
        <f t="shared" ca="1" si="158"/>
        <v>92.106235909167793</v>
      </c>
      <c r="J336" s="306">
        <f t="shared" ca="1" si="159"/>
        <v>584.12947994746992</v>
      </c>
      <c r="K336" s="307">
        <f t="shared" ca="1" si="160"/>
        <v>544.5879446114227</v>
      </c>
      <c r="L336" s="304">
        <f t="shared" ca="1" si="145"/>
        <v>798.61334747160072</v>
      </c>
      <c r="M336" s="306">
        <f t="shared" ca="1" si="161"/>
        <v>-1.4491066124619272</v>
      </c>
      <c r="N336" s="304">
        <f t="shared" ca="1" si="162"/>
        <v>-83.02769295856821</v>
      </c>
      <c r="P336" s="310">
        <f t="shared" ca="1" si="163"/>
        <v>23</v>
      </c>
      <c r="Q336" s="304">
        <f t="shared" ca="1" si="164"/>
        <v>0</v>
      </c>
      <c r="R336" s="306">
        <f t="shared" ca="1" si="165"/>
        <v>0</v>
      </c>
      <c r="S336" s="307">
        <f t="shared" ca="1" si="166"/>
        <v>4.5130000000000017</v>
      </c>
      <c r="T336" s="304">
        <f t="shared" ca="1" si="146"/>
        <v>44.272530000000017</v>
      </c>
      <c r="U336" s="311">
        <f t="shared" ca="1" si="147"/>
        <v>0</v>
      </c>
      <c r="V336" s="306">
        <f t="shared" ca="1" si="148"/>
        <v>1.1600563531429726</v>
      </c>
      <c r="W336" s="304">
        <f t="shared" ca="1" si="149"/>
        <v>30.040498257761236</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3.1306735125305076</v>
      </c>
      <c r="AH336" s="304">
        <f t="shared" ca="1" si="173"/>
        <v>-6.6052165643219434</v>
      </c>
    </row>
    <row r="337" spans="1:34" x14ac:dyDescent="0.2">
      <c r="A337" s="347">
        <f t="shared" ca="1" si="151"/>
        <v>0.1</v>
      </c>
      <c r="B337" s="304">
        <f t="shared" ca="1" si="152"/>
        <v>24.300000000000079</v>
      </c>
      <c r="D337" s="306">
        <f t="shared" ca="1" si="153"/>
        <v>-0.80802216364130264</v>
      </c>
      <c r="E337" s="307">
        <f t="shared" ca="1" si="154"/>
        <v>-3.2027881792179489</v>
      </c>
      <c r="F337" s="304">
        <f t="shared" ca="1" si="155"/>
        <v>3.3031427365274113</v>
      </c>
      <c r="G337" s="306">
        <f t="shared" ca="1" si="156"/>
        <v>11.099936786936434</v>
      </c>
      <c r="H337" s="307">
        <f t="shared" ca="1" si="157"/>
        <v>-91.745383514035453</v>
      </c>
      <c r="I337" s="304">
        <f t="shared" ca="1" si="158"/>
        <v>92.414414421189903</v>
      </c>
      <c r="J337" s="306">
        <f t="shared" ca="1" si="159"/>
        <v>585.24351373698175</v>
      </c>
      <c r="K337" s="307">
        <f t="shared" ca="1" si="160"/>
        <v>535.42942020091527</v>
      </c>
      <c r="L337" s="304">
        <f t="shared" ca="1" si="145"/>
        <v>793.21789842885994</v>
      </c>
      <c r="M337" s="306">
        <f t="shared" ca="1" si="161"/>
        <v>-1.4503951909797184</v>
      </c>
      <c r="N337" s="304">
        <f t="shared" ca="1" si="162"/>
        <v>-83.101523069208866</v>
      </c>
      <c r="P337" s="310">
        <f t="shared" ca="1" si="163"/>
        <v>23</v>
      </c>
      <c r="Q337" s="304">
        <f t="shared" ca="1" si="164"/>
        <v>0</v>
      </c>
      <c r="R337" s="306">
        <f t="shared" ca="1" si="165"/>
        <v>0</v>
      </c>
      <c r="S337" s="307">
        <f t="shared" ca="1" si="166"/>
        <v>4.5130000000000017</v>
      </c>
      <c r="T337" s="304">
        <f t="shared" ca="1" si="146"/>
        <v>44.272530000000017</v>
      </c>
      <c r="U337" s="311">
        <f t="shared" ca="1" si="147"/>
        <v>0</v>
      </c>
      <c r="V337" s="306">
        <f t="shared" ca="1" si="148"/>
        <v>1.1611200560918484</v>
      </c>
      <c r="W337" s="304">
        <f t="shared" ca="1" si="149"/>
        <v>30.269589730896371</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3.0810178798727197</v>
      </c>
      <c r="AH337" s="304">
        <f t="shared" ca="1" si="173"/>
        <v>-6.6564365738447204</v>
      </c>
    </row>
    <row r="338" spans="1:34" x14ac:dyDescent="0.2">
      <c r="A338" s="347">
        <f t="shared" ca="1" si="151"/>
        <v>0.1</v>
      </c>
      <c r="B338" s="304">
        <f t="shared" ca="1" si="152"/>
        <v>24.40000000000008</v>
      </c>
      <c r="D338" s="306">
        <f t="shared" ca="1" si="153"/>
        <v>-0.80560469887072172</v>
      </c>
      <c r="E338" s="307">
        <f t="shared" ca="1" si="154"/>
        <v>-3.1513573899277487</v>
      </c>
      <c r="F338" s="304">
        <f t="shared" ca="1" si="155"/>
        <v>3.2526992375402339</v>
      </c>
      <c r="G338" s="306">
        <f t="shared" ca="1" si="156"/>
        <v>11.019376317049362</v>
      </c>
      <c r="H338" s="307">
        <f t="shared" ca="1" si="157"/>
        <v>-92.060519253028232</v>
      </c>
      <c r="I338" s="304">
        <f t="shared" ca="1" si="158"/>
        <v>92.717667461783833</v>
      </c>
      <c r="J338" s="306">
        <f t="shared" ca="1" si="159"/>
        <v>586.34947939218102</v>
      </c>
      <c r="K338" s="307">
        <f t="shared" ca="1" si="160"/>
        <v>526.23912506256204</v>
      </c>
      <c r="L338" s="304">
        <f t="shared" ca="1" si="145"/>
        <v>787.86631399628482</v>
      </c>
      <c r="M338" s="306">
        <f t="shared" ca="1" si="161"/>
        <v>-1.4516660208567345</v>
      </c>
      <c r="N338" s="304">
        <f t="shared" ca="1" si="162"/>
        <v>-83.174336257641016</v>
      </c>
      <c r="P338" s="310">
        <f t="shared" ca="1" si="163"/>
        <v>23</v>
      </c>
      <c r="Q338" s="304">
        <f t="shared" ca="1" si="164"/>
        <v>0</v>
      </c>
      <c r="R338" s="306">
        <f t="shared" ca="1" si="165"/>
        <v>0</v>
      </c>
      <c r="S338" s="307">
        <f t="shared" ca="1" si="166"/>
        <v>4.5130000000000017</v>
      </c>
      <c r="T338" s="304">
        <f t="shared" ca="1" si="146"/>
        <v>44.272530000000017</v>
      </c>
      <c r="U338" s="311">
        <f t="shared" ca="1" si="147"/>
        <v>0</v>
      </c>
      <c r="V338" s="306">
        <f t="shared" ca="1" si="148"/>
        <v>1.1621884031678724</v>
      </c>
      <c r="W338" s="304">
        <f t="shared" ca="1" si="149"/>
        <v>30.496605950567858</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3.0317817068994364</v>
      </c>
      <c r="AH338" s="304">
        <f t="shared" ca="1" si="173"/>
        <v>-6.707199142675905</v>
      </c>
    </row>
    <row r="339" spans="1:34" x14ac:dyDescent="0.2">
      <c r="A339" s="347">
        <f t="shared" ca="1" si="151"/>
        <v>0.1</v>
      </c>
      <c r="B339" s="304">
        <f t="shared" ca="1" si="152"/>
        <v>24.500000000000082</v>
      </c>
      <c r="D339" s="306">
        <f t="shared" ca="1" si="153"/>
        <v>-0.80312046381964042</v>
      </c>
      <c r="E339" s="307">
        <f t="shared" ca="1" si="154"/>
        <v>-3.1003927777133411</v>
      </c>
      <c r="F339" s="304">
        <f t="shared" ca="1" si="155"/>
        <v>3.2027235059403614</v>
      </c>
      <c r="G339" s="306">
        <f t="shared" ca="1" si="156"/>
        <v>10.939064270667398</v>
      </c>
      <c r="H339" s="307">
        <f t="shared" ca="1" si="157"/>
        <v>-92.37055853079957</v>
      </c>
      <c r="I339" s="304">
        <f t="shared" ca="1" si="158"/>
        <v>93.01603738286029</v>
      </c>
      <c r="J339" s="306">
        <f t="shared" ca="1" si="159"/>
        <v>587.44740142156684</v>
      </c>
      <c r="K339" s="307">
        <f t="shared" ca="1" si="160"/>
        <v>517.0175711733707</v>
      </c>
      <c r="L339" s="304">
        <f t="shared" ca="1" si="145"/>
        <v>782.56093586312045</v>
      </c>
      <c r="M339" s="306">
        <f t="shared" ca="1" si="161"/>
        <v>-1.4529194673637562</v>
      </c>
      <c r="N339" s="304">
        <f t="shared" ca="1" si="162"/>
        <v>-83.246153452338788</v>
      </c>
      <c r="P339" s="310">
        <f t="shared" ca="1" si="163"/>
        <v>23</v>
      </c>
      <c r="Q339" s="304">
        <f t="shared" ca="1" si="164"/>
        <v>0</v>
      </c>
      <c r="R339" s="306">
        <f t="shared" ca="1" si="165"/>
        <v>0</v>
      </c>
      <c r="S339" s="307">
        <f t="shared" ca="1" si="166"/>
        <v>4.5130000000000017</v>
      </c>
      <c r="T339" s="304">
        <f t="shared" ca="1" si="146"/>
        <v>44.272530000000017</v>
      </c>
      <c r="U339" s="311">
        <f t="shared" ca="1" si="147"/>
        <v>0</v>
      </c>
      <c r="V339" s="306">
        <f t="shared" ca="1" si="148"/>
        <v>1.1632613459787413</v>
      </c>
      <c r="W339" s="304">
        <f t="shared" ca="1" si="149"/>
        <v>30.721537102675494</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2.98296851028823</v>
      </c>
      <c r="AH339" s="304">
        <f t="shared" ca="1" si="173"/>
        <v>-6.7575018724945375</v>
      </c>
    </row>
    <row r="340" spans="1:34" x14ac:dyDescent="0.2">
      <c r="A340" s="347">
        <f t="shared" ca="1" si="151"/>
        <v>0.1</v>
      </c>
      <c r="B340" s="304">
        <f t="shared" ca="1" si="152"/>
        <v>24.600000000000083</v>
      </c>
      <c r="D340" s="306">
        <f t="shared" ca="1" si="153"/>
        <v>-0.80057117229606878</v>
      </c>
      <c r="E340" s="307">
        <f t="shared" ca="1" si="154"/>
        <v>-3.0498965305527825</v>
      </c>
      <c r="F340" s="304">
        <f t="shared" ca="1" si="155"/>
        <v>3.1532178879661013</v>
      </c>
      <c r="G340" s="306">
        <f t="shared" ca="1" si="156"/>
        <v>10.859007153437791</v>
      </c>
      <c r="H340" s="307">
        <f t="shared" ca="1" si="157"/>
        <v>-92.675548183854843</v>
      </c>
      <c r="I340" s="304">
        <f t="shared" ca="1" si="158"/>
        <v>93.309566859654922</v>
      </c>
      <c r="J340" s="306">
        <f t="shared" ca="1" si="159"/>
        <v>588.53730499277208</v>
      </c>
      <c r="K340" s="307">
        <f t="shared" ca="1" si="160"/>
        <v>507.76526583763797</v>
      </c>
      <c r="L340" s="304">
        <f t="shared" ca="1" si="145"/>
        <v>777.30413903395777</v>
      </c>
      <c r="M340" s="306">
        <f t="shared" ca="1" si="161"/>
        <v>-1.4541558852657452</v>
      </c>
      <c r="N340" s="304">
        <f t="shared" ca="1" si="162"/>
        <v>-83.316994979837176</v>
      </c>
      <c r="P340" s="310">
        <f t="shared" ca="1" si="163"/>
        <v>23</v>
      </c>
      <c r="Q340" s="304">
        <f t="shared" ca="1" si="164"/>
        <v>0</v>
      </c>
      <c r="R340" s="306">
        <f t="shared" ca="1" si="165"/>
        <v>0</v>
      </c>
      <c r="S340" s="307">
        <f t="shared" ca="1" si="166"/>
        <v>4.5130000000000017</v>
      </c>
      <c r="T340" s="304">
        <f t="shared" ca="1" si="146"/>
        <v>44.272530000000017</v>
      </c>
      <c r="U340" s="311">
        <f t="shared" ca="1" si="147"/>
        <v>0</v>
      </c>
      <c r="V340" s="306">
        <f t="shared" ca="1" si="148"/>
        <v>1.1643388365247898</v>
      </c>
      <c r="W340" s="304">
        <f t="shared" ca="1" si="149"/>
        <v>30.944374360630125</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2.9345815427266944</v>
      </c>
      <c r="AH340" s="304">
        <f t="shared" ca="1" si="173"/>
        <v>-6.8073425886717223</v>
      </c>
    </row>
    <row r="341" spans="1:34" x14ac:dyDescent="0.2">
      <c r="A341" s="347">
        <f t="shared" ca="1" si="151"/>
        <v>0.1</v>
      </c>
      <c r="B341" s="304">
        <f t="shared" ca="1" si="152"/>
        <v>24.700000000000085</v>
      </c>
      <c r="D341" s="306">
        <f t="shared" ca="1" si="153"/>
        <v>-0.79795852470455564</v>
      </c>
      <c r="E341" s="307">
        <f t="shared" ca="1" si="154"/>
        <v>-2.9998706152373202</v>
      </c>
      <c r="F341" s="304">
        <f t="shared" ca="1" si="155"/>
        <v>3.1041845169565887</v>
      </c>
      <c r="G341" s="306">
        <f t="shared" ca="1" si="156"/>
        <v>10.779211300967335</v>
      </c>
      <c r="H341" s="307">
        <f t="shared" ca="1" si="157"/>
        <v>-92.97553524537858</v>
      </c>
      <c r="I341" s="304">
        <f t="shared" ca="1" si="158"/>
        <v>93.598298865073062</v>
      </c>
      <c r="J341" s="306">
        <f t="shared" ca="1" si="159"/>
        <v>589.6192159154923</v>
      </c>
      <c r="K341" s="307">
        <f t="shared" ca="1" si="160"/>
        <v>498.48271166617627</v>
      </c>
      <c r="L341" s="304">
        <f t="shared" ca="1" si="145"/>
        <v>772.09833156591151</v>
      </c>
      <c r="M341" s="306">
        <f t="shared" ca="1" si="161"/>
        <v>-1.4553756191965181</v>
      </c>
      <c r="N341" s="304">
        <f t="shared" ca="1" si="162"/>
        <v>-83.386880586199368</v>
      </c>
      <c r="P341" s="310">
        <f t="shared" ca="1" si="163"/>
        <v>23</v>
      </c>
      <c r="Q341" s="304">
        <f t="shared" ca="1" si="164"/>
        <v>0</v>
      </c>
      <c r="R341" s="306">
        <f t="shared" ca="1" si="165"/>
        <v>0</v>
      </c>
      <c r="S341" s="307">
        <f t="shared" ca="1" si="166"/>
        <v>4.5130000000000017</v>
      </c>
      <c r="T341" s="304">
        <f t="shared" ca="1" si="146"/>
        <v>44.272530000000017</v>
      </c>
      <c r="U341" s="311">
        <f t="shared" ca="1" si="147"/>
        <v>0</v>
      </c>
      <c r="V341" s="306">
        <f t="shared" ca="1" si="148"/>
        <v>1.1654208272016608</v>
      </c>
      <c r="W341" s="304">
        <f t="shared" ca="1" si="149"/>
        <v>31.16510986329644</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2.886623799518504</v>
      </c>
      <c r="AH341" s="304">
        <f t="shared" ca="1" si="173"/>
        <v>-6.8567193353933336</v>
      </c>
    </row>
    <row r="342" spans="1:34" x14ac:dyDescent="0.2">
      <c r="A342" s="347">
        <f t="shared" ca="1" si="151"/>
        <v>0.1</v>
      </c>
      <c r="B342" s="304">
        <f t="shared" ca="1" si="152"/>
        <v>24.800000000000086</v>
      </c>
      <c r="D342" s="306">
        <f t="shared" ca="1" si="153"/>
        <v>-0.7952842074644938</v>
      </c>
      <c r="E342" s="307">
        <f t="shared" ca="1" si="154"/>
        <v>-2.9503167823073984</v>
      </c>
      <c r="F342" s="304">
        <f t="shared" ca="1" si="155"/>
        <v>3.0556253184261823</v>
      </c>
      <c r="G342" s="306">
        <f t="shared" ca="1" si="156"/>
        <v>10.699682880220886</v>
      </c>
      <c r="H342" s="307">
        <f t="shared" ca="1" si="157"/>
        <v>-93.270566923609323</v>
      </c>
      <c r="I342" s="304">
        <f t="shared" ca="1" si="158"/>
        <v>93.882276644682932</v>
      </c>
      <c r="J342" s="306">
        <f t="shared" ca="1" si="159"/>
        <v>590.69316062455175</v>
      </c>
      <c r="K342" s="307">
        <f t="shared" ca="1" si="160"/>
        <v>489.17040655772689</v>
      </c>
      <c r="L342" s="304">
        <f t="shared" ca="1" si="145"/>
        <v>766.94595419786549</v>
      </c>
      <c r="M342" s="306">
        <f t="shared" ca="1" si="161"/>
        <v>-1.456579004017738</v>
      </c>
      <c r="N342" s="304">
        <f t="shared" ca="1" si="162"/>
        <v>-83.455829457585367</v>
      </c>
      <c r="P342" s="310">
        <f t="shared" ca="1" si="163"/>
        <v>23</v>
      </c>
      <c r="Q342" s="304">
        <f t="shared" ca="1" si="164"/>
        <v>0</v>
      </c>
      <c r="R342" s="306">
        <f t="shared" ca="1" si="165"/>
        <v>0</v>
      </c>
      <c r="S342" s="307">
        <f t="shared" ca="1" si="166"/>
        <v>4.5130000000000017</v>
      </c>
      <c r="T342" s="304">
        <f t="shared" ca="1" si="146"/>
        <v>44.272530000000017</v>
      </c>
      <c r="U342" s="311">
        <f t="shared" ca="1" si="147"/>
        <v>0</v>
      </c>
      <c r="V342" s="306">
        <f t="shared" ca="1" si="148"/>
        <v>1.1665072708027819</v>
      </c>
      <c r="W342" s="304">
        <f t="shared" ca="1" si="149"/>
        <v>31.383736692912372</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2.8390980251141338</v>
      </c>
      <c r="AH342" s="304">
        <f t="shared" ca="1" si="173"/>
        <v>-6.9056303707725304</v>
      </c>
    </row>
    <row r="343" spans="1:34" x14ac:dyDescent="0.2">
      <c r="A343" s="347">
        <f t="shared" ca="1" si="151"/>
        <v>0.1</v>
      </c>
      <c r="B343" s="304">
        <f t="shared" ca="1" si="152"/>
        <v>24.900000000000087</v>
      </c>
      <c r="D343" s="306">
        <f t="shared" ca="1" si="153"/>
        <v>-0.79254989245824581</v>
      </c>
      <c r="E343" s="307">
        <f t="shared" ca="1" si="154"/>
        <v>-2.9012365709945129</v>
      </c>
      <c r="F343" s="304">
        <f t="shared" ca="1" si="155"/>
        <v>3.0075420151531675</v>
      </c>
      <c r="G343" s="306">
        <f t="shared" ca="1" si="156"/>
        <v>10.62042789097506</v>
      </c>
      <c r="H343" s="307">
        <f t="shared" ca="1" si="157"/>
        <v>-93.56069058070878</v>
      </c>
      <c r="I343" s="304">
        <f t="shared" ca="1" si="158"/>
        <v>94.161543692351017</v>
      </c>
      <c r="J343" s="306">
        <f t="shared" ca="1" si="159"/>
        <v>591.75916616311156</v>
      </c>
      <c r="K343" s="307">
        <f t="shared" ca="1" si="160"/>
        <v>479.82884368251098</v>
      </c>
      <c r="L343" s="304">
        <f t="shared" ca="1" si="145"/>
        <v>761.84947986315285</v>
      </c>
      <c r="M343" s="306">
        <f t="shared" ca="1" si="161"/>
        <v>-1.4577663651629713</v>
      </c>
      <c r="N343" s="304">
        <f t="shared" ca="1" si="162"/>
        <v>-83.52386023996506</v>
      </c>
      <c r="P343" s="310">
        <f t="shared" ca="1" si="163"/>
        <v>23</v>
      </c>
      <c r="Q343" s="304">
        <f t="shared" ca="1" si="164"/>
        <v>0</v>
      </c>
      <c r="R343" s="306">
        <f t="shared" ca="1" si="165"/>
        <v>0</v>
      </c>
      <c r="S343" s="307">
        <f t="shared" ca="1" si="166"/>
        <v>4.5130000000000017</v>
      </c>
      <c r="T343" s="304">
        <f t="shared" ca="1" si="146"/>
        <v>44.272530000000017</v>
      </c>
      <c r="U343" s="311">
        <f t="shared" ca="1" si="147"/>
        <v>0</v>
      </c>
      <c r="V343" s="306">
        <f t="shared" ca="1" si="148"/>
        <v>1.1675981205216575</v>
      </c>
      <c r="W343" s="304">
        <f t="shared" ca="1" si="149"/>
        <v>31.600248853008079</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2.7920067195660137</v>
      </c>
      <c r="AH343" s="304">
        <f t="shared" ca="1" si="173"/>
        <v>-6.9540741619570925</v>
      </c>
    </row>
    <row r="344" spans="1:34" x14ac:dyDescent="0.2">
      <c r="A344" s="347">
        <f t="shared" ca="1" si="151"/>
        <v>0.1</v>
      </c>
      <c r="B344" s="304">
        <f t="shared" ca="1" si="152"/>
        <v>25.000000000000089</v>
      </c>
      <c r="D344" s="306">
        <f t="shared" ca="1" si="153"/>
        <v>-0.78975723650854901</v>
      </c>
      <c r="E344" s="307">
        <f t="shared" ca="1" si="154"/>
        <v>-2.8526313141637356</v>
      </c>
      <c r="F344" s="304">
        <f t="shared" ca="1" si="155"/>
        <v>2.9599361322780497</v>
      </c>
      <c r="G344" s="306">
        <f t="shared" ca="1" si="156"/>
        <v>10.541452167324206</v>
      </c>
      <c r="H344" s="307">
        <f t="shared" ca="1" si="157"/>
        <v>-93.845953712125151</v>
      </c>
      <c r="I344" s="304">
        <f t="shared" ca="1" si="158"/>
        <v>94.436143726511418</v>
      </c>
      <c r="J344" s="306">
        <f t="shared" ca="1" si="159"/>
        <v>592.81726016602647</v>
      </c>
      <c r="K344" s="307">
        <f t="shared" ca="1" si="160"/>
        <v>470.4585114678693</v>
      </c>
      <c r="L344" s="304">
        <f t="shared" ca="1" si="145"/>
        <v>756.8114130768098</v>
      </c>
      <c r="M344" s="306">
        <f t="shared" ca="1" si="161"/>
        <v>-1.458938018967525</v>
      </c>
      <c r="N344" s="304">
        <f t="shared" ca="1" si="162"/>
        <v>-83.590991058016428</v>
      </c>
      <c r="P344" s="310">
        <f t="shared" ca="1" si="163"/>
        <v>23</v>
      </c>
      <c r="Q344" s="304">
        <f t="shared" ca="1" si="164"/>
        <v>0</v>
      </c>
      <c r="R344" s="306">
        <f t="shared" ca="1" si="165"/>
        <v>0</v>
      </c>
      <c r="S344" s="307">
        <f t="shared" ca="1" si="166"/>
        <v>4.5130000000000017</v>
      </c>
      <c r="T344" s="304">
        <f t="shared" ca="1" si="146"/>
        <v>44.272530000000017</v>
      </c>
      <c r="U344" s="311">
        <f t="shared" ca="1" si="147"/>
        <v>0</v>
      </c>
      <c r="V344" s="306">
        <f t="shared" ca="1" si="148"/>
        <v>1.1686933299539646</v>
      </c>
      <c r="W344" s="304">
        <f t="shared" ca="1" si="149"/>
        <v>31.814641246344923</v>
      </c>
      <c r="Y344" s="314" t="str">
        <f t="shared" ca="1" si="167"/>
        <v/>
      </c>
      <c r="Z344" s="315" t="str">
        <f t="shared" ca="1" si="168"/>
        <v/>
      </c>
      <c r="AA344" s="316" t="str">
        <f t="shared" ca="1" si="169"/>
        <v/>
      </c>
      <c r="AC344" s="310">
        <f t="shared" ca="1" si="170"/>
        <v>25.000000000000089</v>
      </c>
      <c r="AD344" s="323">
        <f t="shared" ca="1" si="171"/>
        <v>592.81726016602647</v>
      </c>
      <c r="AE344" s="324" t="e">
        <f t="shared" ca="1" si="150"/>
        <v>#N/A</v>
      </c>
      <c r="AG344" s="306">
        <f t="shared" ca="1" si="172"/>
        <v>2.7453521449075211</v>
      </c>
      <c r="AH344" s="304">
        <f t="shared" ca="1" si="173"/>
        <v>-7.0020493802366648</v>
      </c>
    </row>
    <row r="345" spans="1:34" x14ac:dyDescent="0.2">
      <c r="A345" s="347">
        <f t="shared" ca="1" si="151"/>
        <v>0.1</v>
      </c>
      <c r="B345" s="304">
        <f t="shared" ca="1" si="152"/>
        <v>25.10000000000009</v>
      </c>
      <c r="D345" s="306">
        <f t="shared" ca="1" si="153"/>
        <v>-0.78690788088455066</v>
      </c>
      <c r="E345" s="307">
        <f t="shared" ca="1" si="154"/>
        <v>-2.8045021432523027</v>
      </c>
      <c r="F345" s="304">
        <f t="shared" ca="1" si="155"/>
        <v>2.9128090024072937</v>
      </c>
      <c r="G345" s="306">
        <f t="shared" ca="1" si="156"/>
        <v>10.462761379235751</v>
      </c>
      <c r="H345" s="307">
        <f t="shared" ca="1" si="157"/>
        <v>-94.126403926450379</v>
      </c>
      <c r="I345" s="304">
        <f t="shared" ca="1" si="158"/>
        <v>94.706120667062066</v>
      </c>
      <c r="J345" s="306">
        <f t="shared" ca="1" si="159"/>
        <v>593.86747084335445</v>
      </c>
      <c r="K345" s="307">
        <f t="shared" ca="1" si="160"/>
        <v>461.05989358594053</v>
      </c>
      <c r="L345" s="304">
        <f t="shared" ca="1" si="145"/>
        <v>751.83428918835648</v>
      </c>
      <c r="M345" s="306">
        <f t="shared" ca="1" si="161"/>
        <v>-1.4600942729847373</v>
      </c>
      <c r="N345" s="304">
        <f t="shared" ca="1" si="162"/>
        <v>-83.657239533247733</v>
      </c>
      <c r="P345" s="310">
        <f t="shared" ca="1" si="163"/>
        <v>23</v>
      </c>
      <c r="Q345" s="304">
        <f t="shared" ca="1" si="164"/>
        <v>0</v>
      </c>
      <c r="R345" s="306">
        <f t="shared" ca="1" si="165"/>
        <v>0</v>
      </c>
      <c r="S345" s="307">
        <f t="shared" ca="1" si="166"/>
        <v>4.5130000000000017</v>
      </c>
      <c r="T345" s="304">
        <f t="shared" ca="1" si="146"/>
        <v>44.272530000000017</v>
      </c>
      <c r="U345" s="311">
        <f t="shared" ca="1" si="147"/>
        <v>0</v>
      </c>
      <c r="V345" s="306">
        <f t="shared" ca="1" si="148"/>
        <v>1.1697928530994792</v>
      </c>
      <c r="W345" s="304">
        <f t="shared" ca="1" si="149"/>
        <v>32.026909652895597</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2.6991363314554571</v>
      </c>
      <c r="AH345" s="304">
        <f t="shared" ca="1" si="173"/>
        <v>-7.0495548961544232</v>
      </c>
    </row>
    <row r="346" spans="1:34" x14ac:dyDescent="0.2">
      <c r="A346" s="347">
        <f t="shared" ca="1" si="151"/>
        <v>0.1</v>
      </c>
      <c r="B346" s="304">
        <f t="shared" ca="1" si="152"/>
        <v>25.200000000000092</v>
      </c>
      <c r="D346" s="306">
        <f t="shared" ca="1" si="153"/>
        <v>-0.78400345083587941</v>
      </c>
      <c r="E346" s="307">
        <f t="shared" ca="1" si="154"/>
        <v>-2.7568499931994719</v>
      </c>
      <c r="F346" s="304">
        <f t="shared" ca="1" si="155"/>
        <v>2.8661617707182017</v>
      </c>
      <c r="G346" s="306">
        <f t="shared" ca="1" si="156"/>
        <v>10.384361034152162</v>
      </c>
      <c r="H346" s="307">
        <f t="shared" ca="1" si="157"/>
        <v>-94.402088925770329</v>
      </c>
      <c r="I346" s="304">
        <f t="shared" ca="1" si="158"/>
        <v>94.971518612880274</v>
      </c>
      <c r="J346" s="306">
        <f t="shared" ca="1" si="159"/>
        <v>594.90982696402386</v>
      </c>
      <c r="K346" s="307">
        <f t="shared" ca="1" si="160"/>
        <v>451.63346894332949</v>
      </c>
      <c r="L346" s="304">
        <f t="shared" ca="1" si="145"/>
        <v>746.92067349093384</v>
      </c>
      <c r="M346" s="306">
        <f t="shared" ca="1" si="161"/>
        <v>-1.4612354262893625</v>
      </c>
      <c r="N346" s="304">
        <f t="shared" ca="1" si="162"/>
        <v>-83.722622801380169</v>
      </c>
      <c r="P346" s="310">
        <f t="shared" ca="1" si="163"/>
        <v>23</v>
      </c>
      <c r="Q346" s="304">
        <f t="shared" ca="1" si="164"/>
        <v>0</v>
      </c>
      <c r="R346" s="306">
        <f t="shared" ca="1" si="165"/>
        <v>0</v>
      </c>
      <c r="S346" s="307">
        <f t="shared" ca="1" si="166"/>
        <v>4.5130000000000017</v>
      </c>
      <c r="T346" s="304">
        <f t="shared" ca="1" si="146"/>
        <v>44.272530000000017</v>
      </c>
      <c r="U346" s="311">
        <f t="shared" ca="1" si="147"/>
        <v>0</v>
      </c>
      <c r="V346" s="306">
        <f t="shared" ca="1" si="148"/>
        <v>1.1708966443638147</v>
      </c>
      <c r="W346" s="304">
        <f t="shared" ca="1" si="149"/>
        <v>32.237050707884457</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2.653361084035283</v>
      </c>
      <c r="AH346" s="304">
        <f t="shared" ca="1" si="173"/>
        <v>-7.0965897746278719</v>
      </c>
    </row>
    <row r="347" spans="1:34" x14ac:dyDescent="0.2">
      <c r="A347" s="347">
        <f t="shared" ca="1" si="151"/>
        <v>0.1</v>
      </c>
      <c r="B347" s="304">
        <f t="shared" ca="1" si="152"/>
        <v>25.300000000000093</v>
      </c>
      <c r="D347" s="306">
        <f t="shared" ca="1" si="153"/>
        <v>-0.78104555515411189</v>
      </c>
      <c r="E347" s="307">
        <f t="shared" ca="1" si="154"/>
        <v>-2.7096756073633497</v>
      </c>
      <c r="F347" s="304">
        <f t="shared" ca="1" si="155"/>
        <v>2.81999540006113</v>
      </c>
      <c r="G347" s="306">
        <f t="shared" ca="1" si="156"/>
        <v>10.306256478636751</v>
      </c>
      <c r="H347" s="307">
        <f t="shared" ca="1" si="157"/>
        <v>-94.673056486506667</v>
      </c>
      <c r="I347" s="304">
        <f t="shared" ca="1" si="158"/>
        <v>95.232381819949907</v>
      </c>
      <c r="J347" s="306">
        <f t="shared" ca="1" si="159"/>
        <v>595.94435783966333</v>
      </c>
      <c r="K347" s="307">
        <f t="shared" ca="1" si="160"/>
        <v>442.17971167271565</v>
      </c>
      <c r="L347" s="304">
        <f t="shared" ca="1" si="145"/>
        <v>742.07316017754931</v>
      </c>
      <c r="M347" s="306">
        <f t="shared" ca="1" si="161"/>
        <v>-1.4623617697686488</v>
      </c>
      <c r="N347" s="304">
        <f t="shared" ca="1" si="162"/>
        <v>-83.787157529025365</v>
      </c>
      <c r="P347" s="310">
        <f t="shared" ca="1" si="163"/>
        <v>23</v>
      </c>
      <c r="Q347" s="304">
        <f t="shared" ca="1" si="164"/>
        <v>0</v>
      </c>
      <c r="R347" s="306">
        <f t="shared" ca="1" si="165"/>
        <v>0</v>
      </c>
      <c r="S347" s="307">
        <f t="shared" ca="1" si="166"/>
        <v>4.5130000000000017</v>
      </c>
      <c r="T347" s="304">
        <f t="shared" ca="1" si="146"/>
        <v>44.272530000000017</v>
      </c>
      <c r="U347" s="311">
        <f t="shared" ca="1" si="147"/>
        <v>0</v>
      </c>
      <c r="V347" s="306">
        <f t="shared" ca="1" si="148"/>
        <v>1.1720046585599897</v>
      </c>
      <c r="W347" s="304">
        <f t="shared" ca="1" si="149"/>
        <v>32.445061879907165</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2.6080279881285735</v>
      </c>
      <c r="AH347" s="304">
        <f t="shared" ca="1" si="173"/>
        <v>-7.1431532700829701</v>
      </c>
    </row>
    <row r="348" spans="1:34" x14ac:dyDescent="0.2">
      <c r="A348" s="347">
        <f t="shared" ca="1" si="151"/>
        <v>0.1</v>
      </c>
      <c r="B348" s="304">
        <f t="shared" ca="1" si="152"/>
        <v>25.400000000000095</v>
      </c>
      <c r="D348" s="306">
        <f t="shared" ca="1" si="153"/>
        <v>-0.77803578576104893</v>
      </c>
      <c r="E348" s="307">
        <f t="shared" ca="1" si="154"/>
        <v>-2.6629795424203841</v>
      </c>
      <c r="F348" s="304">
        <f t="shared" ca="1" si="155"/>
        <v>2.7743106760552774</v>
      </c>
      <c r="G348" s="306">
        <f t="shared" ca="1" si="156"/>
        <v>10.228452900060645</v>
      </c>
      <c r="H348" s="307">
        <f t="shared" ca="1" si="157"/>
        <v>-94.939354440748701</v>
      </c>
      <c r="I348" s="304">
        <f t="shared" ca="1" si="158"/>
        <v>95.488754680092413</v>
      </c>
      <c r="J348" s="306">
        <f t="shared" ca="1" si="159"/>
        <v>596.97109330859814</v>
      </c>
      <c r="K348" s="307">
        <f t="shared" ca="1" si="160"/>
        <v>432.69909112635287</v>
      </c>
      <c r="L348" s="304">
        <f t="shared" ca="1" si="145"/>
        <v>737.29437113518964</v>
      </c>
      <c r="M348" s="306">
        <f t="shared" ca="1" si="161"/>
        <v>-1.4634735864016879</v>
      </c>
      <c r="N348" s="304">
        <f t="shared" ca="1" si="162"/>
        <v>-83.850859929690941</v>
      </c>
      <c r="P348" s="310">
        <f t="shared" ca="1" si="163"/>
        <v>23</v>
      </c>
      <c r="Q348" s="304">
        <f t="shared" ca="1" si="164"/>
        <v>0</v>
      </c>
      <c r="R348" s="306">
        <f t="shared" ca="1" si="165"/>
        <v>0</v>
      </c>
      <c r="S348" s="307">
        <f t="shared" ca="1" si="166"/>
        <v>4.5130000000000017</v>
      </c>
      <c r="T348" s="304">
        <f t="shared" ca="1" si="146"/>
        <v>44.272530000000017</v>
      </c>
      <c r="U348" s="311">
        <f t="shared" ca="1" si="147"/>
        <v>0</v>
      </c>
      <c r="V348" s="306">
        <f t="shared" ca="1" si="148"/>
        <v>1.1731168509098264</v>
      </c>
      <c r="W348" s="304">
        <f t="shared" ca="1" si="149"/>
        <v>32.650941449147112</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2.5631384159419524</v>
      </c>
      <c r="AH348" s="304">
        <f t="shared" ca="1" si="173"/>
        <v>-7.1892448216058389</v>
      </c>
    </row>
    <row r="349" spans="1:34" x14ac:dyDescent="0.2">
      <c r="A349" s="347">
        <f t="shared" ca="1" si="151"/>
        <v>0.1</v>
      </c>
      <c r="B349" s="304">
        <f t="shared" ca="1" si="152"/>
        <v>25.500000000000096</v>
      </c>
      <c r="D349" s="306">
        <f t="shared" ca="1" si="153"/>
        <v>-0.77497571732311687</v>
      </c>
      <c r="E349" s="307">
        <f t="shared" ca="1" si="154"/>
        <v>-2.6167621732435657</v>
      </c>
      <c r="F349" s="304">
        <f t="shared" ca="1" si="155"/>
        <v>2.7291082121746051</v>
      </c>
      <c r="G349" s="306">
        <f t="shared" ca="1" si="156"/>
        <v>10.150955328328333</v>
      </c>
      <c r="H349" s="307">
        <f t="shared" ca="1" si="157"/>
        <v>-95.201030658073051</v>
      </c>
      <c r="I349" s="304">
        <f t="shared" ca="1" si="158"/>
        <v>95.740681700294374</v>
      </c>
      <c r="J349" s="306">
        <f t="shared" ca="1" si="159"/>
        <v>597.99006372001759</v>
      </c>
      <c r="K349" s="307">
        <f t="shared" ca="1" si="160"/>
        <v>423.19207187141177</v>
      </c>
      <c r="L349" s="304">
        <f t="shared" ca="1" si="145"/>
        <v>732.58695456763962</v>
      </c>
      <c r="M349" s="306">
        <f t="shared" ca="1" si="161"/>
        <v>-1.4645711515275734</v>
      </c>
      <c r="N349" s="304">
        <f t="shared" ca="1" si="162"/>
        <v>-83.913745779144932</v>
      </c>
      <c r="P349" s="310">
        <f t="shared" ca="1" si="163"/>
        <v>23</v>
      </c>
      <c r="Q349" s="304">
        <f t="shared" ca="1" si="164"/>
        <v>0</v>
      </c>
      <c r="R349" s="306">
        <f t="shared" ca="1" si="165"/>
        <v>0</v>
      </c>
      <c r="S349" s="307">
        <f t="shared" ca="1" si="166"/>
        <v>4.5130000000000017</v>
      </c>
      <c r="T349" s="304">
        <f t="shared" ca="1" si="146"/>
        <v>44.272530000000017</v>
      </c>
      <c r="U349" s="311">
        <f t="shared" ca="1" si="147"/>
        <v>0</v>
      </c>
      <c r="V349" s="306">
        <f t="shared" ca="1" si="148"/>
        <v>1.1742331770451813</v>
      </c>
      <c r="W349" s="304">
        <f t="shared" ca="1" si="149"/>
        <v>32.854688485706184</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2.5186935323969148</v>
      </c>
      <c r="AH349" s="304">
        <f t="shared" ca="1" si="173"/>
        <v>-7.2348640481159094</v>
      </c>
    </row>
    <row r="350" spans="1:34" x14ac:dyDescent="0.2">
      <c r="A350" s="347">
        <f t="shared" ca="1" si="151"/>
        <v>0.1</v>
      </c>
      <c r="B350" s="304">
        <f t="shared" ca="1" si="152"/>
        <v>25.600000000000097</v>
      </c>
      <c r="D350" s="306">
        <f t="shared" ca="1" si="153"/>
        <v>-0.77186690689131943</v>
      </c>
      <c r="E350" s="307">
        <f t="shared" ca="1" si="154"/>
        <v>-2.5710236977553782</v>
      </c>
      <c r="F350" s="304">
        <f t="shared" ca="1" si="155"/>
        <v>2.6843884548205224</v>
      </c>
      <c r="G350" s="306">
        <f t="shared" ca="1" si="156"/>
        <v>10.073768637639201</v>
      </c>
      <c r="H350" s="307">
        <f t="shared" ca="1" si="157"/>
        <v>-95.458133027848589</v>
      </c>
      <c r="I350" s="304">
        <f t="shared" ca="1" si="158"/>
        <v>95.98820748262321</v>
      </c>
      <c r="J350" s="306">
        <f t="shared" ca="1" si="159"/>
        <v>599.00129991831591</v>
      </c>
      <c r="K350" s="307">
        <f t="shared" ca="1" si="160"/>
        <v>413.65911368711568</v>
      </c>
      <c r="L350" s="304">
        <f t="shared" ca="1" si="145"/>
        <v>727.95358343801172</v>
      </c>
      <c r="M350" s="306">
        <f t="shared" ca="1" si="161"/>
        <v>-1.4656547331028853</v>
      </c>
      <c r="N350" s="304">
        <f t="shared" ca="1" si="162"/>
        <v>-83.975830430168429</v>
      </c>
      <c r="P350" s="310">
        <f t="shared" ca="1" si="163"/>
        <v>23</v>
      </c>
      <c r="Q350" s="304">
        <f t="shared" ca="1" si="164"/>
        <v>0</v>
      </c>
      <c r="R350" s="306">
        <f t="shared" ca="1" si="165"/>
        <v>0</v>
      </c>
      <c r="S350" s="307">
        <f t="shared" ca="1" si="166"/>
        <v>4.5130000000000017</v>
      </c>
      <c r="T350" s="304">
        <f t="shared" ca="1" si="146"/>
        <v>44.272530000000017</v>
      </c>
      <c r="U350" s="311">
        <f t="shared" ca="1" si="147"/>
        <v>0</v>
      </c>
      <c r="V350" s="306">
        <f t="shared" ca="1" si="148"/>
        <v>1.1753535930090107</v>
      </c>
      <c r="W350" s="304">
        <f t="shared" ca="1" si="149"/>
        <v>33.056302828065562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2.4746943010396887</v>
      </c>
      <c r="AH350" s="304">
        <f t="shared" ca="1" si="173"/>
        <v>-7.2800107435644072</v>
      </c>
    </row>
    <row r="351" spans="1:34" x14ac:dyDescent="0.2">
      <c r="A351" s="347">
        <f t="shared" ca="1" si="151"/>
        <v>0.1</v>
      </c>
      <c r="B351" s="304">
        <f t="shared" ca="1" si="152"/>
        <v>25.700000000000099</v>
      </c>
      <c r="D351" s="306">
        <f t="shared" ca="1" si="153"/>
        <v>-0.7687108935660677</v>
      </c>
      <c r="E351" s="307">
        <f t="shared" ca="1" si="154"/>
        <v>-2.525764141751953</v>
      </c>
      <c r="F351" s="304">
        <f t="shared" ca="1" si="155"/>
        <v>2.6401516883783631</v>
      </c>
      <c r="G351" s="306">
        <f t="shared" ca="1" si="156"/>
        <v>9.996897548282595</v>
      </c>
      <c r="H351" s="307">
        <f t="shared" ca="1" si="157"/>
        <v>-95.710709442023784</v>
      </c>
      <c r="I351" s="304">
        <f t="shared" ca="1" si="158"/>
        <v>96.231376704723289</v>
      </c>
      <c r="J351" s="306">
        <f t="shared" ca="1" si="159"/>
        <v>600.00483322761204</v>
      </c>
      <c r="K351" s="307">
        <f t="shared" ca="1" si="160"/>
        <v>404.10067156362209</v>
      </c>
      <c r="L351" s="304">
        <f t="shared" ca="1" si="145"/>
        <v>723.39695372227334</v>
      </c>
      <c r="M351" s="306">
        <f t="shared" ca="1" si="161"/>
        <v>-1.466724591948988</v>
      </c>
      <c r="N351" s="304">
        <f t="shared" ca="1" si="162"/>
        <v>-84.037128826724853</v>
      </c>
      <c r="P351" s="310">
        <f t="shared" ca="1" si="163"/>
        <v>23</v>
      </c>
      <c r="Q351" s="304">
        <f t="shared" ca="1" si="164"/>
        <v>0</v>
      </c>
      <c r="R351" s="306">
        <f t="shared" ca="1" si="165"/>
        <v>0</v>
      </c>
      <c r="S351" s="307">
        <f t="shared" ca="1" si="166"/>
        <v>4.5130000000000017</v>
      </c>
      <c r="T351" s="304">
        <f t="shared" ca="1" si="146"/>
        <v>44.272530000000017</v>
      </c>
      <c r="U351" s="311">
        <f t="shared" ca="1" si="147"/>
        <v>0</v>
      </c>
      <c r="V351" s="306">
        <f t="shared" ca="1" si="148"/>
        <v>1.1764780552562819</v>
      </c>
      <c r="W351" s="304">
        <f t="shared" ca="1" si="149"/>
        <v>33.255785061692215</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2.4311414898705737</v>
      </c>
      <c r="AH351" s="304">
        <f t="shared" ca="1" si="173"/>
        <v>-7.3246848721616553</v>
      </c>
    </row>
    <row r="352" spans="1:34" x14ac:dyDescent="0.2">
      <c r="A352" s="347">
        <f t="shared" ca="1" si="151"/>
        <v>0.1</v>
      </c>
      <c r="B352" s="304">
        <f t="shared" ca="1" si="152"/>
        <v>25.8000000000001</v>
      </c>
      <c r="D352" s="306">
        <f t="shared" ca="1" si="153"/>
        <v>-0.76550919818625174</v>
      </c>
      <c r="E352" s="307">
        <f t="shared" ca="1" si="154"/>
        <v>-2.4809833636948957</v>
      </c>
      <c r="F352" s="304">
        <f t="shared" ca="1" si="155"/>
        <v>2.5963980402547291</v>
      </c>
      <c r="G352" s="306">
        <f t="shared" ca="1" si="156"/>
        <v>9.9203466284639692</v>
      </c>
      <c r="H352" s="307">
        <f t="shared" ca="1" si="157"/>
        <v>-95.958807778393279</v>
      </c>
      <c r="I352" s="304">
        <f t="shared" ca="1" si="158"/>
        <v>96.470234100884738</v>
      </c>
      <c r="J352" s="306">
        <f t="shared" ca="1" si="159"/>
        <v>601.0006954364494</v>
      </c>
      <c r="K352" s="307">
        <f t="shared" ca="1" si="160"/>
        <v>394.51719570260121</v>
      </c>
      <c r="L352" s="304">
        <f t="shared" ca="1" si="145"/>
        <v>718.91978246542942</v>
      </c>
      <c r="M352" s="306">
        <f t="shared" ca="1" si="161"/>
        <v>-1.4677809819896022</v>
      </c>
      <c r="N352" s="304">
        <f t="shared" ca="1" si="162"/>
        <v>-84.097655517571695</v>
      </c>
      <c r="P352" s="310">
        <f t="shared" ca="1" si="163"/>
        <v>23</v>
      </c>
      <c r="Q352" s="304">
        <f t="shared" ca="1" si="164"/>
        <v>0</v>
      </c>
      <c r="R352" s="306">
        <f t="shared" ca="1" si="165"/>
        <v>0</v>
      </c>
      <c r="S352" s="307">
        <f t="shared" ca="1" si="166"/>
        <v>4.5130000000000017</v>
      </c>
      <c r="T352" s="304">
        <f t="shared" ca="1" si="146"/>
        <v>44.272530000000017</v>
      </c>
      <c r="U352" s="311">
        <f t="shared" ca="1" si="147"/>
        <v>0</v>
      </c>
      <c r="V352" s="306">
        <f t="shared" ca="1" si="148"/>
        <v>1.1776065206547259</v>
      </c>
      <c r="W352" s="304">
        <f t="shared" ca="1" si="149"/>
        <v>33.453136497805808</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2.3880356770920184</v>
      </c>
      <c r="AH352" s="304">
        <f t="shared" ca="1" si="173"/>
        <v>-7.3688865636366501</v>
      </c>
    </row>
    <row r="353" spans="1:34" x14ac:dyDescent="0.2">
      <c r="A353" s="347">
        <f t="shared" ca="1" si="151"/>
        <v>0.1</v>
      </c>
      <c r="B353" s="304">
        <f t="shared" ca="1" si="152"/>
        <v>25.900000000000102</v>
      </c>
      <c r="D353" s="306">
        <f t="shared" ca="1" si="153"/>
        <v>-0.76226332304194766</v>
      </c>
      <c r="E353" s="307">
        <f t="shared" ca="1" si="154"/>
        <v>-2.4366810594674515</v>
      </c>
      <c r="F353" s="304">
        <f t="shared" ca="1" si="155"/>
        <v>2.5531274858930124</v>
      </c>
      <c r="G353" s="306">
        <f t="shared" ca="1" si="156"/>
        <v>9.8441202961597742</v>
      </c>
      <c r="H353" s="307">
        <f t="shared" ca="1" si="157"/>
        <v>-96.202475884340018</v>
      </c>
      <c r="I353" s="304">
        <f t="shared" ca="1" si="158"/>
        <v>96.704824443676472</v>
      </c>
      <c r="J353" s="306">
        <f t="shared" ca="1" si="159"/>
        <v>601.98891878268057</v>
      </c>
      <c r="K353" s="307">
        <f t="shared" ca="1" si="160"/>
        <v>384.90913151946455</v>
      </c>
      <c r="L353" s="304">
        <f t="shared" ca="1" si="145"/>
        <v>714.52480563253312</v>
      </c>
      <c r="M353" s="306">
        <f t="shared" ca="1" si="161"/>
        <v>-1.46882415047909</v>
      </c>
      <c r="N353" s="304">
        <f t="shared" ca="1" si="162"/>
        <v>-84.157424669340386</v>
      </c>
      <c r="P353" s="310">
        <f t="shared" ca="1" si="163"/>
        <v>23</v>
      </c>
      <c r="Q353" s="304">
        <f t="shared" ca="1" si="164"/>
        <v>0</v>
      </c>
      <c r="R353" s="306">
        <f t="shared" ca="1" si="165"/>
        <v>0</v>
      </c>
      <c r="S353" s="307">
        <f t="shared" ca="1" si="166"/>
        <v>4.5130000000000017</v>
      </c>
      <c r="T353" s="304">
        <f t="shared" ca="1" si="146"/>
        <v>44.272530000000017</v>
      </c>
      <c r="U353" s="311">
        <f t="shared" ca="1" si="147"/>
        <v>0</v>
      </c>
      <c r="V353" s="306">
        <f t="shared" ca="1" si="148"/>
        <v>1.178738946485439</v>
      </c>
      <c r="W353" s="304">
        <f t="shared" ca="1" si="149"/>
        <v>33.648359152319614</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2.3453772567747198</v>
      </c>
      <c r="AH353" s="304">
        <f t="shared" ca="1" si="173"/>
        <v>-7.4126161085321947</v>
      </c>
    </row>
    <row r="354" spans="1:34" x14ac:dyDescent="0.2">
      <c r="A354" s="347">
        <f t="shared" ca="1" si="151"/>
        <v>0.1</v>
      </c>
      <c r="B354" s="304">
        <f t="shared" ca="1" si="152"/>
        <v>26.000000000000103</v>
      </c>
      <c r="D354" s="306">
        <f t="shared" ca="1" si="153"/>
        <v>-0.75897475161010408</v>
      </c>
      <c r="E354" s="307">
        <f t="shared" ca="1" si="154"/>
        <v>-2.3928567670919723</v>
      </c>
      <c r="F354" s="304">
        <f t="shared" ca="1" si="155"/>
        <v>2.5103398537647177</v>
      </c>
      <c r="G354" s="306">
        <f t="shared" ca="1" si="156"/>
        <v>9.7682228209987638</v>
      </c>
      <c r="H354" s="307">
        <f t="shared" ca="1" si="157"/>
        <v>-96.441761561049219</v>
      </c>
      <c r="I354" s="304">
        <f t="shared" ca="1" si="158"/>
        <v>96.935192526135481</v>
      </c>
      <c r="J354" s="306">
        <f t="shared" ca="1" si="159"/>
        <v>602.96953593853846</v>
      </c>
      <c r="K354" s="307">
        <f t="shared" ca="1" si="160"/>
        <v>375.27691964719509</v>
      </c>
      <c r="L354" s="304">
        <f t="shared" ca="1" si="145"/>
        <v>710.21477574732535</v>
      </c>
      <c r="M354" s="306">
        <f t="shared" ca="1" si="161"/>
        <v>-1.4698543382218727</v>
      </c>
      <c r="N354" s="304">
        <f t="shared" ca="1" si="162"/>
        <v>-84.216450079107958</v>
      </c>
      <c r="P354" s="310">
        <f t="shared" ca="1" si="163"/>
        <v>23</v>
      </c>
      <c r="Q354" s="304">
        <f t="shared" ca="1" si="164"/>
        <v>0</v>
      </c>
      <c r="R354" s="306">
        <f t="shared" ca="1" si="165"/>
        <v>0</v>
      </c>
      <c r="S354" s="307">
        <f t="shared" ca="1" si="166"/>
        <v>4.5130000000000017</v>
      </c>
      <c r="T354" s="304">
        <f t="shared" ca="1" si="146"/>
        <v>44.272530000000017</v>
      </c>
      <c r="U354" s="311">
        <f t="shared" ca="1" si="147"/>
        <v>0</v>
      </c>
      <c r="V354" s="306">
        <f t="shared" ca="1" si="148"/>
        <v>1.1798752904433385</v>
      </c>
      <c r="W354" s="304">
        <f t="shared" ca="1" si="149"/>
        <v>33.841455724968633</v>
      </c>
      <c r="Y354" s="314" t="str">
        <f t="shared" ca="1" si="167"/>
        <v/>
      </c>
      <c r="Z354" s="315" t="str">
        <f t="shared" ca="1" si="168"/>
        <v/>
      </c>
      <c r="AA354" s="316" t="str">
        <f t="shared" ca="1" si="169"/>
        <v/>
      </c>
      <c r="AC354" s="310">
        <f t="shared" ca="1" si="170"/>
        <v>26.000000000000103</v>
      </c>
      <c r="AD354" s="323">
        <f t="shared" ca="1" si="171"/>
        <v>602.96953593853846</v>
      </c>
      <c r="AE354" s="324" t="e">
        <f t="shared" ca="1" si="150"/>
        <v>#N/A</v>
      </c>
      <c r="AG354" s="306">
        <f t="shared" ca="1" si="172"/>
        <v>2.3031664444411435</v>
      </c>
      <c r="AH354" s="304">
        <f t="shared" ca="1" si="173"/>
        <v>-7.4558739535385774</v>
      </c>
    </row>
    <row r="355" spans="1:34" x14ac:dyDescent="0.2">
      <c r="A355" s="347">
        <f t="shared" ca="1" si="151"/>
        <v>0.1</v>
      </c>
      <c r="B355" s="304">
        <f t="shared" ca="1" si="152"/>
        <v>26.100000000000104</v>
      </c>
      <c r="D355" s="306">
        <f t="shared" ca="1" si="153"/>
        <v>-0.75564494831255935</v>
      </c>
      <c r="E355" s="307">
        <f t="shared" ca="1" si="154"/>
        <v>-2.3495098714056546</v>
      </c>
      <c r="F355" s="304">
        <f t="shared" ca="1" si="155"/>
        <v>2.4680348303342288</v>
      </c>
      <c r="G355" s="306">
        <f t="shared" ca="1" si="156"/>
        <v>9.692658326167507</v>
      </c>
      <c r="H355" s="307">
        <f t="shared" ca="1" si="157"/>
        <v>-96.676712548189784</v>
      </c>
      <c r="I355" s="304">
        <f t="shared" ca="1" si="158"/>
        <v>97.161383144504185</v>
      </c>
      <c r="J355" s="306">
        <f t="shared" ca="1" si="159"/>
        <v>603.94257999589672</v>
      </c>
      <c r="K355" s="307">
        <f t="shared" ca="1" si="160"/>
        <v>365.62099594173316</v>
      </c>
      <c r="L355" s="304">
        <f t="shared" ca="1" si="145"/>
        <v>705.99245931208429</v>
      </c>
      <c r="M355" s="306">
        <f t="shared" ca="1" si="161"/>
        <v>-1.4708717797833717</v>
      </c>
      <c r="N355" s="304">
        <f t="shared" ca="1" si="162"/>
        <v>-84.274745186483045</v>
      </c>
      <c r="P355" s="310">
        <f t="shared" ca="1" si="163"/>
        <v>23</v>
      </c>
      <c r="Q355" s="304">
        <f t="shared" ca="1" si="164"/>
        <v>0</v>
      </c>
      <c r="R355" s="306">
        <f t="shared" ca="1" si="165"/>
        <v>0</v>
      </c>
      <c r="S355" s="307">
        <f t="shared" ca="1" si="166"/>
        <v>4.5130000000000017</v>
      </c>
      <c r="T355" s="304">
        <f t="shared" ca="1" si="146"/>
        <v>44.272530000000017</v>
      </c>
      <c r="U355" s="311">
        <f t="shared" ca="1" si="147"/>
        <v>0</v>
      </c>
      <c r="V355" s="306">
        <f t="shared" ca="1" si="148"/>
        <v>1.1810155106374738</v>
      </c>
      <c r="W355" s="304">
        <f t="shared" ca="1" si="149"/>
        <v>34.032429578637206</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2.261403282565861</v>
      </c>
      <c r="AH355" s="304">
        <f t="shared" ca="1" si="173"/>
        <v>-7.4986606968687388</v>
      </c>
    </row>
    <row r="356" spans="1:34" x14ac:dyDescent="0.2">
      <c r="A356" s="347">
        <f t="shared" ca="1" si="151"/>
        <v>0.1</v>
      </c>
      <c r="B356" s="304">
        <f t="shared" ca="1" si="152"/>
        <v>26.200000000000106</v>
      </c>
      <c r="D356" s="306">
        <f t="shared" ca="1" si="153"/>
        <v>-0.75227535829579006</v>
      </c>
      <c r="E356" s="307">
        <f t="shared" ca="1" si="154"/>
        <v>-2.3066396086918317</v>
      </c>
      <c r="F356" s="304">
        <f t="shared" ca="1" si="155"/>
        <v>2.4262119649950344</v>
      </c>
      <c r="G356" s="306">
        <f t="shared" ca="1" si="156"/>
        <v>9.6174307903379272</v>
      </c>
      <c r="H356" s="307">
        <f t="shared" ca="1" si="157"/>
        <v>-96.907376509058963</v>
      </c>
      <c r="I356" s="304">
        <f t="shared" ca="1" si="158"/>
        <v>97.383441081507556</v>
      </c>
      <c r="J356" s="306">
        <f t="shared" ca="1" si="159"/>
        <v>604.90808445172195</v>
      </c>
      <c r="K356" s="307">
        <f t="shared" ca="1" si="160"/>
        <v>355.94179148887071</v>
      </c>
      <c r="L356" s="304">
        <f t="shared" ca="1" si="145"/>
        <v>701.86063400318892</v>
      </c>
      <c r="M356" s="306">
        <f t="shared" ca="1" si="161"/>
        <v>-1.4718767036928515</v>
      </c>
      <c r="N356" s="304">
        <f t="shared" ca="1" si="162"/>
        <v>-84.332323085228026</v>
      </c>
      <c r="P356" s="310">
        <f t="shared" ca="1" si="163"/>
        <v>23</v>
      </c>
      <c r="Q356" s="304">
        <f t="shared" ca="1" si="164"/>
        <v>0</v>
      </c>
      <c r="R356" s="306">
        <f t="shared" ca="1" si="165"/>
        <v>0</v>
      </c>
      <c r="S356" s="307">
        <f t="shared" ca="1" si="166"/>
        <v>4.5130000000000017</v>
      </c>
      <c r="T356" s="304">
        <f t="shared" ca="1" si="146"/>
        <v>44.272530000000017</v>
      </c>
      <c r="U356" s="311">
        <f t="shared" ca="1" si="147"/>
        <v>0</v>
      </c>
      <c r="V356" s="306">
        <f t="shared" ca="1" si="148"/>
        <v>1.1821595655911952</v>
      </c>
      <c r="W356" s="304">
        <f t="shared" ca="1" si="149"/>
        <v>34.221284718897685</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2.2200876459920398</v>
      </c>
      <c r="AH356" s="304">
        <f t="shared" ca="1" si="173"/>
        <v>-7.5409770836776406</v>
      </c>
    </row>
    <row r="357" spans="1:34" x14ac:dyDescent="0.2">
      <c r="A357" s="347">
        <f t="shared" ca="1" si="151"/>
        <v>0.1</v>
      </c>
      <c r="B357" s="304">
        <f t="shared" ca="1" si="152"/>
        <v>26.300000000000107</v>
      </c>
      <c r="D357" s="306">
        <f t="shared" ca="1" si="153"/>
        <v>-0.74886740723173251</v>
      </c>
      <c r="E357" s="307">
        <f t="shared" ca="1" si="154"/>
        <v>-2.2642450712641615</v>
      </c>
      <c r="F357" s="304">
        <f t="shared" ca="1" si="155"/>
        <v>2.3848706749754851</v>
      </c>
      <c r="G357" s="306">
        <f t="shared" ca="1" si="156"/>
        <v>9.5425440496147544</v>
      </c>
      <c r="H357" s="307">
        <f t="shared" ca="1" si="157"/>
        <v>-97.133801016185373</v>
      </c>
      <c r="I357" s="304">
        <f t="shared" ca="1" si="158"/>
        <v>97.601411090161662</v>
      </c>
      <c r="J357" s="306">
        <f t="shared" ca="1" si="159"/>
        <v>605.86608319371953</v>
      </c>
      <c r="K357" s="307">
        <f t="shared" ca="1" si="160"/>
        <v>346.23973261260846</v>
      </c>
      <c r="L357" s="304">
        <f t="shared" ca="1" si="145"/>
        <v>697.82208563798679</v>
      </c>
      <c r="M357" s="306">
        <f t="shared" ca="1" si="161"/>
        <v>-1.4728693326385209</v>
      </c>
      <c r="N357" s="304">
        <f t="shared" ca="1" si="162"/>
        <v>-84.389196534437403</v>
      </c>
      <c r="P357" s="310">
        <f t="shared" ca="1" si="163"/>
        <v>23</v>
      </c>
      <c r="Q357" s="304">
        <f t="shared" ca="1" si="164"/>
        <v>0</v>
      </c>
      <c r="R357" s="306">
        <f t="shared" ca="1" si="165"/>
        <v>0</v>
      </c>
      <c r="S357" s="307">
        <f t="shared" ca="1" si="166"/>
        <v>4.5130000000000017</v>
      </c>
      <c r="T357" s="304">
        <f t="shared" ca="1" si="146"/>
        <v>44.272530000000017</v>
      </c>
      <c r="U357" s="311">
        <f t="shared" ca="1" si="147"/>
        <v>0</v>
      </c>
      <c r="V357" s="306">
        <f t="shared" ca="1" si="148"/>
        <v>1.1833074142421913</v>
      </c>
      <c r="W357" s="304">
        <f t="shared" ca="1" si="149"/>
        <v>34.408025773771143</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2.1792192472636405</v>
      </c>
      <c r="AH357" s="304">
        <f t="shared" ca="1" si="173"/>
        <v>-7.582824001528401</v>
      </c>
    </row>
    <row r="358" spans="1:34" x14ac:dyDescent="0.2">
      <c r="A358" s="347">
        <f t="shared" ca="1" si="151"/>
        <v>0.1</v>
      </c>
      <c r="B358" s="304">
        <f t="shared" ca="1" si="152"/>
        <v>26.400000000000109</v>
      </c>
      <c r="D358" s="306">
        <f t="shared" ca="1" si="153"/>
        <v>-0.74542250113906472</v>
      </c>
      <c r="E358" s="307">
        <f t="shared" ca="1" si="154"/>
        <v>-2.2223252120012686</v>
      </c>
      <c r="F358" s="304">
        <f t="shared" ca="1" si="155"/>
        <v>2.3440102502124223</v>
      </c>
      <c r="G358" s="306">
        <f t="shared" ca="1" si="156"/>
        <v>9.4680017995008487</v>
      </c>
      <c r="H358" s="307">
        <f t="shared" ca="1" si="157"/>
        <v>-97.3560335373855</v>
      </c>
      <c r="I358" s="304">
        <f t="shared" ca="1" si="158"/>
        <v>97.815337878105197</v>
      </c>
      <c r="J358" s="306">
        <f t="shared" ca="1" si="159"/>
        <v>606.81661048617536</v>
      </c>
      <c r="K358" s="307">
        <f t="shared" ca="1" si="160"/>
        <v>336.51524088492994</v>
      </c>
      <c r="L358" s="304">
        <f t="shared" ca="1" si="145"/>
        <v>693.87960490979492</v>
      </c>
      <c r="M358" s="306">
        <f t="shared" ca="1" si="161"/>
        <v>-1.473849883655229</v>
      </c>
      <c r="N358" s="304">
        <f t="shared" ca="1" si="162"/>
        <v>-84.445377969292039</v>
      </c>
      <c r="P358" s="310">
        <f t="shared" ca="1" si="163"/>
        <v>23</v>
      </c>
      <c r="Q358" s="304">
        <f t="shared" ca="1" si="164"/>
        <v>0</v>
      </c>
      <c r="R358" s="306">
        <f t="shared" ca="1" si="165"/>
        <v>0</v>
      </c>
      <c r="S358" s="307">
        <f t="shared" ca="1" si="166"/>
        <v>4.5130000000000017</v>
      </c>
      <c r="T358" s="304">
        <f t="shared" ca="1" si="146"/>
        <v>44.272530000000017</v>
      </c>
      <c r="U358" s="311">
        <f t="shared" ca="1" si="147"/>
        <v>0</v>
      </c>
      <c r="V358" s="306">
        <f t="shared" ca="1" si="148"/>
        <v>1.1844590159423889</v>
      </c>
      <c r="W358" s="304">
        <f t="shared" ca="1" si="149"/>
        <v>34.592657973719973</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2.1387976418727392</v>
      </c>
      <c r="AH358" s="304">
        <f t="shared" ca="1" si="173"/>
        <v>-7.6242024759076292</v>
      </c>
    </row>
    <row r="359" spans="1:34" x14ac:dyDescent="0.2">
      <c r="A359" s="347">
        <f t="shared" ca="1" si="151"/>
        <v>0.1</v>
      </c>
      <c r="B359" s="304">
        <f t="shared" ca="1" si="152"/>
        <v>26.50000000000011</v>
      </c>
      <c r="D359" s="306">
        <f t="shared" ca="1" si="153"/>
        <v>-0.74194202622432848</v>
      </c>
      <c r="E359" s="307">
        <f t="shared" ca="1" si="154"/>
        <v>-2.180878848829594</v>
      </c>
      <c r="F359" s="304">
        <f t="shared" ca="1" si="155"/>
        <v>2.3036298581912322</v>
      </c>
      <c r="G359" s="306">
        <f t="shared" ca="1" si="156"/>
        <v>9.3938075968784158</v>
      </c>
      <c r="H359" s="307">
        <f t="shared" ca="1" si="157"/>
        <v>-97.574121422268462</v>
      </c>
      <c r="I359" s="304">
        <f t="shared" ca="1" si="158"/>
        <v>98.025266092445577</v>
      </c>
      <c r="J359" s="306">
        <f t="shared" ca="1" si="159"/>
        <v>607.75970095599428</v>
      </c>
      <c r="K359" s="307">
        <f t="shared" ca="1" si="160"/>
        <v>326.76873313694722</v>
      </c>
      <c r="L359" s="304">
        <f t="shared" ca="1" si="145"/>
        <v>690.03598388927878</v>
      </c>
      <c r="M359" s="306">
        <f t="shared" ca="1" si="161"/>
        <v>-1.4748185683050832</v>
      </c>
      <c r="N359" s="304">
        <f t="shared" ca="1" si="162"/>
        <v>-84.500879511407788</v>
      </c>
      <c r="P359" s="310">
        <f t="shared" ca="1" si="163"/>
        <v>23</v>
      </c>
      <c r="Q359" s="304">
        <f t="shared" ca="1" si="164"/>
        <v>0</v>
      </c>
      <c r="R359" s="306">
        <f t="shared" ca="1" si="165"/>
        <v>0</v>
      </c>
      <c r="S359" s="307">
        <f t="shared" ca="1" si="166"/>
        <v>4.5130000000000017</v>
      </c>
      <c r="T359" s="304">
        <f t="shared" ca="1" si="146"/>
        <v>44.272530000000017</v>
      </c>
      <c r="U359" s="311">
        <f t="shared" ca="1" si="147"/>
        <v>0</v>
      </c>
      <c r="V359" s="306">
        <f t="shared" ca="1" si="148"/>
        <v>1.1856143304577278</v>
      </c>
      <c r="W359" s="304">
        <f t="shared" ca="1" si="149"/>
        <v>34.775187131882205</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2.0988222334215818</v>
      </c>
      <c r="AH359" s="304">
        <f t="shared" ca="1" si="173"/>
        <v>-7.6651136657921475</v>
      </c>
    </row>
    <row r="360" spans="1:34" x14ac:dyDescent="0.2">
      <c r="A360" s="347">
        <f t="shared" ca="1" si="151"/>
        <v>0.1</v>
      </c>
      <c r="B360" s="304">
        <f t="shared" ca="1" si="152"/>
        <v>26.600000000000112</v>
      </c>
      <c r="D360" s="306">
        <f t="shared" ca="1" si="153"/>
        <v>-0.7384273487422427</v>
      </c>
      <c r="E360" s="307">
        <f t="shared" ca="1" si="154"/>
        <v>-2.1399046691522443</v>
      </c>
      <c r="F360" s="304">
        <f t="shared" ca="1" si="155"/>
        <v>2.2637285487509482</v>
      </c>
      <c r="G360" s="306">
        <f t="shared" ca="1" si="156"/>
        <v>9.3199648620041913</v>
      </c>
      <c r="H360" s="307">
        <f t="shared" ca="1" si="157"/>
        <v>-97.788111889183682</v>
      </c>
      <c r="I360" s="304">
        <f t="shared" ca="1" si="158"/>
        <v>98.231240305111186</v>
      </c>
      <c r="J360" s="306">
        <f t="shared" ca="1" si="159"/>
        <v>608.69538957893838</v>
      </c>
      <c r="K360" s="307">
        <f t="shared" ca="1" si="160"/>
        <v>317.00062147137459</v>
      </c>
      <c r="L360" s="304">
        <f t="shared" ca="1" si="145"/>
        <v>686.29401229203017</v>
      </c>
      <c r="M360" s="306">
        <f t="shared" ca="1" si="161"/>
        <v>-1.4757755928512892</v>
      </c>
      <c r="N360" s="304">
        <f t="shared" ca="1" si="162"/>
        <v>-84.55571297879581</v>
      </c>
      <c r="P360" s="310">
        <f t="shared" ca="1" si="163"/>
        <v>23</v>
      </c>
      <c r="Q360" s="304">
        <f t="shared" ca="1" si="164"/>
        <v>0</v>
      </c>
      <c r="R360" s="306">
        <f t="shared" ca="1" si="165"/>
        <v>0</v>
      </c>
      <c r="S360" s="307">
        <f t="shared" ca="1" si="166"/>
        <v>4.5130000000000017</v>
      </c>
      <c r="T360" s="304">
        <f t="shared" ca="1" si="146"/>
        <v>44.272530000000017</v>
      </c>
      <c r="U360" s="311">
        <f t="shared" ca="1" si="147"/>
        <v>0</v>
      </c>
      <c r="V360" s="306">
        <f t="shared" ca="1" si="148"/>
        <v>1.1867733179678064</v>
      </c>
      <c r="W360" s="304">
        <f t="shared" ca="1" si="149"/>
        <v>34.955619624556107</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2.0592922786989449</v>
      </c>
      <c r="AH360" s="304">
        <f t="shared" ca="1" si="173"/>
        <v>-7.7055588592692645</v>
      </c>
    </row>
    <row r="361" spans="1:34" x14ac:dyDescent="0.2">
      <c r="A361" s="347">
        <f t="shared" ca="1" si="151"/>
        <v>0.1</v>
      </c>
      <c r="B361" s="304">
        <f t="shared" ca="1" si="152"/>
        <v>26.700000000000113</v>
      </c>
      <c r="D361" s="306">
        <f t="shared" ca="1" si="153"/>
        <v>-0.73487981487464971</v>
      </c>
      <c r="E361" s="307">
        <f t="shared" ca="1" si="154"/>
        <v>-2.0994012342219026</v>
      </c>
      <c r="F361" s="304">
        <f t="shared" ca="1" si="155"/>
        <v>2.2243052588533452</v>
      </c>
      <c r="G361" s="306">
        <f t="shared" ca="1" si="156"/>
        <v>9.2464768805167257</v>
      </c>
      <c r="H361" s="307">
        <f t="shared" ca="1" si="157"/>
        <v>-97.998052012605868</v>
      </c>
      <c r="I361" s="304">
        <f t="shared" ca="1" si="158"/>
        <v>98.433304998701203</v>
      </c>
      <c r="J361" s="306">
        <f t="shared" ca="1" si="159"/>
        <v>609.62371166606442</v>
      </c>
      <c r="K361" s="307">
        <f t="shared" ca="1" si="160"/>
        <v>307.21131327628513</v>
      </c>
      <c r="L361" s="304">
        <f t="shared" ca="1" si="145"/>
        <v>682.65647351391067</v>
      </c>
      <c r="M361" s="306">
        <f t="shared" ca="1" si="161"/>
        <v>-1.4767211584255107</v>
      </c>
      <c r="N361" s="304">
        <f t="shared" ca="1" si="162"/>
        <v>-84.609889895451573</v>
      </c>
      <c r="P361" s="310">
        <f t="shared" ca="1" si="163"/>
        <v>23</v>
      </c>
      <c r="Q361" s="304">
        <f t="shared" ca="1" si="164"/>
        <v>0</v>
      </c>
      <c r="R361" s="306">
        <f t="shared" ca="1" si="165"/>
        <v>0</v>
      </c>
      <c r="S361" s="307">
        <f t="shared" ca="1" si="166"/>
        <v>4.5130000000000017</v>
      </c>
      <c r="T361" s="304">
        <f t="shared" ca="1" si="146"/>
        <v>44.272530000000017</v>
      </c>
      <c r="U361" s="311">
        <f t="shared" ca="1" si="147"/>
        <v>0</v>
      </c>
      <c r="V361" s="306">
        <f t="shared" ca="1" si="148"/>
        <v>1.1879359390654083</v>
      </c>
      <c r="W361" s="304">
        <f t="shared" ca="1" si="149"/>
        <v>35.133962371943305</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2.0202068926704593</v>
      </c>
      <c r="AH361" s="304">
        <f t="shared" ca="1" si="173"/>
        <v>-7.7455394692125177</v>
      </c>
    </row>
    <row r="362" spans="1:34" x14ac:dyDescent="0.2">
      <c r="A362" s="347">
        <f t="shared" ca="1" si="151"/>
        <v>0.1</v>
      </c>
      <c r="B362" s="304">
        <f t="shared" ca="1" si="152"/>
        <v>26.800000000000114</v>
      </c>
      <c r="D362" s="306">
        <f t="shared" ca="1" si="153"/>
        <v>-0.73130075062742583</v>
      </c>
      <c r="E362" s="307">
        <f t="shared" ca="1" si="154"/>
        <v>-2.0593669834559467</v>
      </c>
      <c r="F362" s="304">
        <f t="shared" ca="1" si="155"/>
        <v>2.1853588173150609</v>
      </c>
      <c r="G362" s="306">
        <f t="shared" ca="1" si="156"/>
        <v>9.1733468054539831</v>
      </c>
      <c r="H362" s="307">
        <f t="shared" ca="1" si="157"/>
        <v>-98.203988710951464</v>
      </c>
      <c r="I362" s="304">
        <f t="shared" ca="1" si="158"/>
        <v>98.631504552824367</v>
      </c>
      <c r="J362" s="306">
        <f t="shared" ca="1" si="159"/>
        <v>610.54470285036291</v>
      </c>
      <c r="K362" s="307">
        <f t="shared" ca="1" si="160"/>
        <v>297.40121124010727</v>
      </c>
      <c r="L362" s="304">
        <f t="shared" ca="1" si="145"/>
        <v>679.12614043763688</v>
      </c>
      <c r="M362" s="306">
        <f t="shared" ca="1" si="161"/>
        <v>-1.4776554611890202</v>
      </c>
      <c r="N362" s="304">
        <f t="shared" ca="1" si="162"/>
        <v>-84.663421500588072</v>
      </c>
      <c r="P362" s="310">
        <f t="shared" ca="1" si="163"/>
        <v>23</v>
      </c>
      <c r="Q362" s="304">
        <f t="shared" ca="1" si="164"/>
        <v>0</v>
      </c>
      <c r="R362" s="306">
        <f t="shared" ca="1" si="165"/>
        <v>0</v>
      </c>
      <c r="S362" s="307">
        <f t="shared" ca="1" si="166"/>
        <v>4.5130000000000017</v>
      </c>
      <c r="T362" s="304">
        <f t="shared" ca="1" si="146"/>
        <v>44.272530000000017</v>
      </c>
      <c r="U362" s="311">
        <f t="shared" ca="1" si="147"/>
        <v>0</v>
      </c>
      <c r="V362" s="306">
        <f t="shared" ca="1" si="148"/>
        <v>1.189102154755912</v>
      </c>
      <c r="W362" s="304">
        <f t="shared" ca="1" si="149"/>
        <v>35.310222819158071</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1.9815650533826101</v>
      </c>
      <c r="AH362" s="304">
        <f t="shared" ca="1" si="173"/>
        <v>-7.7850570290146894</v>
      </c>
    </row>
    <row r="363" spans="1:34" x14ac:dyDescent="0.2">
      <c r="A363" s="347">
        <f t="shared" ca="1" si="151"/>
        <v>0.1</v>
      </c>
      <c r="B363" s="304">
        <f t="shared" ca="1" si="152"/>
        <v>26.900000000000116</v>
      </c>
      <c r="D363" s="306">
        <f t="shared" ca="1" si="153"/>
        <v>-0.72769146174480548</v>
      </c>
      <c r="E363" s="307">
        <f t="shared" ca="1" si="154"/>
        <v>-2.0198002386920466</v>
      </c>
      <c r="F363" s="304">
        <f t="shared" ca="1" si="155"/>
        <v>2.1468879495019624</v>
      </c>
      <c r="G363" s="306">
        <f t="shared" ca="1" si="156"/>
        <v>9.1005776592795034</v>
      </c>
      <c r="H363" s="307">
        <f t="shared" ca="1" si="157"/>
        <v>-98.405968734820675</v>
      </c>
      <c r="I363" s="304">
        <f t="shared" ca="1" si="158"/>
        <v>98.825883230918208</v>
      </c>
      <c r="J363" s="306">
        <f t="shared" ca="1" si="159"/>
        <v>611.45839907359959</v>
      </c>
      <c r="K363" s="307">
        <f t="shared" ca="1" si="160"/>
        <v>287.57071336781866</v>
      </c>
      <c r="L363" s="304">
        <f t="shared" ca="1" si="145"/>
        <v>675.70577101614685</v>
      </c>
      <c r="M363" s="306">
        <f t="shared" ca="1" si="161"/>
        <v>-1.478578692487911</v>
      </c>
      <c r="N363" s="304">
        <f t="shared" ca="1" si="162"/>
        <v>-84.716318757528896</v>
      </c>
      <c r="P363" s="310">
        <f t="shared" ca="1" si="163"/>
        <v>23</v>
      </c>
      <c r="Q363" s="304">
        <f t="shared" ca="1" si="164"/>
        <v>0</v>
      </c>
      <c r="R363" s="306">
        <f t="shared" ca="1" si="165"/>
        <v>0</v>
      </c>
      <c r="S363" s="307">
        <f t="shared" ca="1" si="166"/>
        <v>4.5130000000000017</v>
      </c>
      <c r="T363" s="304">
        <f t="shared" ca="1" si="146"/>
        <v>44.272530000000017</v>
      </c>
      <c r="U363" s="311">
        <f t="shared" ca="1" si="147"/>
        <v>0</v>
      </c>
      <c r="V363" s="306">
        <f t="shared" ca="1" si="148"/>
        <v>1.1902719264565809</v>
      </c>
      <c r="W363" s="304">
        <f t="shared" ca="1" si="149"/>
        <v>35.48440891750932</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1.9433656067801426</v>
      </c>
      <c r="AH363" s="304">
        <f t="shared" ca="1" si="173"/>
        <v>-7.8241131883798047</v>
      </c>
    </row>
    <row r="364" spans="1:34" x14ac:dyDescent="0.2">
      <c r="A364" s="347">
        <f t="shared" ca="1" si="151"/>
        <v>0.1</v>
      </c>
      <c r="B364" s="304">
        <f t="shared" ca="1" si="152"/>
        <v>27.000000000000117</v>
      </c>
      <c r="D364" s="306">
        <f t="shared" ca="1" si="153"/>
        <v>-0.7240532336404828</v>
      </c>
      <c r="E364" s="307">
        <f t="shared" ca="1" si="154"/>
        <v>-1.9806992083827568</v>
      </c>
      <c r="F364" s="304">
        <f t="shared" ca="1" si="155"/>
        <v>2.1088912819852328</v>
      </c>
      <c r="G364" s="306">
        <f t="shared" ca="1" si="156"/>
        <v>9.0281723359154551</v>
      </c>
      <c r="H364" s="307">
        <f t="shared" ca="1" si="157"/>
        <v>-98.604038655658954</v>
      </c>
      <c r="I364" s="304">
        <f t="shared" ca="1" si="158"/>
        <v>99.016485167540026</v>
      </c>
      <c r="J364" s="306">
        <f t="shared" ca="1" si="159"/>
        <v>612.3648365733593</v>
      </c>
      <c r="K364" s="307">
        <f t="shared" ca="1" si="160"/>
        <v>277.7202129982947</v>
      </c>
      <c r="L364" s="304">
        <f t="shared" ca="1" si="145"/>
        <v>672.39810364049595</v>
      </c>
      <c r="M364" s="306">
        <f t="shared" ca="1" si="161"/>
        <v>-1.479491039002615</v>
      </c>
      <c r="N364" s="304">
        <f t="shared" ca="1" si="162"/>
        <v>-84.768592362274916</v>
      </c>
      <c r="P364" s="310">
        <f t="shared" ca="1" si="163"/>
        <v>23</v>
      </c>
      <c r="Q364" s="304">
        <f t="shared" ca="1" si="164"/>
        <v>0</v>
      </c>
      <c r="R364" s="306">
        <f t="shared" ca="1" si="165"/>
        <v>0</v>
      </c>
      <c r="S364" s="307">
        <f t="shared" ca="1" si="166"/>
        <v>4.5130000000000017</v>
      </c>
      <c r="T364" s="304">
        <f t="shared" ca="1" si="146"/>
        <v>44.272530000000017</v>
      </c>
      <c r="U364" s="311">
        <f t="shared" ca="1" si="147"/>
        <v>0</v>
      </c>
      <c r="V364" s="306">
        <f t="shared" ca="1" si="148"/>
        <v>1.1914452159957478</v>
      </c>
      <c r="W364" s="304">
        <f t="shared" ca="1" si="149"/>
        <v>35.656529106062109</v>
      </c>
      <c r="Y364" s="314" t="str">
        <f t="shared" ca="1" si="167"/>
        <v/>
      </c>
      <c r="Z364" s="315" t="str">
        <f t="shared" ca="1" si="168"/>
        <v/>
      </c>
      <c r="AA364" s="316" t="str">
        <f t="shared" ca="1" si="169"/>
        <v/>
      </c>
      <c r="AC364" s="310">
        <f t="shared" ca="1" si="170"/>
        <v>27.000000000000117</v>
      </c>
      <c r="AD364" s="323">
        <f t="shared" ca="1" si="171"/>
        <v>612.3648365733593</v>
      </c>
      <c r="AE364" s="324" t="e">
        <f t="shared" ca="1" si="150"/>
        <v>#N/A</v>
      </c>
      <c r="AG364" s="306">
        <f t="shared" ca="1" si="172"/>
        <v>1.9056072714367813</v>
      </c>
      <c r="AH364" s="304">
        <f t="shared" ca="1" si="173"/>
        <v>-7.8627097091755607</v>
      </c>
    </row>
    <row r="365" spans="1:34" x14ac:dyDescent="0.2">
      <c r="A365" s="347">
        <f t="shared" ca="1" si="151"/>
        <v>0.1</v>
      </c>
      <c r="B365" s="304">
        <f t="shared" ca="1" si="152"/>
        <v>27.100000000000119</v>
      </c>
      <c r="D365" s="306">
        <f t="shared" ca="1" si="153"/>
        <v>-0.72038733134493427</v>
      </c>
      <c r="E365" s="307">
        <f t="shared" ca="1" si="154"/>
        <v>-1.9420619917275799</v>
      </c>
      <c r="F365" s="304">
        <f t="shared" ca="1" si="155"/>
        <v>2.071367347158676</v>
      </c>
      <c r="G365" s="306">
        <f t="shared" ca="1" si="156"/>
        <v>8.9561336027809624</v>
      </c>
      <c r="H365" s="307">
        <f t="shared" ca="1" si="157"/>
        <v>-98.798244854831708</v>
      </c>
      <c r="I365" s="304">
        <f t="shared" ca="1" si="158"/>
        <v>99.203354356121153</v>
      </c>
      <c r="J365" s="306">
        <f t="shared" ca="1" si="159"/>
        <v>613.26405187029411</v>
      </c>
      <c r="K365" s="307">
        <f t="shared" ca="1" si="160"/>
        <v>267.85009882277018</v>
      </c>
      <c r="L365" s="304">
        <f t="shared" ca="1" si="145"/>
        <v>669.20585230236782</v>
      </c>
      <c r="M365" s="306">
        <f t="shared" ca="1" si="161"/>
        <v>-1.4803926828919725</v>
      </c>
      <c r="N365" s="304">
        <f t="shared" ca="1" si="162"/>
        <v>-84.820252751758858</v>
      </c>
      <c r="P365" s="310">
        <f t="shared" ca="1" si="163"/>
        <v>23</v>
      </c>
      <c r="Q365" s="304">
        <f t="shared" ca="1" si="164"/>
        <v>0</v>
      </c>
      <c r="R365" s="306">
        <f t="shared" ca="1" si="165"/>
        <v>0</v>
      </c>
      <c r="S365" s="307">
        <f t="shared" ca="1" si="166"/>
        <v>4.5130000000000017</v>
      </c>
      <c r="T365" s="304">
        <f t="shared" ca="1" si="146"/>
        <v>44.272530000000017</v>
      </c>
      <c r="U365" s="311">
        <f t="shared" ca="1" si="147"/>
        <v>0</v>
      </c>
      <c r="V365" s="306">
        <f t="shared" ca="1" si="148"/>
        <v>1.1926219856118876</v>
      </c>
      <c r="W365" s="304">
        <f t="shared" ca="1" si="149"/>
        <v>35.826592293484019</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1.868288643199028</v>
      </c>
      <c r="AH365" s="304">
        <f t="shared" ca="1" si="173"/>
        <v>-7.9008484613476835</v>
      </c>
    </row>
    <row r="366" spans="1:34" x14ac:dyDescent="0.2">
      <c r="A366" s="347">
        <f t="shared" ca="1" si="151"/>
        <v>0.1</v>
      </c>
      <c r="B366" s="304">
        <f t="shared" ca="1" si="152"/>
        <v>27.20000000000012</v>
      </c>
      <c r="D366" s="306">
        <f t="shared" ca="1" si="153"/>
        <v>-0.71669499946835702</v>
      </c>
      <c r="E366" s="307">
        <f t="shared" ca="1" si="154"/>
        <v>-1.9038865827412801</v>
      </c>
      <c r="F366" s="304">
        <f t="shared" ca="1" si="155"/>
        <v>2.034314587817041</v>
      </c>
      <c r="G366" s="306">
        <f t="shared" ca="1" si="156"/>
        <v>8.8844641028341265</v>
      </c>
      <c r="H366" s="307">
        <f t="shared" ca="1" si="157"/>
        <v>-98.988633513105839</v>
      </c>
      <c r="I366" s="304">
        <f t="shared" ca="1" si="158"/>
        <v>99.386534637175714</v>
      </c>
      <c r="J366" s="306">
        <f t="shared" ca="1" si="159"/>
        <v>614.15608175557486</v>
      </c>
      <c r="K366" s="307">
        <f t="shared" ca="1" si="160"/>
        <v>257.96075490437329</v>
      </c>
      <c r="L366" s="304">
        <f t="shared" ca="1" si="145"/>
        <v>666.13170156373326</v>
      </c>
      <c r="M366" s="306">
        <f t="shared" ca="1" si="161"/>
        <v>-1.4812838019320733</v>
      </c>
      <c r="N366" s="304">
        <f t="shared" ca="1" si="162"/>
        <v>-84.871310111800383</v>
      </c>
      <c r="P366" s="310">
        <f t="shared" ca="1" si="163"/>
        <v>23</v>
      </c>
      <c r="Q366" s="304">
        <f t="shared" ca="1" si="164"/>
        <v>0</v>
      </c>
      <c r="R366" s="306">
        <f t="shared" ca="1" si="165"/>
        <v>0</v>
      </c>
      <c r="S366" s="307">
        <f t="shared" ca="1" si="166"/>
        <v>4.5130000000000017</v>
      </c>
      <c r="T366" s="304">
        <f t="shared" ca="1" si="146"/>
        <v>44.272530000000017</v>
      </c>
      <c r="U366" s="311">
        <f t="shared" ca="1" si="147"/>
        <v>0</v>
      </c>
      <c r="V366" s="306">
        <f t="shared" ca="1" si="148"/>
        <v>1.1938021979525899</v>
      </c>
      <c r="W366" s="304">
        <f t="shared" ca="1" si="149"/>
        <v>35.994607840181878</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1.8314081997430769</v>
      </c>
      <c r="AH366" s="304">
        <f t="shared" ca="1" si="173"/>
        <v>-7.9385314188974085</v>
      </c>
    </row>
    <row r="367" spans="1:34" x14ac:dyDescent="0.2">
      <c r="A367" s="347">
        <f t="shared" ca="1" si="151"/>
        <v>0.1</v>
      </c>
      <c r="B367" s="304">
        <f t="shared" ca="1" si="152"/>
        <v>27.300000000000122</v>
      </c>
      <c r="D367" s="306">
        <f t="shared" ca="1" si="153"/>
        <v>-0.71297746217868396</v>
      </c>
      <c r="E367" s="307">
        <f t="shared" ca="1" si="154"/>
        <v>-1.8661708742572172</v>
      </c>
      <c r="F367" s="304">
        <f t="shared" ca="1" si="155"/>
        <v>1.9977313616952364</v>
      </c>
      <c r="G367" s="306">
        <f t="shared" ca="1" si="156"/>
        <v>8.8131663566162572</v>
      </c>
      <c r="H367" s="307">
        <f t="shared" ca="1" si="157"/>
        <v>-99.175250600531555</v>
      </c>
      <c r="I367" s="304">
        <f t="shared" ca="1" si="158"/>
        <v>99.566069686955245</v>
      </c>
      <c r="J367" s="306">
        <f t="shared" ca="1" si="159"/>
        <v>615.04096327854734</v>
      </c>
      <c r="K367" s="307">
        <f t="shared" ca="1" si="160"/>
        <v>248.05256069869142</v>
      </c>
      <c r="L367" s="304">
        <f t="shared" ca="1" si="145"/>
        <v>663.17830134872577</v>
      </c>
      <c r="M367" s="306">
        <f t="shared" ca="1" si="161"/>
        <v>-1.4821645696500971</v>
      </c>
      <c r="N367" s="304">
        <f t="shared" ca="1" si="162"/>
        <v>-84.921774384774508</v>
      </c>
      <c r="P367" s="310">
        <f t="shared" ca="1" si="163"/>
        <v>23</v>
      </c>
      <c r="Q367" s="304">
        <f t="shared" ca="1" si="164"/>
        <v>0</v>
      </c>
      <c r="R367" s="306">
        <f t="shared" ca="1" si="165"/>
        <v>0</v>
      </c>
      <c r="S367" s="307">
        <f t="shared" ca="1" si="166"/>
        <v>4.5130000000000017</v>
      </c>
      <c r="T367" s="304">
        <f t="shared" ca="1" si="146"/>
        <v>44.272530000000017</v>
      </c>
      <c r="U367" s="311">
        <f t="shared" ca="1" si="147"/>
        <v>0</v>
      </c>
      <c r="V367" s="306">
        <f t="shared" ca="1" si="148"/>
        <v>1.1949858160734237</v>
      </c>
      <c r="W367" s="304">
        <f t="shared" ca="1" si="149"/>
        <v>36.160585540733045</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1.7949643050447452</v>
      </c>
      <c r="AH367" s="304">
        <f t="shared" ca="1" si="173"/>
        <v>-7.9757606559233025</v>
      </c>
    </row>
    <row r="368" spans="1:34" x14ac:dyDescent="0.2">
      <c r="A368" s="347">
        <f t="shared" ca="1" si="151"/>
        <v>0.1</v>
      </c>
      <c r="B368" s="304">
        <f t="shared" ca="1" si="152"/>
        <v>27.400000000000123</v>
      </c>
      <c r="D368" s="306">
        <f t="shared" ca="1" si="153"/>
        <v>-0.70923592319405426</v>
      </c>
      <c r="E368" s="307">
        <f t="shared" ca="1" si="154"/>
        <v>-1.8289126618647371</v>
      </c>
      <c r="F368" s="304">
        <f t="shared" ca="1" si="155"/>
        <v>1.9616159459685478</v>
      </c>
      <c r="G368" s="306">
        <f t="shared" ca="1" si="156"/>
        <v>8.7422427642968525</v>
      </c>
      <c r="H368" s="307">
        <f t="shared" ca="1" si="157"/>
        <v>-99.358141866718029</v>
      </c>
      <c r="I368" s="304">
        <f t="shared" ca="1" si="158"/>
        <v>99.742003006540656</v>
      </c>
      <c r="J368" s="306">
        <f t="shared" ca="1" si="159"/>
        <v>615.91873373459305</v>
      </c>
      <c r="K368" s="307">
        <f t="shared" ca="1" si="160"/>
        <v>238.12589107532895</v>
      </c>
      <c r="L368" s="304">
        <f t="shared" ca="1" si="145"/>
        <v>660.34826157539317</v>
      </c>
      <c r="M368" s="306">
        <f t="shared" ca="1" si="161"/>
        <v>-1.4830351554533485</v>
      </c>
      <c r="N368" s="304">
        <f t="shared" ca="1" si="162"/>
        <v>-84.971655277004828</v>
      </c>
      <c r="P368" s="310">
        <f t="shared" ca="1" si="163"/>
        <v>23</v>
      </c>
      <c r="Q368" s="304">
        <f t="shared" ca="1" si="164"/>
        <v>0</v>
      </c>
      <c r="R368" s="306">
        <f t="shared" ca="1" si="165"/>
        <v>0</v>
      </c>
      <c r="S368" s="307">
        <f t="shared" ca="1" si="166"/>
        <v>4.5130000000000017</v>
      </c>
      <c r="T368" s="304">
        <f t="shared" ca="1" si="146"/>
        <v>44.272530000000017</v>
      </c>
      <c r="U368" s="311">
        <f t="shared" ca="1" si="147"/>
        <v>0</v>
      </c>
      <c r="V368" s="306">
        <f t="shared" ca="1" si="148"/>
        <v>1.1961728034367143</v>
      </c>
      <c r="W368" s="304">
        <f t="shared" ca="1" si="149"/>
        <v>36.324535606616067</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1.7589552137626274</v>
      </c>
      <c r="AH368" s="304">
        <f t="shared" ca="1" si="173"/>
        <v>-8.0125383427283481</v>
      </c>
    </row>
    <row r="369" spans="1:34" x14ac:dyDescent="0.2">
      <c r="A369" s="347">
        <f t="shared" ca="1" si="151"/>
        <v>0.1</v>
      </c>
      <c r="B369" s="304">
        <f t="shared" ca="1" si="152"/>
        <v>27.500000000000124</v>
      </c>
      <c r="D369" s="306">
        <f t="shared" ca="1" si="153"/>
        <v>-0.70547156578925752</v>
      </c>
      <c r="E369" s="307">
        <f t="shared" ca="1" si="154"/>
        <v>-1.7921096477795526</v>
      </c>
      <c r="F369" s="304">
        <f t="shared" ca="1" si="155"/>
        <v>1.9259665417139777</v>
      </c>
      <c r="G369" s="306">
        <f t="shared" ca="1" si="156"/>
        <v>8.6716956077179272</v>
      </c>
      <c r="H369" s="307">
        <f t="shared" ca="1" si="157"/>
        <v>-99.53735283149598</v>
      </c>
      <c r="I369" s="304">
        <f t="shared" ca="1" si="158"/>
        <v>99.914377911362863</v>
      </c>
      <c r="J369" s="306">
        <f t="shared" ca="1" si="159"/>
        <v>616.78943065319379</v>
      </c>
      <c r="K369" s="307">
        <f t="shared" ca="1" si="160"/>
        <v>228.18111634041824</v>
      </c>
      <c r="L369" s="304">
        <f t="shared" ca="1" si="145"/>
        <v>657.64414664760034</v>
      </c>
      <c r="M369" s="306">
        <f t="shared" ca="1" si="161"/>
        <v>-1.4838957247536935</v>
      </c>
      <c r="N369" s="304">
        <f t="shared" ca="1" si="162"/>
        <v>-85.020962265893118</v>
      </c>
      <c r="P369" s="310">
        <f t="shared" ca="1" si="163"/>
        <v>23</v>
      </c>
      <c r="Q369" s="304">
        <f t="shared" ca="1" si="164"/>
        <v>0</v>
      </c>
      <c r="R369" s="306">
        <f t="shared" ca="1" si="165"/>
        <v>0</v>
      </c>
      <c r="S369" s="307">
        <f t="shared" ca="1" si="166"/>
        <v>4.5130000000000017</v>
      </c>
      <c r="T369" s="304">
        <f t="shared" ca="1" si="146"/>
        <v>44.272530000000017</v>
      </c>
      <c r="U369" s="311">
        <f t="shared" ca="1" si="147"/>
        <v>0</v>
      </c>
      <c r="V369" s="306">
        <f t="shared" ca="1" si="148"/>
        <v>1.1973631239102149</v>
      </c>
      <c r="W369" s="304">
        <f t="shared" ca="1" si="149"/>
        <v>36.48646864924352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1.7233790755343517</v>
      </c>
      <c r="AH369" s="304">
        <f t="shared" ca="1" si="173"/>
        <v>-8.0488667419933648</v>
      </c>
    </row>
    <row r="370" spans="1:34" x14ac:dyDescent="0.2">
      <c r="A370" s="347">
        <f t="shared" ca="1" si="151"/>
        <v>0.1</v>
      </c>
      <c r="B370" s="304">
        <f t="shared" ca="1" si="152"/>
        <v>27.600000000000126</v>
      </c>
      <c r="D370" s="306">
        <f t="shared" ca="1" si="153"/>
        <v>-0.70168555281553391</v>
      </c>
      <c r="E370" s="307">
        <f t="shared" ca="1" si="154"/>
        <v>-1.7557594446464435</v>
      </c>
      <c r="F370" s="304">
        <f t="shared" ca="1" si="155"/>
        <v>1.8907812783331734</v>
      </c>
      <c r="G370" s="306">
        <f t="shared" ca="1" si="156"/>
        <v>8.6015270524363743</v>
      </c>
      <c r="H370" s="307">
        <f t="shared" ca="1" si="157"/>
        <v>-99.71292877596062</v>
      </c>
      <c r="I370" s="304">
        <f t="shared" ca="1" si="158"/>
        <v>100.08323752114332</v>
      </c>
      <c r="J370" s="306">
        <f t="shared" ca="1" si="159"/>
        <v>617.65309178620146</v>
      </c>
      <c r="K370" s="307">
        <f t="shared" ca="1" si="160"/>
        <v>218.2186022600454</v>
      </c>
      <c r="L370" s="304">
        <f t="shared" ca="1" si="145"/>
        <v>655.06846982997251</v>
      </c>
      <c r="M370" s="306">
        <f t="shared" ca="1" si="161"/>
        <v>-1.4847464390875798</v>
      </c>
      <c r="N370" s="304">
        <f t="shared" ca="1" si="162"/>
        <v>-85.06970460679608</v>
      </c>
      <c r="P370" s="310">
        <f t="shared" ca="1" si="163"/>
        <v>23</v>
      </c>
      <c r="Q370" s="304">
        <f t="shared" ca="1" si="164"/>
        <v>0</v>
      </c>
      <c r="R370" s="306">
        <f t="shared" ca="1" si="165"/>
        <v>0</v>
      </c>
      <c r="S370" s="307">
        <f t="shared" ca="1" si="166"/>
        <v>4.5130000000000017</v>
      </c>
      <c r="T370" s="304">
        <f t="shared" ca="1" si="146"/>
        <v>44.272530000000017</v>
      </c>
      <c r="U370" s="311">
        <f t="shared" ca="1" si="147"/>
        <v>0</v>
      </c>
      <c r="V370" s="306">
        <f t="shared" ca="1" si="148"/>
        <v>1.1985567417656988</v>
      </c>
      <c r="W370" s="304">
        <f t="shared" ca="1" si="149"/>
        <v>36.646395663301</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1.688233939186361</v>
      </c>
      <c r="AH370" s="304">
        <f t="shared" ca="1" si="173"/>
        <v>-8.0847482050173962</v>
      </c>
    </row>
    <row r="371" spans="1:34" x14ac:dyDescent="0.2">
      <c r="A371" s="347">
        <f t="shared" ca="1" si="151"/>
        <v>0.1</v>
      </c>
      <c r="B371" s="304">
        <f t="shared" ca="1" si="152"/>
        <v>27.700000000000127</v>
      </c>
      <c r="D371" s="306">
        <f t="shared" ca="1" si="153"/>
        <v>-0.69787902673324298</v>
      </c>
      <c r="E371" s="307">
        <f t="shared" ca="1" si="154"/>
        <v>-1.7198595792734217</v>
      </c>
      <c r="F371" s="304">
        <f t="shared" ca="1" si="155"/>
        <v>1.8560582179373279</v>
      </c>
      <c r="G371" s="306">
        <f t="shared" ca="1" si="156"/>
        <v>8.5317391497630499</v>
      </c>
      <c r="H371" s="307">
        <f t="shared" ca="1" si="157"/>
        <v>-99.884914733887967</v>
      </c>
      <c r="I371" s="304">
        <f t="shared" ca="1" si="158"/>
        <v>100.24862475024617</v>
      </c>
      <c r="J371" s="306">
        <f t="shared" ca="1" si="159"/>
        <v>618.50975509631144</v>
      </c>
      <c r="K371" s="307">
        <f t="shared" ca="1" si="160"/>
        <v>208.23871008455296</v>
      </c>
      <c r="L371" s="304">
        <f t="shared" ca="1" si="145"/>
        <v>652.62368753131966</v>
      </c>
      <c r="M371" s="306">
        <f t="shared" ca="1" si="161"/>
        <v>-1.4855874562318212</v>
      </c>
      <c r="N371" s="304">
        <f t="shared" ca="1" si="162"/>
        <v>-85.117891339659266</v>
      </c>
      <c r="P371" s="310">
        <f t="shared" ca="1" si="163"/>
        <v>23</v>
      </c>
      <c r="Q371" s="304">
        <f t="shared" ca="1" si="164"/>
        <v>0</v>
      </c>
      <c r="R371" s="306">
        <f t="shared" ca="1" si="165"/>
        <v>0</v>
      </c>
      <c r="S371" s="307">
        <f t="shared" ca="1" si="166"/>
        <v>4.5130000000000017</v>
      </c>
      <c r="T371" s="304">
        <f t="shared" ca="1" si="146"/>
        <v>44.272530000000017</v>
      </c>
      <c r="U371" s="311">
        <f t="shared" ca="1" si="147"/>
        <v>0</v>
      </c>
      <c r="V371" s="306">
        <f t="shared" ca="1" si="148"/>
        <v>1.199753621677452</v>
      </c>
      <c r="W371" s="304">
        <f t="shared" ca="1" si="149"/>
        <v>36.804328010394116</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1.6535177568572301</v>
      </c>
      <c r="AH371" s="304">
        <f t="shared" ca="1" si="173"/>
        <v>-8.1201851680259214</v>
      </c>
    </row>
    <row r="372" spans="1:34" x14ac:dyDescent="0.2">
      <c r="A372" s="347">
        <f t="shared" ca="1" si="151"/>
        <v>0.1</v>
      </c>
      <c r="B372" s="304">
        <f t="shared" ca="1" si="152"/>
        <v>27.800000000000129</v>
      </c>
      <c r="D372" s="306">
        <f t="shared" ca="1" si="153"/>
        <v>-0.69405310965685751</v>
      </c>
      <c r="E372" s="307">
        <f t="shared" ca="1" si="154"/>
        <v>-1.6844074962968953</v>
      </c>
      <c r="F372" s="304">
        <f t="shared" ca="1" si="155"/>
        <v>1.8217953596948064</v>
      </c>
      <c r="G372" s="306">
        <f t="shared" ca="1" si="156"/>
        <v>8.462333838797365</v>
      </c>
      <c r="H372" s="307">
        <f t="shared" ca="1" si="157"/>
        <v>-100.05335548351766</v>
      </c>
      <c r="I372" s="304">
        <f t="shared" ca="1" si="158"/>
        <v>100.41058229843311</v>
      </c>
      <c r="J372" s="306">
        <f t="shared" ca="1" si="159"/>
        <v>619.3594587457394</v>
      </c>
      <c r="K372" s="307">
        <f t="shared" ca="1" si="160"/>
        <v>198.24179657368268</v>
      </c>
      <c r="L372" s="304">
        <f t="shared" ca="1" si="145"/>
        <v>650.31219352444612</v>
      </c>
      <c r="M372" s="306">
        <f t="shared" ca="1" si="161"/>
        <v>-1.4864189303153217</v>
      </c>
      <c r="N372" s="304">
        <f t="shared" ca="1" si="162"/>
        <v>-85.165531295418347</v>
      </c>
      <c r="P372" s="310">
        <f t="shared" ca="1" si="163"/>
        <v>23</v>
      </c>
      <c r="Q372" s="304">
        <f t="shared" ca="1" si="164"/>
        <v>0</v>
      </c>
      <c r="R372" s="306">
        <f t="shared" ca="1" si="165"/>
        <v>0</v>
      </c>
      <c r="S372" s="307">
        <f t="shared" ca="1" si="166"/>
        <v>4.5130000000000017</v>
      </c>
      <c r="T372" s="304">
        <f t="shared" ca="1" si="146"/>
        <v>44.272530000000017</v>
      </c>
      <c r="U372" s="311">
        <f t="shared" ca="1" si="147"/>
        <v>0</v>
      </c>
      <c r="V372" s="306">
        <f t="shared" ca="1" si="148"/>
        <v>1.2009537287206895</v>
      </c>
      <c r="W372" s="304">
        <f t="shared" ca="1" si="149"/>
        <v>36.960277403006465</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1.6192283880349603</v>
      </c>
      <c r="AH372" s="304">
        <f t="shared" ca="1" si="173"/>
        <v>-8.1551801485473305</v>
      </c>
    </row>
    <row r="373" spans="1:34" x14ac:dyDescent="0.2">
      <c r="A373" s="347">
        <f t="shared" ca="1" si="151"/>
        <v>0.1</v>
      </c>
      <c r="B373" s="304">
        <f t="shared" ca="1" si="152"/>
        <v>27.90000000000013</v>
      </c>
      <c r="D373" s="306">
        <f t="shared" ca="1" si="153"/>
        <v>-0.6902089034117378</v>
      </c>
      <c r="E373" s="307">
        <f t="shared" ca="1" si="154"/>
        <v>-1.6494005617772007</v>
      </c>
      <c r="F373" s="304">
        <f t="shared" ca="1" si="155"/>
        <v>1.7879906441421272</v>
      </c>
      <c r="G373" s="306">
        <f t="shared" ca="1" si="156"/>
        <v>8.3933129484561917</v>
      </c>
      <c r="H373" s="307">
        <f t="shared" ca="1" si="157"/>
        <v>-100.21829553969539</v>
      </c>
      <c r="I373" s="304">
        <f t="shared" ca="1" si="158"/>
        <v>100.5691526420127</v>
      </c>
      <c r="J373" s="306">
        <f t="shared" ca="1" si="159"/>
        <v>620.20224108510206</v>
      </c>
      <c r="K373" s="307">
        <f t="shared" ca="1" si="160"/>
        <v>188.22821402252202</v>
      </c>
      <c r="L373" s="304">
        <f t="shared" ca="1" si="145"/>
        <v>648.13631313257815</v>
      </c>
      <c r="M373" s="306">
        <f t="shared" ca="1" si="161"/>
        <v>-1.4872410119268937</v>
      </c>
      <c r="N373" s="304">
        <f t="shared" ca="1" si="162"/>
        <v>-85.212633102176738</v>
      </c>
      <c r="P373" s="310">
        <f t="shared" ca="1" si="163"/>
        <v>23</v>
      </c>
      <c r="Q373" s="304">
        <f t="shared" ca="1" si="164"/>
        <v>0</v>
      </c>
      <c r="R373" s="306">
        <f t="shared" ca="1" si="165"/>
        <v>0</v>
      </c>
      <c r="S373" s="307">
        <f t="shared" ca="1" si="166"/>
        <v>4.5130000000000017</v>
      </c>
      <c r="T373" s="304">
        <f t="shared" ca="1" si="146"/>
        <v>44.272530000000017</v>
      </c>
      <c r="U373" s="311">
        <f t="shared" ca="1" si="147"/>
        <v>0</v>
      </c>
      <c r="V373" s="306">
        <f t="shared" ca="1" si="148"/>
        <v>1.2021570283698864</v>
      </c>
      <c r="W373" s="304">
        <f t="shared" ca="1" si="149"/>
        <v>37.114255888769804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1.5853636035084691</v>
      </c>
      <c r="AH373" s="304">
        <f t="shared" ca="1" si="173"/>
        <v>-8.1897357418582875</v>
      </c>
    </row>
    <row r="374" spans="1:34" x14ac:dyDescent="0.2">
      <c r="A374" s="347">
        <f t="shared" ca="1" si="151"/>
        <v>0.1</v>
      </c>
      <c r="B374" s="304">
        <f t="shared" ca="1" si="152"/>
        <v>28.000000000000131</v>
      </c>
      <c r="D374" s="306">
        <f t="shared" ca="1" si="153"/>
        <v>-0.68634748960223813</v>
      </c>
      <c r="E374" s="307">
        <f t="shared" ca="1" si="154"/>
        <v>-1.6148360667241874</v>
      </c>
      <c r="F374" s="304">
        <f t="shared" ca="1" si="155"/>
        <v>1.7546419574592813</v>
      </c>
      <c r="G374" s="306">
        <f t="shared" ca="1" si="156"/>
        <v>8.3246781994959687</v>
      </c>
      <c r="H374" s="307">
        <f t="shared" ca="1" si="157"/>
        <v>-100.37977914636781</v>
      </c>
      <c r="I374" s="304">
        <f t="shared" ca="1" si="158"/>
        <v>100.72437802537547</v>
      </c>
      <c r="J374" s="306">
        <f t="shared" ca="1" si="159"/>
        <v>621.03814064249968</v>
      </c>
      <c r="K374" s="307">
        <f t="shared" ca="1" si="160"/>
        <v>178.19831028821886</v>
      </c>
      <c r="L374" s="304">
        <f t="shared" ca="1" si="145"/>
        <v>646.09829741477381</v>
      </c>
      <c r="M374" s="306">
        <f t="shared" ca="1" si="161"/>
        <v>-1.4880538482193375</v>
      </c>
      <c r="N374" s="304">
        <f t="shared" ca="1" si="162"/>
        <v>-85.259205191168832</v>
      </c>
      <c r="P374" s="310">
        <f t="shared" ca="1" si="163"/>
        <v>23</v>
      </c>
      <c r="Q374" s="304">
        <f t="shared" ca="1" si="164"/>
        <v>0</v>
      </c>
      <c r="R374" s="306">
        <f t="shared" ca="1" si="165"/>
        <v>0</v>
      </c>
      <c r="S374" s="307">
        <f t="shared" ca="1" si="166"/>
        <v>4.5130000000000017</v>
      </c>
      <c r="T374" s="304">
        <f t="shared" ca="1" si="146"/>
        <v>44.272530000000017</v>
      </c>
      <c r="U374" s="311">
        <f t="shared" ca="1" si="147"/>
        <v>0</v>
      </c>
      <c r="V374" s="306">
        <f t="shared" ca="1" si="148"/>
        <v>1.2033634864970311</v>
      </c>
      <c r="W374" s="304">
        <f t="shared" ca="1" si="149"/>
        <v>37.26627583504834</v>
      </c>
      <c r="Y374" s="314" t="str">
        <f t="shared" ca="1" si="167"/>
        <v/>
      </c>
      <c r="Z374" s="315" t="str">
        <f t="shared" ca="1" si="168"/>
        <v/>
      </c>
      <c r="AA374" s="316" t="str">
        <f t="shared" ca="1" si="169"/>
        <v/>
      </c>
      <c r="AC374" s="310">
        <f t="shared" ca="1" si="170"/>
        <v>28.000000000000131</v>
      </c>
      <c r="AD374" s="323">
        <f t="shared" ca="1" si="171"/>
        <v>621.03814064249968</v>
      </c>
      <c r="AE374" s="324" t="e">
        <f t="shared" ca="1" si="150"/>
        <v>#N/A</v>
      </c>
      <c r="AG374" s="306">
        <f t="shared" ca="1" si="172"/>
        <v>1.5519210892337245</v>
      </c>
      <c r="AH374" s="304">
        <f t="shared" ca="1" si="173"/>
        <v>-8.2238546174982918</v>
      </c>
    </row>
    <row r="375" spans="1:34" x14ac:dyDescent="0.2">
      <c r="A375" s="347">
        <f t="shared" ca="1" si="151"/>
        <v>0.1</v>
      </c>
      <c r="B375" s="304">
        <f t="shared" ca="1" si="152"/>
        <v>28.100000000000133</v>
      </c>
      <c r="D375" s="306">
        <f t="shared" ca="1" si="153"/>
        <v>-0.6824699296905743</v>
      </c>
      <c r="E375" s="307">
        <f t="shared" ca="1" si="154"/>
        <v>-1.5807112305524473</v>
      </c>
      <c r="F375" s="304">
        <f t="shared" ca="1" si="155"/>
        <v>1.7217471357102616</v>
      </c>
      <c r="G375" s="306">
        <f t="shared" ca="1" si="156"/>
        <v>8.2564312065269121</v>
      </c>
      <c r="H375" s="307">
        <f t="shared" ca="1" si="157"/>
        <v>-100.53785026942306</v>
      </c>
      <c r="I375" s="304">
        <f t="shared" ca="1" si="158"/>
        <v>100.87630045290639</v>
      </c>
      <c r="J375" s="306">
        <f t="shared" ca="1" si="159"/>
        <v>621.8671961128008</v>
      </c>
      <c r="K375" s="307">
        <f t="shared" ca="1" si="160"/>
        <v>168.15242881742932</v>
      </c>
      <c r="L375" s="304">
        <f t="shared" ca="1" si="145"/>
        <v>644.20031738458283</v>
      </c>
      <c r="M375" s="306">
        <f t="shared" ca="1" si="161"/>
        <v>-1.4888575830099198</v>
      </c>
      <c r="N375" s="304">
        <f t="shared" ca="1" si="162"/>
        <v>-85.305255802517024</v>
      </c>
      <c r="P375" s="310">
        <f t="shared" ca="1" si="163"/>
        <v>23</v>
      </c>
      <c r="Q375" s="304">
        <f t="shared" ca="1" si="164"/>
        <v>0</v>
      </c>
      <c r="R375" s="306">
        <f t="shared" ca="1" si="165"/>
        <v>0</v>
      </c>
      <c r="S375" s="307">
        <f t="shared" ca="1" si="166"/>
        <v>4.5130000000000017</v>
      </c>
      <c r="T375" s="304">
        <f t="shared" ca="1" si="146"/>
        <v>44.272530000000017</v>
      </c>
      <c r="U375" s="311">
        <f t="shared" ca="1" si="147"/>
        <v>0</v>
      </c>
      <c r="V375" s="306">
        <f t="shared" ca="1" si="148"/>
        <v>1.2045730693698025</v>
      </c>
      <c r="W375" s="304">
        <f t="shared" ca="1" si="149"/>
        <v>37.416349913837514</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1.5188984501149108</v>
      </c>
      <c r="AH375" s="304">
        <f t="shared" ca="1" si="173"/>
        <v>-8.2575395158538285</v>
      </c>
    </row>
    <row r="376" spans="1:34" x14ac:dyDescent="0.2">
      <c r="A376" s="347">
        <f t="shared" ca="1" si="151"/>
        <v>0.1</v>
      </c>
      <c r="B376" s="304">
        <f t="shared" ca="1" si="152"/>
        <v>28.200000000000134</v>
      </c>
      <c r="D376" s="306">
        <f t="shared" ca="1" si="153"/>
        <v>-0.678577265086031</v>
      </c>
      <c r="E376" s="307">
        <f t="shared" ca="1" si="154"/>
        <v>-1.5470232044660737</v>
      </c>
      <c r="F376" s="304">
        <f t="shared" ca="1" si="155"/>
        <v>1.6893039690500098</v>
      </c>
      <c r="G376" s="306">
        <f t="shared" ca="1" si="156"/>
        <v>8.1885734800183094</v>
      </c>
      <c r="H376" s="307">
        <f t="shared" ca="1" si="157"/>
        <v>-100.69255258986966</v>
      </c>
      <c r="I376" s="304">
        <f t="shared" ca="1" si="158"/>
        <v>101.02496168126632</v>
      </c>
      <c r="J376" s="306">
        <f t="shared" ca="1" si="159"/>
        <v>622.68944634712807</v>
      </c>
      <c r="K376" s="307">
        <f t="shared" ca="1" si="160"/>
        <v>158.09090867446469</v>
      </c>
      <c r="L376" s="304">
        <f t="shared" ca="1" si="145"/>
        <v>642.44445829784445</v>
      </c>
      <c r="M376" s="306">
        <f t="shared" ca="1" si="161"/>
        <v>-1.4896523568774025</v>
      </c>
      <c r="N376" s="304">
        <f t="shared" ca="1" si="162"/>
        <v>-85.350792990791078</v>
      </c>
      <c r="P376" s="310">
        <f t="shared" ca="1" si="163"/>
        <v>23</v>
      </c>
      <c r="Q376" s="304">
        <f t="shared" ca="1" si="164"/>
        <v>0</v>
      </c>
      <c r="R376" s="306">
        <f t="shared" ca="1" si="165"/>
        <v>0</v>
      </c>
      <c r="S376" s="307">
        <f t="shared" ca="1" si="166"/>
        <v>4.5130000000000017</v>
      </c>
      <c r="T376" s="304">
        <f t="shared" ca="1" si="146"/>
        <v>44.272530000000017</v>
      </c>
      <c r="U376" s="311">
        <f t="shared" ca="1" si="147"/>
        <v>0</v>
      </c>
      <c r="V376" s="306">
        <f t="shared" ca="1" si="148"/>
        <v>1.2057857436496744</v>
      </c>
      <c r="W376" s="304">
        <f t="shared" ca="1" si="149"/>
        <v>37.564491086978485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1.4862932137011917</v>
      </c>
      <c r="AH376" s="304">
        <f t="shared" ca="1" si="173"/>
        <v>-8.2907932448122086</v>
      </c>
    </row>
    <row r="377" spans="1:34" x14ac:dyDescent="0.2">
      <c r="A377" s="347">
        <f t="shared" ca="1" si="151"/>
        <v>0.1</v>
      </c>
      <c r="B377" s="304">
        <f t="shared" ca="1" si="152"/>
        <v>28.300000000000136</v>
      </c>
      <c r="D377" s="306">
        <f t="shared" ca="1" si="153"/>
        <v>-0.67467051724397942</v>
      </c>
      <c r="E377" s="307">
        <f t="shared" ca="1" si="154"/>
        <v>-1.5137690747727017</v>
      </c>
      <c r="F377" s="304">
        <f t="shared" ca="1" si="155"/>
        <v>1.6573102058988414</v>
      </c>
      <c r="G377" s="306">
        <f t="shared" ca="1" si="156"/>
        <v>8.1211064282939116</v>
      </c>
      <c r="H377" s="307">
        <f t="shared" ca="1" si="157"/>
        <v>-100.84392949734693</v>
      </c>
      <c r="I377" s="304">
        <f t="shared" ca="1" si="158"/>
        <v>101.17040321203407</v>
      </c>
      <c r="J377" s="306">
        <f t="shared" ca="1" si="159"/>
        <v>623.50493034254373</v>
      </c>
      <c r="K377" s="307">
        <f t="shared" ca="1" si="160"/>
        <v>148.01408457010385</v>
      </c>
      <c r="L377" s="304">
        <f t="shared" ca="1" si="145"/>
        <v>640.83271404679874</v>
      </c>
      <c r="M377" s="306">
        <f t="shared" ca="1" si="161"/>
        <v>-1.4904383072557523</v>
      </c>
      <c r="N377" s="304">
        <f t="shared" ca="1" si="162"/>
        <v>-85.395824630377234</v>
      </c>
      <c r="P377" s="310">
        <f t="shared" ca="1" si="163"/>
        <v>23</v>
      </c>
      <c r="Q377" s="304">
        <f t="shared" ca="1" si="164"/>
        <v>0</v>
      </c>
      <c r="R377" s="306">
        <f t="shared" ca="1" si="165"/>
        <v>0</v>
      </c>
      <c r="S377" s="307">
        <f t="shared" ca="1" si="166"/>
        <v>4.5130000000000017</v>
      </c>
      <c r="T377" s="304">
        <f t="shared" ca="1" si="146"/>
        <v>44.272530000000017</v>
      </c>
      <c r="U377" s="311">
        <f t="shared" ca="1" si="147"/>
        <v>0</v>
      </c>
      <c r="V377" s="306">
        <f t="shared" ca="1" si="148"/>
        <v>1.2070014763899504</v>
      </c>
      <c r="W377" s="304">
        <f t="shared" ca="1" si="149"/>
        <v>37.710712591688221</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1.4541028337994923</v>
      </c>
      <c r="AH377" s="304">
        <f t="shared" ca="1" si="173"/>
        <v>-8.3236186764853688</v>
      </c>
    </row>
    <row r="378" spans="1:34" x14ac:dyDescent="0.2">
      <c r="A378" s="347">
        <f t="shared" ca="1" si="151"/>
        <v>0.1</v>
      </c>
      <c r="B378" s="304">
        <f t="shared" ca="1" si="152"/>
        <v>28.400000000000137</v>
      </c>
      <c r="D378" s="306">
        <f t="shared" ca="1" si="153"/>
        <v>-0.67075068777426838</v>
      </c>
      <c r="E378" s="307">
        <f t="shared" ca="1" si="154"/>
        <v>-1.4809458661268327</v>
      </c>
      <c r="F378" s="304">
        <f t="shared" ca="1" si="155"/>
        <v>1.6257635570856572</v>
      </c>
      <c r="G378" s="306">
        <f t="shared" ca="1" si="156"/>
        <v>8.0540313595164843</v>
      </c>
      <c r="H378" s="307">
        <f t="shared" ca="1" si="157"/>
        <v>-100.99202408395962</v>
      </c>
      <c r="I378" s="304">
        <f t="shared" ca="1" si="158"/>
        <v>101.31266628470082</v>
      </c>
      <c r="J378" s="306">
        <f t="shared" ca="1" si="159"/>
        <v>624.3136872319343</v>
      </c>
      <c r="K378" s="307">
        <f t="shared" ca="1" si="160"/>
        <v>137.92228689103851</v>
      </c>
      <c r="L378" s="304">
        <f t="shared" ca="1" si="145"/>
        <v>639.36698169860745</v>
      </c>
      <c r="M378" s="306">
        <f t="shared" ca="1" si="161"/>
        <v>-1.4912155685246622</v>
      </c>
      <c r="N378" s="304">
        <f t="shared" ca="1" si="162"/>
        <v>-85.440358420664751</v>
      </c>
      <c r="P378" s="310">
        <f t="shared" ca="1" si="163"/>
        <v>23</v>
      </c>
      <c r="Q378" s="304">
        <f t="shared" ca="1" si="164"/>
        <v>0</v>
      </c>
      <c r="R378" s="306">
        <f t="shared" ca="1" si="165"/>
        <v>0</v>
      </c>
      <c r="S378" s="307">
        <f t="shared" ca="1" si="166"/>
        <v>4.5130000000000017</v>
      </c>
      <c r="T378" s="304">
        <f t="shared" ca="1" si="146"/>
        <v>44.272530000000017</v>
      </c>
      <c r="U378" s="311">
        <f t="shared" ca="1" si="147"/>
        <v>0</v>
      </c>
      <c r="V378" s="306">
        <f t="shared" ca="1" si="148"/>
        <v>1.2082202350337297</v>
      </c>
      <c r="W378" s="304">
        <f t="shared" ca="1" si="149"/>
        <v>37.855027926405214</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1.4223246940039793</v>
      </c>
      <c r="AH378" s="304">
        <f t="shared" ca="1" si="173"/>
        <v>-8.3560187440035918</v>
      </c>
    </row>
    <row r="379" spans="1:34" x14ac:dyDescent="0.2">
      <c r="A379" s="347">
        <f t="shared" ca="1" si="151"/>
        <v>0.1</v>
      </c>
      <c r="B379" s="304">
        <f t="shared" ca="1" si="152"/>
        <v>28.500000000000139</v>
      </c>
      <c r="D379" s="306">
        <f t="shared" ca="1" si="153"/>
        <v>-0.66681875855852579</v>
      </c>
      <c r="E379" s="307">
        <f t="shared" ca="1" si="154"/>
        <v>-1.4485505447024263</v>
      </c>
      <c r="F379" s="304">
        <f t="shared" ca="1" si="155"/>
        <v>1.5946616999612266</v>
      </c>
      <c r="G379" s="306">
        <f t="shared" ca="1" si="156"/>
        <v>7.9873494836606316</v>
      </c>
      <c r="H379" s="307">
        <f t="shared" ca="1" si="157"/>
        <v>-101.13687913842986</v>
      </c>
      <c r="I379" s="304">
        <f t="shared" ca="1" si="158"/>
        <v>101.45179187000841</v>
      </c>
      <c r="J379" s="306">
        <f t="shared" ca="1" si="159"/>
        <v>625.1157562740932</v>
      </c>
      <c r="K379" s="307">
        <f t="shared" ca="1" si="160"/>
        <v>127.81584172991904</v>
      </c>
      <c r="L379" s="304">
        <f t="shared" ca="1" si="145"/>
        <v>638.04905621688624</v>
      </c>
      <c r="M379" s="306">
        <f t="shared" ca="1" si="161"/>
        <v>-1.49198427209701</v>
      </c>
      <c r="N379" s="304">
        <f t="shared" ca="1" si="162"/>
        <v>-85.484401891056905</v>
      </c>
      <c r="P379" s="310">
        <f t="shared" ca="1" si="163"/>
        <v>23</v>
      </c>
      <c r="Q379" s="304">
        <f t="shared" ca="1" si="164"/>
        <v>0</v>
      </c>
      <c r="R379" s="306">
        <f t="shared" ca="1" si="165"/>
        <v>0</v>
      </c>
      <c r="S379" s="307">
        <f t="shared" ca="1" si="166"/>
        <v>4.5130000000000017</v>
      </c>
      <c r="T379" s="304">
        <f t="shared" ca="1" si="146"/>
        <v>44.272530000000017</v>
      </c>
      <c r="U379" s="311">
        <f t="shared" ca="1" si="147"/>
        <v>0</v>
      </c>
      <c r="V379" s="306">
        <f t="shared" ca="1" si="148"/>
        <v>1.209441987411815</v>
      </c>
      <c r="W379" s="304">
        <f t="shared" ca="1" si="149"/>
        <v>37.997450836950428</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1.3909561111428008</v>
      </c>
      <c r="AH379" s="304">
        <f t="shared" ca="1" si="173"/>
        <v>-8.3879964383791705</v>
      </c>
    </row>
    <row r="380" spans="1:34" x14ac:dyDescent="0.2">
      <c r="A380" s="347">
        <f t="shared" ca="1" si="151"/>
        <v>0.1</v>
      </c>
      <c r="B380" s="304">
        <f t="shared" ca="1" si="152"/>
        <v>28.60000000000014</v>
      </c>
      <c r="D380" s="306">
        <f t="shared" ca="1" si="153"/>
        <v>-0.66287569187591322</v>
      </c>
      <c r="E380" s="307">
        <f t="shared" ca="1" si="154"/>
        <v>-1.4165800212948554</v>
      </c>
      <c r="F380" s="304">
        <f t="shared" ca="1" si="155"/>
        <v>1.5640022824828943</v>
      </c>
      <c r="G380" s="306">
        <f t="shared" ca="1" si="156"/>
        <v>7.9210619144730403</v>
      </c>
      <c r="H380" s="307">
        <f t="shared" ca="1" si="157"/>
        <v>-101.27853714055935</v>
      </c>
      <c r="I380" s="304">
        <f t="shared" ca="1" si="158"/>
        <v>101.58782066362373</v>
      </c>
      <c r="J380" s="306">
        <f t="shared" ca="1" si="159"/>
        <v>625.9111768439999</v>
      </c>
      <c r="K380" s="307">
        <f t="shared" ca="1" si="160"/>
        <v>117.69507091596958</v>
      </c>
      <c r="L380" s="304">
        <f t="shared" ca="1" si="145"/>
        <v>636.88062540491524</v>
      </c>
      <c r="M380" s="306">
        <f t="shared" ca="1" si="161"/>
        <v>-1.4927445465033709</v>
      </c>
      <c r="N380" s="304">
        <f t="shared" ca="1" si="162"/>
        <v>-85.527962405813199</v>
      </c>
      <c r="P380" s="310">
        <f t="shared" ca="1" si="163"/>
        <v>23</v>
      </c>
      <c r="Q380" s="304">
        <f t="shared" ca="1" si="164"/>
        <v>0</v>
      </c>
      <c r="R380" s="306">
        <f t="shared" ca="1" si="165"/>
        <v>0</v>
      </c>
      <c r="S380" s="307">
        <f t="shared" ca="1" si="166"/>
        <v>4.5130000000000017</v>
      </c>
      <c r="T380" s="304">
        <f t="shared" ca="1" si="146"/>
        <v>44.272530000000017</v>
      </c>
      <c r="U380" s="311">
        <f t="shared" ca="1" si="147"/>
        <v>0</v>
      </c>
      <c r="V380" s="306">
        <f t="shared" ca="1" si="148"/>
        <v>1.2106667017405492</v>
      </c>
      <c r="W380" s="304">
        <f t="shared" ca="1" si="149"/>
        <v>38.137995303002683</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1.3599943386427693</v>
      </c>
      <c r="AH380" s="304">
        <f t="shared" ca="1" si="173"/>
        <v>-8.4195548054399314</v>
      </c>
    </row>
    <row r="381" spans="1:34" x14ac:dyDescent="0.2">
      <c r="A381" s="347">
        <f t="shared" ca="1" si="151"/>
        <v>0.1</v>
      </c>
      <c r="B381" s="304">
        <f t="shared" ca="1" si="152"/>
        <v>28.700000000000141</v>
      </c>
      <c r="D381" s="306">
        <f t="shared" ca="1" si="153"/>
        <v>-0.6589224305369179</v>
      </c>
      <c r="E381" s="307">
        <f t="shared" ca="1" si="154"/>
        <v>-1.3850311543524185</v>
      </c>
      <c r="F381" s="304">
        <f t="shared" ca="1" si="155"/>
        <v>1.5337829272721328</v>
      </c>
      <c r="G381" s="306">
        <f t="shared" ca="1" si="156"/>
        <v>7.8551696714193486</v>
      </c>
      <c r="H381" s="307">
        <f t="shared" ca="1" si="157"/>
        <v>-101.41704025599459</v>
      </c>
      <c r="I381" s="304">
        <f t="shared" ca="1" si="158"/>
        <v>101.72079308014077</v>
      </c>
      <c r="J381" s="306">
        <f t="shared" ca="1" si="159"/>
        <v>626.69998842329449</v>
      </c>
      <c r="K381" s="307">
        <f t="shared" ca="1" si="160"/>
        <v>107.56029204614188</v>
      </c>
      <c r="L381" s="304">
        <f t="shared" ca="1" si="145"/>
        <v>635.86326510878803</v>
      </c>
      <c r="M381" s="306">
        <f t="shared" ca="1" si="161"/>
        <v>-1.4934965174736985</v>
      </c>
      <c r="N381" s="304">
        <f t="shared" ca="1" si="162"/>
        <v>-85.571047168729336</v>
      </c>
      <c r="P381" s="310">
        <f t="shared" ca="1" si="163"/>
        <v>23</v>
      </c>
      <c r="Q381" s="304">
        <f t="shared" ca="1" si="164"/>
        <v>0</v>
      </c>
      <c r="R381" s="306">
        <f t="shared" ca="1" si="165"/>
        <v>0</v>
      </c>
      <c r="S381" s="307">
        <f t="shared" ca="1" si="166"/>
        <v>4.5130000000000017</v>
      </c>
      <c r="T381" s="304">
        <f t="shared" ca="1" si="146"/>
        <v>44.272530000000017</v>
      </c>
      <c r="U381" s="311">
        <f t="shared" ca="1" si="147"/>
        <v>0</v>
      </c>
      <c r="V381" s="306">
        <f t="shared" ca="1" si="148"/>
        <v>1.2118943466196002</v>
      </c>
      <c r="W381" s="304">
        <f t="shared" ca="1" si="149"/>
        <v>38.276675524887523</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1.3294365698126942</v>
      </c>
      <c r="AH381" s="304">
        <f t="shared" ca="1" si="173"/>
        <v>-8.4506969428324101</v>
      </c>
    </row>
    <row r="382" spans="1:34" x14ac:dyDescent="0.2">
      <c r="A382" s="347">
        <f t="shared" ca="1" si="151"/>
        <v>0.1</v>
      </c>
      <c r="B382" s="304">
        <f t="shared" ca="1" si="152"/>
        <v>28.800000000000143</v>
      </c>
      <c r="D382" s="306">
        <f t="shared" ca="1" si="153"/>
        <v>-0.65495989802473664</v>
      </c>
      <c r="E382" s="307">
        <f t="shared" ca="1" si="154"/>
        <v>-1.3539007529375606</v>
      </c>
      <c r="F382" s="304">
        <f t="shared" ca="1" si="155"/>
        <v>1.5040012356462567</v>
      </c>
      <c r="G382" s="306">
        <f t="shared" ca="1" si="156"/>
        <v>7.7896736816168746</v>
      </c>
      <c r="H382" s="307">
        <f t="shared" ca="1" si="157"/>
        <v>-101.55243033128835</v>
      </c>
      <c r="I382" s="304">
        <f t="shared" ca="1" si="158"/>
        <v>101.85074924740245</v>
      </c>
      <c r="J382" s="306">
        <f t="shared" ca="1" si="159"/>
        <v>627.4822305909463</v>
      </c>
      <c r="K382" s="307">
        <f t="shared" ca="1" si="160"/>
        <v>97.411818516777728</v>
      </c>
      <c r="L382" s="304">
        <f t="shared" ca="1" si="145"/>
        <v>634.99843471786221</v>
      </c>
      <c r="M382" s="306">
        <f t="shared" ca="1" si="161"/>
        <v>-1.4942403080162834</v>
      </c>
      <c r="N382" s="304">
        <f t="shared" ca="1" si="162"/>
        <v>-85.613663227661192</v>
      </c>
      <c r="P382" s="310">
        <f t="shared" ca="1" si="163"/>
        <v>23</v>
      </c>
      <c r="Q382" s="304">
        <f t="shared" ca="1" si="164"/>
        <v>0</v>
      </c>
      <c r="R382" s="306">
        <f t="shared" ca="1" si="165"/>
        <v>0</v>
      </c>
      <c r="S382" s="307">
        <f t="shared" ca="1" si="166"/>
        <v>4.5130000000000017</v>
      </c>
      <c r="T382" s="304">
        <f t="shared" ca="1" si="146"/>
        <v>44.272530000000017</v>
      </c>
      <c r="U382" s="311">
        <f t="shared" ca="1" si="147"/>
        <v>0</v>
      </c>
      <c r="V382" s="306">
        <f t="shared" ca="1" si="148"/>
        <v>1.2131248910296888</v>
      </c>
      <c r="W382" s="304">
        <f t="shared" ca="1" si="149"/>
        <v>38.413505910678339</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1.2992799410461213</v>
      </c>
      <c r="AH382" s="304">
        <f t="shared" ca="1" si="173"/>
        <v>-8.4814259970945063</v>
      </c>
    </row>
    <row r="383" spans="1:34" x14ac:dyDescent="0.2">
      <c r="A383" s="347">
        <f t="shared" ca="1" si="151"/>
        <v>0.1</v>
      </c>
      <c r="B383" s="304">
        <f t="shared" ca="1" si="152"/>
        <v>28.900000000000144</v>
      </c>
      <c r="D383" s="306">
        <f t="shared" ca="1" si="153"/>
        <v>-0.65098899864385329</v>
      </c>
      <c r="E383" s="307">
        <f t="shared" ca="1" si="154"/>
        <v>-1.3231855796181478</v>
      </c>
      <c r="F383" s="304">
        <f t="shared" ca="1" si="155"/>
        <v>1.4746547916257351</v>
      </c>
      <c r="G383" s="306">
        <f t="shared" ca="1" si="156"/>
        <v>7.724574781752489</v>
      </c>
      <c r="H383" s="307">
        <f t="shared" ca="1" si="157"/>
        <v>-101.68474888925016</v>
      </c>
      <c r="I383" s="304">
        <f t="shared" ca="1" si="158"/>
        <v>101.97772900113411</v>
      </c>
      <c r="J383" s="306">
        <f t="shared" ca="1" si="159"/>
        <v>628.25794301411474</v>
      </c>
      <c r="K383" s="307">
        <f t="shared" ca="1" si="160"/>
        <v>87.249959555750806</v>
      </c>
      <c r="L383" s="304">
        <f t="shared" ca="1" si="145"/>
        <v>634.28747299848737</v>
      </c>
      <c r="M383" s="306">
        <f t="shared" ca="1" si="161"/>
        <v>-1.4949760384940907</v>
      </c>
      <c r="N383" s="304">
        <f t="shared" ca="1" si="162"/>
        <v>-85.655817478898683</v>
      </c>
      <c r="P383" s="310">
        <f t="shared" ca="1" si="163"/>
        <v>23</v>
      </c>
      <c r="Q383" s="304">
        <f t="shared" ca="1" si="164"/>
        <v>0</v>
      </c>
      <c r="R383" s="306">
        <f t="shared" ca="1" si="165"/>
        <v>0</v>
      </c>
      <c r="S383" s="307">
        <f t="shared" ca="1" si="166"/>
        <v>4.5130000000000017</v>
      </c>
      <c r="T383" s="304">
        <f t="shared" ca="1" si="146"/>
        <v>44.272530000000017</v>
      </c>
      <c r="U383" s="311">
        <f t="shared" ca="1" si="147"/>
        <v>0</v>
      </c>
      <c r="V383" s="306">
        <f t="shared" ca="1" si="148"/>
        <v>1.2143583043302604</v>
      </c>
      <c r="W383" s="304">
        <f t="shared" ca="1" si="149"/>
        <v>38.548501063607887</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1.2695215349442019</v>
      </c>
      <c r="AH383" s="304">
        <f t="shared" ca="1" si="173"/>
        <v>-8.5117451607973251</v>
      </c>
    </row>
    <row r="384" spans="1:34" x14ac:dyDescent="0.2">
      <c r="A384" s="347">
        <f t="shared" ca="1" si="151"/>
        <v>0.1</v>
      </c>
      <c r="B384" s="304">
        <f t="shared" ca="1" si="152"/>
        <v>29.000000000000146</v>
      </c>
      <c r="D384" s="306">
        <f t="shared" ca="1" si="153"/>
        <v>-0.64701061767539902</v>
      </c>
      <c r="E384" s="307">
        <f t="shared" ca="1" si="154"/>
        <v>-1.292882353289162</v>
      </c>
      <c r="F384" s="304">
        <f t="shared" ca="1" si="155"/>
        <v>1.4457411659184445</v>
      </c>
      <c r="G384" s="306">
        <f t="shared" ca="1" si="156"/>
        <v>7.6598737199849491</v>
      </c>
      <c r="H384" s="307">
        <f t="shared" ca="1" si="157"/>
        <v>-101.81403712457907</v>
      </c>
      <c r="I384" s="304">
        <f t="shared" ca="1" si="158"/>
        <v>102.10177187988113</v>
      </c>
      <c r="J384" s="306">
        <f t="shared" ca="1" si="159"/>
        <v>629.02716543920167</v>
      </c>
      <c r="K384" s="307">
        <f t="shared" ca="1" si="160"/>
        <v>77.075020255059343</v>
      </c>
      <c r="L384" s="304">
        <f t="shared" ca="1" si="145"/>
        <v>633.73159429508848</v>
      </c>
      <c r="M384" s="306">
        <f t="shared" ca="1" si="161"/>
        <v>-1.495703826698578</v>
      </c>
      <c r="N384" s="304">
        <f t="shared" ca="1" si="162"/>
        <v>-85.697516671395221</v>
      </c>
      <c r="P384" s="310">
        <f t="shared" ca="1" si="163"/>
        <v>23</v>
      </c>
      <c r="Q384" s="304">
        <f t="shared" ca="1" si="164"/>
        <v>0</v>
      </c>
      <c r="R384" s="306">
        <f t="shared" ca="1" si="165"/>
        <v>0</v>
      </c>
      <c r="S384" s="307">
        <f t="shared" ca="1" si="166"/>
        <v>4.5130000000000017</v>
      </c>
      <c r="T384" s="304">
        <f t="shared" ca="1" si="146"/>
        <v>44.272530000000017</v>
      </c>
      <c r="U384" s="311">
        <f t="shared" ca="1" si="147"/>
        <v>0</v>
      </c>
      <c r="V384" s="306">
        <f t="shared" ca="1" si="148"/>
        <v>1.2155945562571051</v>
      </c>
      <c r="W384" s="304">
        <f t="shared" ca="1" si="149"/>
        <v>38.681675769788789</v>
      </c>
      <c r="Y384" s="314" t="str">
        <f t="shared" ca="1" si="167"/>
        <v/>
      </c>
      <c r="Z384" s="315" t="str">
        <f t="shared" ca="1" si="168"/>
        <v/>
      </c>
      <c r="AA384" s="316" t="str">
        <f t="shared" ca="1" si="169"/>
        <v/>
      </c>
      <c r="AC384" s="310">
        <f t="shared" ca="1" si="170"/>
        <v>29.000000000000146</v>
      </c>
      <c r="AD384" s="323">
        <f t="shared" ca="1" si="171"/>
        <v>629.02716543920167</v>
      </c>
      <c r="AE384" s="324" t="e">
        <f t="shared" ca="1" si="150"/>
        <v>#N/A</v>
      </c>
      <c r="AG384" s="306">
        <f t="shared" ca="1" si="172"/>
        <v>1.2401583833595975</v>
      </c>
      <c r="AH384" s="304">
        <f t="shared" ca="1" si="173"/>
        <v>-8.5416576697557876</v>
      </c>
    </row>
    <row r="385" spans="1:34" x14ac:dyDescent="0.2">
      <c r="A385" s="347">
        <f t="shared" ca="1" si="151"/>
        <v>0.1</v>
      </c>
      <c r="B385" s="304">
        <f t="shared" ca="1" si="152"/>
        <v>29.100000000000147</v>
      </c>
      <c r="D385" s="306">
        <f t="shared" ca="1" si="153"/>
        <v>-0.64302562153891085</v>
      </c>
      <c r="E385" s="307">
        <f t="shared" ca="1" si="154"/>
        <v>-1.2629877519251274</v>
      </c>
      <c r="F385" s="304">
        <f t="shared" ca="1" si="155"/>
        <v>1.4172579198820479</v>
      </c>
      <c r="G385" s="306">
        <f t="shared" ca="1" si="156"/>
        <v>7.5955711578310581</v>
      </c>
      <c r="H385" s="307">
        <f t="shared" ca="1" si="157"/>
        <v>-101.94033589977158</v>
      </c>
      <c r="I385" s="304">
        <f t="shared" ca="1" si="158"/>
        <v>102.22291712024233</v>
      </c>
      <c r="J385" s="306">
        <f t="shared" ca="1" si="159"/>
        <v>629.78993768309249</v>
      </c>
      <c r="K385" s="307">
        <f t="shared" ca="1" si="160"/>
        <v>66.887301603841806</v>
      </c>
      <c r="L385" s="304">
        <f t="shared" ca="1" si="145"/>
        <v>633.33188513031371</v>
      </c>
      <c r="M385" s="306">
        <f t="shared" ca="1" si="161"/>
        <v>-1.4964237879210893</v>
      </c>
      <c r="N385" s="304">
        <f t="shared" ca="1" si="162"/>
        <v>-85.738767410858202</v>
      </c>
      <c r="P385" s="310">
        <f t="shared" ca="1" si="163"/>
        <v>23</v>
      </c>
      <c r="Q385" s="304">
        <f t="shared" ca="1" si="164"/>
        <v>0</v>
      </c>
      <c r="R385" s="306">
        <f t="shared" ca="1" si="165"/>
        <v>0</v>
      </c>
      <c r="S385" s="307">
        <f t="shared" ca="1" si="166"/>
        <v>4.5130000000000017</v>
      </c>
      <c r="T385" s="304">
        <f t="shared" ca="1" si="146"/>
        <v>44.272530000000017</v>
      </c>
      <c r="U385" s="311">
        <f t="shared" ca="1" si="147"/>
        <v>0</v>
      </c>
      <c r="V385" s="306">
        <f t="shared" ca="1" si="148"/>
        <v>1.2168336169199339</v>
      </c>
      <c r="W385" s="304">
        <f t="shared" ca="1" si="149"/>
        <v>38.813044986240598</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1.2111874703621908</v>
      </c>
      <c r="AH385" s="304">
        <f t="shared" ca="1" si="173"/>
        <v>-8.5711668003077275</v>
      </c>
    </row>
    <row r="386" spans="1:34" x14ac:dyDescent="0.2">
      <c r="A386" s="347">
        <f t="shared" ca="1" si="151"/>
        <v>0.1</v>
      </c>
      <c r="B386" s="304">
        <f t="shared" ca="1" si="152"/>
        <v>29.200000000000149</v>
      </c>
      <c r="D386" s="306">
        <f t="shared" ca="1" si="153"/>
        <v>-0.63903485796008908</v>
      </c>
      <c r="E386" s="307">
        <f t="shared" ca="1" si="154"/>
        <v>-1.2334984152638562</v>
      </c>
      <c r="F386" s="304">
        <f t="shared" ca="1" si="155"/>
        <v>1.3892026094657739</v>
      </c>
      <c r="G386" s="306">
        <f t="shared" ca="1" si="156"/>
        <v>7.5316676720350495</v>
      </c>
      <c r="H386" s="307">
        <f t="shared" ca="1" si="157"/>
        <v>-102.06368574129797</v>
      </c>
      <c r="I386" s="304">
        <f t="shared" ca="1" si="158"/>
        <v>102.34120365239217</v>
      </c>
      <c r="J386" s="306">
        <f t="shared" ca="1" si="159"/>
        <v>630.5462996245858</v>
      </c>
      <c r="K386" s="307">
        <f t="shared" ca="1" si="160"/>
        <v>56.687100521788324</v>
      </c>
      <c r="L386" s="304">
        <f t="shared" ca="1" si="145"/>
        <v>633.08930123310824</v>
      </c>
      <c r="M386" s="306">
        <f t="shared" ca="1" si="161"/>
        <v>-1.4971360350219129</v>
      </c>
      <c r="N386" s="304">
        <f t="shared" ca="1" si="162"/>
        <v>-85.779576163705812</v>
      </c>
      <c r="P386" s="310">
        <f t="shared" ca="1" si="163"/>
        <v>23</v>
      </c>
      <c r="Q386" s="304">
        <f t="shared" ca="1" si="164"/>
        <v>0</v>
      </c>
      <c r="R386" s="306">
        <f t="shared" ca="1" si="165"/>
        <v>0</v>
      </c>
      <c r="S386" s="307">
        <f t="shared" ca="1" si="166"/>
        <v>4.5130000000000017</v>
      </c>
      <c r="T386" s="304">
        <f t="shared" ca="1" si="146"/>
        <v>44.272530000000017</v>
      </c>
      <c r="U386" s="311">
        <f t="shared" ca="1" si="147"/>
        <v>0</v>
      </c>
      <c r="V386" s="306">
        <f t="shared" ca="1" si="148"/>
        <v>1.2180754567999037</v>
      </c>
      <c r="W386" s="304">
        <f t="shared" ca="1" si="149"/>
        <v>38.94262382922156</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1.1826057351275132</v>
      </c>
      <c r="AH386" s="304">
        <f t="shared" ca="1" si="173"/>
        <v>-8.6002758666608869</v>
      </c>
    </row>
    <row r="387" spans="1:34" x14ac:dyDescent="0.2">
      <c r="A387" s="347">
        <f t="shared" ca="1" si="151"/>
        <v>0.1</v>
      </c>
      <c r="B387" s="304">
        <f t="shared" ca="1" si="152"/>
        <v>29.30000000000015</v>
      </c>
      <c r="D387" s="306">
        <f t="shared" ca="1" si="153"/>
        <v>-0.63503915614420714</v>
      </c>
      <c r="E387" s="307">
        <f t="shared" ca="1" si="154"/>
        <v>-1.2044109474218718</v>
      </c>
      <c r="F387" s="304">
        <f t="shared" ca="1" si="155"/>
        <v>1.3615727891324787</v>
      </c>
      <c r="G387" s="306">
        <f t="shared" ca="1" si="156"/>
        <v>7.4681637564206289</v>
      </c>
      <c r="H387" s="307">
        <f t="shared" ca="1" si="157"/>
        <v>-102.18412683604016</v>
      </c>
      <c r="I387" s="304">
        <f t="shared" ca="1" si="158"/>
        <v>102.45667009588325</v>
      </c>
      <c r="J387" s="306">
        <f t="shared" ca="1" si="159"/>
        <v>631.29629119600861</v>
      </c>
      <c r="K387" s="307">
        <f t="shared" ca="1" si="160"/>
        <v>46.474709892921418</v>
      </c>
      <c r="L387" s="304">
        <f t="shared" ca="1" si="145"/>
        <v>633.00466502030372</v>
      </c>
      <c r="M387" s="306">
        <f t="shared" ca="1" si="161"/>
        <v>-1.497840678497093</v>
      </c>
      <c r="N387" s="304">
        <f t="shared" ca="1" si="162"/>
        <v>-85.819949260895072</v>
      </c>
      <c r="P387" s="310">
        <f t="shared" ca="1" si="163"/>
        <v>23</v>
      </c>
      <c r="Q387" s="304">
        <f t="shared" ca="1" si="164"/>
        <v>0</v>
      </c>
      <c r="R387" s="306">
        <f t="shared" ca="1" si="165"/>
        <v>0</v>
      </c>
      <c r="S387" s="307">
        <f t="shared" ca="1" si="166"/>
        <v>4.5130000000000017</v>
      </c>
      <c r="T387" s="304">
        <f t="shared" ca="1" si="146"/>
        <v>44.272530000000017</v>
      </c>
      <c r="U387" s="311">
        <f t="shared" ca="1" si="147"/>
        <v>0</v>
      </c>
      <c r="V387" s="306">
        <f t="shared" ca="1" si="148"/>
        <v>1.2193200467470988</v>
      </c>
      <c r="W387" s="304">
        <f t="shared" ca="1" si="149"/>
        <v>39.070427562861887</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1.1544100747487711</v>
      </c>
      <c r="AH387" s="304">
        <f t="shared" ca="1" si="173"/>
        <v>-8.6289882183074553</v>
      </c>
    </row>
    <row r="388" spans="1:34" x14ac:dyDescent="0.2">
      <c r="A388" s="347">
        <f t="shared" ca="1" si="151"/>
        <v>0.1</v>
      </c>
      <c r="B388" s="304">
        <f t="shared" ca="1" si="152"/>
        <v>29.400000000000151</v>
      </c>
      <c r="D388" s="306">
        <f t="shared" ca="1" si="153"/>
        <v>-0.6310393269547977</v>
      </c>
      <c r="E388" s="307">
        <f t="shared" ca="1" si="154"/>
        <v>-1.1757219194422621</v>
      </c>
      <c r="F388" s="304">
        <f t="shared" ca="1" si="155"/>
        <v>1.3343660157620028</v>
      </c>
      <c r="G388" s="306">
        <f t="shared" ca="1" si="156"/>
        <v>7.405059823725149</v>
      </c>
      <c r="H388" s="307">
        <f t="shared" ca="1" si="157"/>
        <v>-102.30169902798438</v>
      </c>
      <c r="I388" s="304">
        <f t="shared" ca="1" si="158"/>
        <v>102.56935475572247</v>
      </c>
      <c r="J388" s="306">
        <f t="shared" ca="1" si="159"/>
        <v>632.0399523750159</v>
      </c>
      <c r="K388" s="307">
        <f t="shared" ca="1" si="160"/>
        <v>36.250418599720192</v>
      </c>
      <c r="L388" s="304">
        <f t="shared" ref="L388:L451" ca="1" si="174">SQRT(pos_x^2+pos_z^2)</f>
        <v>633.07866355364354</v>
      </c>
      <c r="M388" s="306">
        <f t="shared" ca="1" si="161"/>
        <v>-1.4985378265430789</v>
      </c>
      <c r="N388" s="304">
        <f t="shared" ca="1" si="162"/>
        <v>-85.859892901625855</v>
      </c>
      <c r="P388" s="310">
        <f t="shared" ca="1" si="163"/>
        <v>23</v>
      </c>
      <c r="Q388" s="304">
        <f t="shared" ca="1" si="164"/>
        <v>0</v>
      </c>
      <c r="R388" s="306">
        <f t="shared" ca="1" si="165"/>
        <v>0</v>
      </c>
      <c r="S388" s="307">
        <f t="shared" ca="1" si="166"/>
        <v>4.5130000000000017</v>
      </c>
      <c r="T388" s="304">
        <f t="shared" ref="T388:T451" ca="1" si="175">m*g</f>
        <v>44.272530000000017</v>
      </c>
      <c r="U388" s="311">
        <f t="shared" ref="U388:U451" ca="1" si="176">IF(pos_xz&lt;L_rampe,Poids*COS(Beta),0)</f>
        <v>0</v>
      </c>
      <c r="V388" s="306">
        <f t="shared" ref="V388:V451" ca="1" si="177">Rho_moyen*(20000-Alt_rampe-pos_z)/(20000+Alt_rampe+pos_z)</f>
        <v>1.2205673579779743</v>
      </c>
      <c r="W388" s="304">
        <f t="shared" ref="W388:W451" ca="1" si="178">1/2*Rho*Sref*Cx*vit_xz^2</f>
        <v>39.196471588096855</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1.1265973469734956</v>
      </c>
      <c r="AH388" s="304">
        <f t="shared" ca="1" si="173"/>
        <v>-8.6573072375054014</v>
      </c>
    </row>
    <row r="389" spans="1:34" x14ac:dyDescent="0.2">
      <c r="A389" s="347">
        <f t="shared" ref="A389:A452" ca="1" si="180">IF(B388+0.01&lt;=T_ini+ROUNDUP(Temps_fin_propu,0), 0.01, IF(K388&gt;0, 0.1, 0.0001))</f>
        <v>0.1</v>
      </c>
      <c r="B389" s="304">
        <f t="shared" ref="B389:B452" ca="1" si="181">B388+pas</f>
        <v>29.500000000000153</v>
      </c>
      <c r="D389" s="306">
        <f t="shared" ref="D389:D452" ca="1" si="182">IF(AND(L388&lt;L_rampe,Poussee&lt;Poids*SIN(M388)),0,(-W388+Poussee)/m*COS(M388)-U388/m*SIN(M388))</f>
        <v>-0.6270361630972594</v>
      </c>
      <c r="E389" s="307">
        <f t="shared" ref="E389:E452" ca="1" si="183">IF(AND(L388&lt;L_rampe,Poussee&lt;Poids*SIN(M388)),0,(-W388+Poussee)/m*SIN(M388)+U388/m*COS(M388)-Poids/m)</f>
        <v>-1.1474278717753101</v>
      </c>
      <c r="F389" s="304">
        <f t="shared" ref="F389:F452" ca="1" si="184">SQRT(acc_x^2+acc_z^2)</f>
        <v>1.3075798525361846</v>
      </c>
      <c r="G389" s="306">
        <f t="shared" ref="G389:G452" ca="1" si="185">G388+acc_x*pas</f>
        <v>7.3423562074154232</v>
      </c>
      <c r="H389" s="307">
        <f t="shared" ref="H389:H452" ca="1" si="186">H388+acc_z*pas</f>
        <v>-102.41644181516192</v>
      </c>
      <c r="I389" s="304">
        <f t="shared" ref="I389:I452" ca="1" si="187">SQRT(vit_x^2+vit_z^2)</f>
        <v>102.67929561871281</v>
      </c>
      <c r="J389" s="306">
        <f t="shared" ref="J389:J452" ca="1" si="188">J388+0.5*(vit_x+G388)*pas*(K388&gt;=0)</f>
        <v>632.77732317657296</v>
      </c>
      <c r="K389" s="307">
        <f t="shared" ref="K389:K452" ca="1" si="189">K388+0.5*(vit_z+H388)*pas</f>
        <v>26.014511557562876</v>
      </c>
      <c r="L389" s="304">
        <f t="shared" ca="1" si="174"/>
        <v>633.31184699015978</v>
      </c>
      <c r="M389" s="306">
        <f t="shared" ref="M389:M452" ca="1" si="190">IF(AND(L388&gt;L_rampe,G389&gt;0),ATAN2(G389,H389),$M$4)</f>
        <v>-1.4992275851192887</v>
      </c>
      <c r="N389" s="304">
        <f t="shared" ref="N389:N452" ca="1" si="191">DEGREES(Beta)</f>
        <v>-85.899413156925618</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4.5130000000000017</v>
      </c>
      <c r="T389" s="304">
        <f t="shared" ca="1" si="175"/>
        <v>44.272530000000017</v>
      </c>
      <c r="U389" s="311">
        <f t="shared" ca="1" si="176"/>
        <v>0</v>
      </c>
      <c r="V389" s="306">
        <f t="shared" ca="1" si="177"/>
        <v>1.2218173620727559</v>
      </c>
      <c r="W389" s="304">
        <f t="shared" ca="1" si="178"/>
        <v>39.320771431895913</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1.0991643728656122</v>
      </c>
      <c r="AH389" s="304">
        <f t="shared" ref="AH389:AH452" ca="1" si="202">IF(AND(L388&lt;L_rampe,Poussee&lt;Poids*SIN(M388)), g*SIN(M388), (-W388+Poussee)/m)</f>
        <v>-8.6852363368262449</v>
      </c>
    </row>
    <row r="390" spans="1:34" x14ac:dyDescent="0.2">
      <c r="A390" s="347">
        <f t="shared" ca="1" si="180"/>
        <v>0.1</v>
      </c>
      <c r="B390" s="304">
        <f t="shared" ca="1" si="181"/>
        <v>29.600000000000154</v>
      </c>
      <c r="D390" s="306">
        <f t="shared" ca="1" si="182"/>
        <v>-0.62303043930706903</v>
      </c>
      <c r="E390" s="307">
        <f t="shared" ca="1" si="183"/>
        <v>-1.1195253166927923</v>
      </c>
      <c r="F390" s="304">
        <f t="shared" ca="1" si="184"/>
        <v>1.2812118728060775</v>
      </c>
      <c r="G390" s="306">
        <f t="shared" ca="1" si="185"/>
        <v>7.2800531634847161</v>
      </c>
      <c r="H390" s="307">
        <f t="shared" ca="1" si="186"/>
        <v>-102.52839434683119</v>
      </c>
      <c r="I390" s="304">
        <f t="shared" ca="1" si="187"/>
        <v>102.7865303500536</v>
      </c>
      <c r="J390" s="306">
        <f t="shared" ca="1" si="188"/>
        <v>633.50844364511795</v>
      </c>
      <c r="K390" s="307">
        <f t="shared" ca="1" si="189"/>
        <v>15.767269749463219</v>
      </c>
      <c r="L390" s="304">
        <f t="shared" ca="1" si="174"/>
        <v>633.70462753952802</v>
      </c>
      <c r="M390" s="306">
        <f t="shared" ca="1" si="190"/>
        <v>-1.4999100580086671</v>
      </c>
      <c r="N390" s="304">
        <f t="shared" ca="1" si="191"/>
        <v>-85.93851597311911</v>
      </c>
      <c r="P390" s="310">
        <f t="shared" ca="1" si="192"/>
        <v>23</v>
      </c>
      <c r="Q390" s="304">
        <f t="shared" ca="1" si="193"/>
        <v>0</v>
      </c>
      <c r="R390" s="306">
        <f t="shared" ca="1" si="194"/>
        <v>0</v>
      </c>
      <c r="S390" s="307">
        <f t="shared" ca="1" si="195"/>
        <v>4.5130000000000017</v>
      </c>
      <c r="T390" s="304">
        <f t="shared" ca="1" si="175"/>
        <v>44.272530000000017</v>
      </c>
      <c r="U390" s="311">
        <f t="shared" ca="1" si="176"/>
        <v>0</v>
      </c>
      <c r="V390" s="306">
        <f t="shared" ca="1" si="177"/>
        <v>1.2230700309728038</v>
      </c>
      <c r="W390" s="304">
        <f t="shared" ca="1" si="178"/>
        <v>39.443342736785361</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1.0721079393940727</v>
      </c>
      <c r="AH390" s="304">
        <f t="shared" ca="1" si="202"/>
        <v>-8.7127789567684246</v>
      </c>
    </row>
    <row r="391" spans="1:34" x14ac:dyDescent="0.2">
      <c r="A391" s="347">
        <f t="shared" ca="1" si="180"/>
        <v>0.1</v>
      </c>
      <c r="B391" s="304">
        <f t="shared" ca="1" si="181"/>
        <v>29.700000000000156</v>
      </c>
      <c r="D391" s="306">
        <f t="shared" ca="1" si="182"/>
        <v>-0.61902291254224651</v>
      </c>
      <c r="E391" s="307">
        <f t="shared" ca="1" si="183"/>
        <v>-1.0920107406364448</v>
      </c>
      <c r="F391" s="304">
        <f t="shared" ca="1" si="184"/>
        <v>1.2552596639411475</v>
      </c>
      <c r="G391" s="306">
        <f t="shared" ca="1" si="185"/>
        <v>7.218150872230491</v>
      </c>
      <c r="H391" s="307">
        <f t="shared" ca="1" si="186"/>
        <v>-102.63759542089484</v>
      </c>
      <c r="I391" s="304">
        <f t="shared" ca="1" si="187"/>
        <v>102.89109629019207</v>
      </c>
      <c r="J391" s="306">
        <f t="shared" ca="1" si="188"/>
        <v>634.2333538469037</v>
      </c>
      <c r="K391" s="307">
        <f t="shared" ca="1" si="189"/>
        <v>5.5089702610769162</v>
      </c>
      <c r="L391" s="304">
        <f t="shared" ca="1" si="174"/>
        <v>634.25727893752173</v>
      </c>
      <c r="M391" s="306">
        <f t="shared" ca="1" si="190"/>
        <v>-1.5005853468763104</v>
      </c>
      <c r="N391" s="304">
        <f t="shared" ca="1" si="191"/>
        <v>-85.977207175187232</v>
      </c>
      <c r="P391" s="310">
        <f t="shared" ca="1" si="192"/>
        <v>23</v>
      </c>
      <c r="Q391" s="304">
        <f t="shared" ca="1" si="193"/>
        <v>0</v>
      </c>
      <c r="R391" s="306">
        <f t="shared" ca="1" si="194"/>
        <v>0</v>
      </c>
      <c r="S391" s="307">
        <f t="shared" ca="1" si="195"/>
        <v>4.5130000000000017</v>
      </c>
      <c r="T391" s="304">
        <f t="shared" ca="1" si="175"/>
        <v>44.272530000000017</v>
      </c>
      <c r="U391" s="311">
        <f t="shared" ca="1" si="176"/>
        <v>0</v>
      </c>
      <c r="V391" s="306">
        <f t="shared" ca="1" si="177"/>
        <v>1.2243253369779443</v>
      </c>
      <c r="W391" s="304">
        <f t="shared" ca="1" si="178"/>
        <v>39.564201250661192</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1.0454248019489611</v>
      </c>
      <c r="AH391" s="304">
        <f t="shared" ca="1" si="202"/>
        <v>-8.7399385634357074</v>
      </c>
    </row>
    <row r="392" spans="1:34" x14ac:dyDescent="0.2">
      <c r="A392" s="347">
        <f t="shared" ca="1" si="180"/>
        <v>0.1</v>
      </c>
      <c r="B392" s="304">
        <f t="shared" ca="1" si="181"/>
        <v>29.800000000000157</v>
      </c>
      <c r="D392" s="306">
        <f t="shared" ca="1" si="182"/>
        <v>-0.61501432217975649</v>
      </c>
      <c r="E392" s="307">
        <f t="shared" ca="1" si="183"/>
        <v>-1.0648806065013936</v>
      </c>
      <c r="F392" s="304">
        <f t="shared" ca="1" si="184"/>
        <v>1.2297208311600651</v>
      </c>
      <c r="G392" s="306">
        <f t="shared" ca="1" si="185"/>
        <v>7.1566494400125151</v>
      </c>
      <c r="H392" s="307">
        <f t="shared" ca="1" si="186"/>
        <v>-102.74408348154498</v>
      </c>
      <c r="I392" s="304">
        <f t="shared" ca="1" si="187"/>
        <v>102.99303045191901</v>
      </c>
      <c r="J392" s="306">
        <f t="shared" ca="1" si="188"/>
        <v>634.95209386251588</v>
      </c>
      <c r="K392" s="307">
        <f t="shared" ca="1" si="189"/>
        <v>-4.7601136840450753</v>
      </c>
      <c r="L392" s="304">
        <f t="shared" ca="1" si="174"/>
        <v>634.96993644004772</v>
      </c>
      <c r="M392" s="306">
        <f t="shared" ca="1" si="190"/>
        <v>-1.5012535513262266</v>
      </c>
      <c r="N392" s="304">
        <f t="shared" ca="1" si="191"/>
        <v>-86.015492470019296</v>
      </c>
      <c r="P392" s="310">
        <f t="shared" ca="1" si="192"/>
        <v>23</v>
      </c>
      <c r="Q392" s="304">
        <f t="shared" ca="1" si="193"/>
        <v>0</v>
      </c>
      <c r="R392" s="306">
        <f t="shared" ca="1" si="194"/>
        <v>0</v>
      </c>
      <c r="S392" s="307">
        <f t="shared" ca="1" si="195"/>
        <v>4.5130000000000017</v>
      </c>
      <c r="T392" s="304">
        <f t="shared" ca="1" si="175"/>
        <v>44.272530000000017</v>
      </c>
      <c r="U392" s="311">
        <f t="shared" ca="1" si="176"/>
        <v>0</v>
      </c>
      <c r="V392" s="306">
        <f t="shared" ca="1" si="177"/>
        <v>1.225583252743764</v>
      </c>
      <c r="W392" s="304">
        <f t="shared" ca="1" si="178"/>
        <v>39.683362816888653</v>
      </c>
      <c r="Y392" s="314" t="str">
        <f t="shared" ca="1" si="196"/>
        <v>Impact balistique</v>
      </c>
      <c r="Z392" s="315" t="str">
        <f t="shared" ca="1" si="197"/>
        <v/>
      </c>
      <c r="AA392" s="316" t="str">
        <f t="shared" ca="1" si="198"/>
        <v/>
      </c>
      <c r="AC392" s="310" t="e">
        <f t="shared" ca="1" si="199"/>
        <v>#N/A</v>
      </c>
      <c r="AD392" s="323" t="e">
        <f t="shared" ca="1" si="200"/>
        <v>#N/A</v>
      </c>
      <c r="AE392" s="324" t="e">
        <f t="shared" ca="1" si="179"/>
        <v>#N/A</v>
      </c>
      <c r="AG392" s="306">
        <f t="shared" ca="1" si="201"/>
        <v>1.0191116867861254</v>
      </c>
      <c r="AH392" s="304">
        <f t="shared" ca="1" si="202"/>
        <v>-8.7667186462798981</v>
      </c>
    </row>
    <row r="393" spans="1:34" x14ac:dyDescent="0.2">
      <c r="A393" s="347">
        <f t="shared" ca="1" si="180"/>
        <v>1E-4</v>
      </c>
      <c r="B393" s="304">
        <f t="shared" ca="1" si="181"/>
        <v>29.800100000000157</v>
      </c>
      <c r="D393" s="306">
        <f t="shared" ca="1" si="182"/>
        <v>-0.61100539021555789</v>
      </c>
      <c r="E393" s="307">
        <f t="shared" ca="1" si="183"/>
        <v>-1.0381313558553238</v>
      </c>
      <c r="F393" s="304">
        <f t="shared" ca="1" si="184"/>
        <v>1.2045930013421458</v>
      </c>
      <c r="G393" s="306">
        <f t="shared" ca="1" si="185"/>
        <v>7.1565883394734939</v>
      </c>
      <c r="H393" s="307">
        <f t="shared" ca="1" si="186"/>
        <v>-102.74418729468056</v>
      </c>
      <c r="I393" s="304">
        <f t="shared" ca="1" si="187"/>
        <v>102.99312976847089</v>
      </c>
      <c r="J393" s="306">
        <f t="shared" ca="1" si="188"/>
        <v>634.95209386251588</v>
      </c>
      <c r="K393" s="307">
        <f t="shared" ca="1" si="189"/>
        <v>-4.7703880975838864</v>
      </c>
      <c r="L393" s="304">
        <f t="shared" ca="1" si="174"/>
        <v>634.97001354630504</v>
      </c>
      <c r="M393" s="306">
        <f t="shared" ca="1" si="190"/>
        <v>-1.5012542131809292</v>
      </c>
      <c r="N393" s="304">
        <f t="shared" ca="1" si="191"/>
        <v>-86.015530391500405</v>
      </c>
      <c r="P393" s="310">
        <f t="shared" ca="1" si="192"/>
        <v>23</v>
      </c>
      <c r="Q393" s="304">
        <f t="shared" ca="1" si="193"/>
        <v>0</v>
      </c>
      <c r="R393" s="306">
        <f t="shared" ca="1" si="194"/>
        <v>0</v>
      </c>
      <c r="S393" s="307">
        <f t="shared" ca="1" si="195"/>
        <v>4.5130000000000017</v>
      </c>
      <c r="T393" s="304">
        <f t="shared" ca="1" si="175"/>
        <v>44.272530000000017</v>
      </c>
      <c r="U393" s="311">
        <f t="shared" ca="1" si="176"/>
        <v>0</v>
      </c>
      <c r="V393" s="306">
        <f t="shared" ca="1" si="177"/>
        <v>1.2255845119593987</v>
      </c>
      <c r="W393" s="304">
        <f t="shared" ca="1" si="178"/>
        <v>39.683480122976128</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0.99316529340138615</v>
      </c>
      <c r="AH393" s="304">
        <f t="shared" ca="1" si="202"/>
        <v>-8.7931227159070762</v>
      </c>
    </row>
    <row r="394" spans="1:34" x14ac:dyDescent="0.2">
      <c r="A394" s="347">
        <f t="shared" ca="1" si="180"/>
        <v>1E-4</v>
      </c>
      <c r="B394" s="304">
        <f t="shared" ca="1" si="181"/>
        <v>29.800200000000157</v>
      </c>
      <c r="D394" s="306">
        <f t="shared" ca="1" si="182"/>
        <v>-0.61100139065950843</v>
      </c>
      <c r="E394" s="307">
        <f t="shared" ca="1" si="183"/>
        <v>-1.0381050213586445</v>
      </c>
      <c r="F394" s="304">
        <f t="shared" ca="1" si="184"/>
        <v>1.204568277333371</v>
      </c>
      <c r="G394" s="306">
        <f t="shared" ca="1" si="185"/>
        <v>7.1565272393344284</v>
      </c>
      <c r="H394" s="307">
        <f t="shared" ca="1" si="186"/>
        <v>-102.7442911051827</v>
      </c>
      <c r="I394" s="304">
        <f t="shared" ca="1" si="187"/>
        <v>102.99322908246862</v>
      </c>
      <c r="J394" s="306">
        <f t="shared" ca="1" si="188"/>
        <v>634.95209386251588</v>
      </c>
      <c r="K394" s="307">
        <f t="shared" ca="1" si="189"/>
        <v>-4.7806625215038796</v>
      </c>
      <c r="L394" s="304">
        <f t="shared" ca="1" si="174"/>
        <v>634.97009081888075</v>
      </c>
      <c r="M394" s="306">
        <f t="shared" ca="1" si="190"/>
        <v>-1.5012548750287049</v>
      </c>
      <c r="N394" s="304">
        <f t="shared" ca="1" si="191"/>
        <v>-86.015568312584634</v>
      </c>
      <c r="P394" s="310">
        <f t="shared" ca="1" si="192"/>
        <v>23</v>
      </c>
      <c r="Q394" s="304">
        <f t="shared" ca="1" si="193"/>
        <v>0</v>
      </c>
      <c r="R394" s="306">
        <f t="shared" ca="1" si="194"/>
        <v>0</v>
      </c>
      <c r="S394" s="307">
        <f t="shared" ca="1" si="195"/>
        <v>4.5130000000000017</v>
      </c>
      <c r="T394" s="304">
        <f t="shared" ca="1" si="175"/>
        <v>44.272530000000017</v>
      </c>
      <c r="U394" s="311">
        <f t="shared" ca="1" si="176"/>
        <v>0</v>
      </c>
      <c r="V394" s="306">
        <f t="shared" ca="1" si="177"/>
        <v>1.2255857711776004</v>
      </c>
      <c r="W394" s="304">
        <f t="shared" ca="1" si="178"/>
        <v>39.683597427409538</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0.9931397516335867</v>
      </c>
      <c r="AH394" s="304">
        <f t="shared" ca="1" si="202"/>
        <v>-8.7931487088358331</v>
      </c>
    </row>
    <row r="395" spans="1:34" x14ac:dyDescent="0.2">
      <c r="A395" s="347">
        <f t="shared" ca="1" si="180"/>
        <v>1E-4</v>
      </c>
      <c r="B395" s="304">
        <f t="shared" ca="1" si="181"/>
        <v>29.800300000000156</v>
      </c>
      <c r="D395" s="306">
        <f t="shared" ca="1" si="182"/>
        <v>-0.6109973911041624</v>
      </c>
      <c r="E395" s="307">
        <f t="shared" ca="1" si="183"/>
        <v>-1.038078687233277</v>
      </c>
      <c r="F395" s="304">
        <f t="shared" ca="1" si="184"/>
        <v>1.2045435537264964</v>
      </c>
      <c r="G395" s="306">
        <f t="shared" ca="1" si="185"/>
        <v>7.1564661395953175</v>
      </c>
      <c r="H395" s="307">
        <f t="shared" ca="1" si="186"/>
        <v>-102.74439491305142</v>
      </c>
      <c r="I395" s="304">
        <f t="shared" ca="1" si="187"/>
        <v>102.99332839391219</v>
      </c>
      <c r="J395" s="306">
        <f t="shared" ca="1" si="188"/>
        <v>634.95209386251588</v>
      </c>
      <c r="K395" s="307">
        <f t="shared" ca="1" si="189"/>
        <v>-4.7909369558047912</v>
      </c>
      <c r="L395" s="304">
        <f t="shared" ca="1" si="174"/>
        <v>634.97016825777541</v>
      </c>
      <c r="M395" s="306">
        <f t="shared" ca="1" si="190"/>
        <v>-1.5012555368695535</v>
      </c>
      <c r="N395" s="304">
        <f t="shared" ca="1" si="191"/>
        <v>-86.015606233271967</v>
      </c>
      <c r="P395" s="310">
        <f t="shared" ca="1" si="192"/>
        <v>23</v>
      </c>
      <c r="Q395" s="304">
        <f t="shared" ca="1" si="193"/>
        <v>0</v>
      </c>
      <c r="R395" s="306">
        <f t="shared" ca="1" si="194"/>
        <v>0</v>
      </c>
      <c r="S395" s="307">
        <f t="shared" ca="1" si="195"/>
        <v>4.5130000000000017</v>
      </c>
      <c r="T395" s="304">
        <f t="shared" ca="1" si="175"/>
        <v>44.272530000000017</v>
      </c>
      <c r="U395" s="311">
        <f t="shared" ca="1" si="176"/>
        <v>0</v>
      </c>
      <c r="V395" s="306">
        <f t="shared" ca="1" si="177"/>
        <v>1.2255870303983676</v>
      </c>
      <c r="W395" s="304">
        <f t="shared" ca="1" si="178"/>
        <v>39.683714730188846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0.99311421022329327</v>
      </c>
      <c r="AH395" s="304">
        <f t="shared" ca="1" si="202"/>
        <v>-8.7931747013980779</v>
      </c>
    </row>
    <row r="396" spans="1:34" x14ac:dyDescent="0.2">
      <c r="A396" s="347">
        <f t="shared" ca="1" si="180"/>
        <v>1E-4</v>
      </c>
      <c r="B396" s="304">
        <f t="shared" ca="1" si="181"/>
        <v>29.800400000000156</v>
      </c>
      <c r="D396" s="306">
        <f t="shared" ca="1" si="182"/>
        <v>-0.61099339154952259</v>
      </c>
      <c r="E396" s="307">
        <f t="shared" ca="1" si="183"/>
        <v>-1.038052353479225</v>
      </c>
      <c r="F396" s="304">
        <f t="shared" ca="1" si="184"/>
        <v>1.2045188305215266</v>
      </c>
      <c r="G396" s="306">
        <f t="shared" ca="1" si="185"/>
        <v>7.1564050402561623</v>
      </c>
      <c r="H396" s="307">
        <f t="shared" ca="1" si="186"/>
        <v>-102.74449871828676</v>
      </c>
      <c r="I396" s="304">
        <f t="shared" ca="1" si="187"/>
        <v>102.99342770280167</v>
      </c>
      <c r="J396" s="306">
        <f t="shared" ca="1" si="188"/>
        <v>634.95209386251588</v>
      </c>
      <c r="K396" s="307">
        <f t="shared" ca="1" si="189"/>
        <v>-4.8012114004863582</v>
      </c>
      <c r="L396" s="304">
        <f t="shared" ca="1" si="174"/>
        <v>634.97024586298949</v>
      </c>
      <c r="M396" s="306">
        <f t="shared" ca="1" si="190"/>
        <v>-1.5012561987034754</v>
      </c>
      <c r="N396" s="304">
        <f t="shared" ca="1" si="191"/>
        <v>-86.015644153562434</v>
      </c>
      <c r="P396" s="310">
        <f t="shared" ca="1" si="192"/>
        <v>23</v>
      </c>
      <c r="Q396" s="304">
        <f t="shared" ca="1" si="193"/>
        <v>0</v>
      </c>
      <c r="R396" s="306">
        <f t="shared" ca="1" si="194"/>
        <v>0</v>
      </c>
      <c r="S396" s="307">
        <f t="shared" ca="1" si="195"/>
        <v>4.5130000000000017</v>
      </c>
      <c r="T396" s="304">
        <f t="shared" ca="1" si="175"/>
        <v>44.272530000000017</v>
      </c>
      <c r="U396" s="311">
        <f t="shared" ca="1" si="176"/>
        <v>0</v>
      </c>
      <c r="V396" s="306">
        <f t="shared" ca="1" si="177"/>
        <v>1.2255882896217014</v>
      </c>
      <c r="W396" s="304">
        <f t="shared" ca="1" si="178"/>
        <v>39.68383203131409</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0.99308866917050942</v>
      </c>
      <c r="AH396" s="304">
        <f t="shared" ca="1" si="202"/>
        <v>-8.7932006935938034</v>
      </c>
    </row>
    <row r="397" spans="1:34" x14ac:dyDescent="0.2">
      <c r="A397" s="347">
        <f t="shared" ca="1" si="180"/>
        <v>1E-4</v>
      </c>
      <c r="B397" s="304">
        <f t="shared" ca="1" si="181"/>
        <v>29.800500000000156</v>
      </c>
      <c r="D397" s="306">
        <f t="shared" ca="1" si="182"/>
        <v>-0.61098939199558666</v>
      </c>
      <c r="E397" s="307">
        <f t="shared" ca="1" si="183"/>
        <v>-1.0380260200964848</v>
      </c>
      <c r="F397" s="304">
        <f t="shared" ca="1" si="184"/>
        <v>1.2044941077184581</v>
      </c>
      <c r="G397" s="306">
        <f t="shared" ca="1" si="185"/>
        <v>7.1563439413169627</v>
      </c>
      <c r="H397" s="307">
        <f t="shared" ca="1" si="186"/>
        <v>-102.74460252088878</v>
      </c>
      <c r="I397" s="304">
        <f t="shared" ca="1" si="187"/>
        <v>102.99352700913707</v>
      </c>
      <c r="J397" s="306">
        <f t="shared" ca="1" si="188"/>
        <v>634.95209386251588</v>
      </c>
      <c r="K397" s="307">
        <f t="shared" ca="1" si="189"/>
        <v>-4.8114858555483169</v>
      </c>
      <c r="L397" s="304">
        <f t="shared" ca="1" si="174"/>
        <v>634.97032363452331</v>
      </c>
      <c r="M397" s="306">
        <f t="shared" ca="1" si="190"/>
        <v>-1.5012568605304704</v>
      </c>
      <c r="N397" s="304">
        <f t="shared" ca="1" si="191"/>
        <v>-86.015682073456006</v>
      </c>
      <c r="P397" s="310">
        <f t="shared" ca="1" si="192"/>
        <v>23</v>
      </c>
      <c r="Q397" s="304">
        <f t="shared" ca="1" si="193"/>
        <v>0</v>
      </c>
      <c r="R397" s="306">
        <f t="shared" ca="1" si="194"/>
        <v>0</v>
      </c>
      <c r="S397" s="307">
        <f t="shared" ca="1" si="195"/>
        <v>4.5130000000000017</v>
      </c>
      <c r="T397" s="304">
        <f t="shared" ca="1" si="175"/>
        <v>44.272530000000017</v>
      </c>
      <c r="U397" s="311">
        <f t="shared" ca="1" si="176"/>
        <v>0</v>
      </c>
      <c r="V397" s="306">
        <f t="shared" ca="1" si="177"/>
        <v>1.2255895488476019</v>
      </c>
      <c r="W397" s="304">
        <f t="shared" ca="1" si="178"/>
        <v>39.683949330785303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0.99306312847522626</v>
      </c>
      <c r="AH397" s="304">
        <f t="shared" ca="1" si="202"/>
        <v>-8.7932266854230168</v>
      </c>
    </row>
    <row r="398" spans="1:34" x14ac:dyDescent="0.2">
      <c r="A398" s="347">
        <f t="shared" ca="1" si="180"/>
        <v>1E-4</v>
      </c>
      <c r="B398" s="304">
        <f t="shared" ca="1" si="181"/>
        <v>29.800600000000156</v>
      </c>
      <c r="D398" s="306">
        <f t="shared" ca="1" si="182"/>
        <v>-0.61098539244235861</v>
      </c>
      <c r="E398" s="307">
        <f t="shared" ca="1" si="183"/>
        <v>-1.0379996870850459</v>
      </c>
      <c r="F398" s="304">
        <f t="shared" ca="1" si="184"/>
        <v>1.2044693853172841</v>
      </c>
      <c r="G398" s="306">
        <f t="shared" ca="1" si="185"/>
        <v>7.1562828427777188</v>
      </c>
      <c r="H398" s="307">
        <f t="shared" ca="1" si="186"/>
        <v>-102.74470632085749</v>
      </c>
      <c r="I398" s="304">
        <f t="shared" ca="1" si="187"/>
        <v>102.99362631291845</v>
      </c>
      <c r="J398" s="306">
        <f t="shared" ca="1" si="188"/>
        <v>634.95209386251588</v>
      </c>
      <c r="K398" s="307">
        <f t="shared" ca="1" si="189"/>
        <v>-4.8217603209904043</v>
      </c>
      <c r="L398" s="304">
        <f t="shared" ca="1" si="174"/>
        <v>634.97040157237745</v>
      </c>
      <c r="M398" s="306">
        <f t="shared" ca="1" si="190"/>
        <v>-1.5012575223505387</v>
      </c>
      <c r="N398" s="304">
        <f t="shared" ca="1" si="191"/>
        <v>-86.015719992952725</v>
      </c>
      <c r="P398" s="310">
        <f t="shared" ca="1" si="192"/>
        <v>23</v>
      </c>
      <c r="Q398" s="304">
        <f t="shared" ca="1" si="193"/>
        <v>0</v>
      </c>
      <c r="R398" s="306">
        <f t="shared" ca="1" si="194"/>
        <v>0</v>
      </c>
      <c r="S398" s="307">
        <f t="shared" ca="1" si="195"/>
        <v>4.5130000000000017</v>
      </c>
      <c r="T398" s="304">
        <f t="shared" ca="1" si="175"/>
        <v>44.272530000000017</v>
      </c>
      <c r="U398" s="311">
        <f t="shared" ca="1" si="176"/>
        <v>0</v>
      </c>
      <c r="V398" s="306">
        <f t="shared" ca="1" si="177"/>
        <v>1.2255908080760682</v>
      </c>
      <c r="W398" s="304">
        <f t="shared" ca="1" si="178"/>
        <v>39.684066628602466</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0.99303758813744203</v>
      </c>
      <c r="AH398" s="304">
        <f t="shared" ca="1" si="202"/>
        <v>-8.7932526768857269</v>
      </c>
    </row>
    <row r="399" spans="1:34" x14ac:dyDescent="0.2">
      <c r="A399" s="347">
        <f t="shared" ca="1" si="180"/>
        <v>1E-4</v>
      </c>
      <c r="B399" s="304">
        <f t="shared" ca="1" si="181"/>
        <v>29.800700000000155</v>
      </c>
      <c r="D399" s="306">
        <f t="shared" ca="1" si="182"/>
        <v>-0.61098139288983755</v>
      </c>
      <c r="E399" s="307">
        <f t="shared" ca="1" si="183"/>
        <v>-1.0379733544449117</v>
      </c>
      <c r="F399" s="304">
        <f t="shared" ca="1" si="184"/>
        <v>1.2044446633180075</v>
      </c>
      <c r="G399" s="306">
        <f t="shared" ca="1" si="185"/>
        <v>7.1562217446384295</v>
      </c>
      <c r="H399" s="307">
        <f t="shared" ca="1" si="186"/>
        <v>-102.74481011819293</v>
      </c>
      <c r="I399" s="304">
        <f t="shared" ca="1" si="187"/>
        <v>102.99372561414582</v>
      </c>
      <c r="J399" s="306">
        <f t="shared" ca="1" si="188"/>
        <v>634.95209386251588</v>
      </c>
      <c r="K399" s="307">
        <f t="shared" ca="1" si="189"/>
        <v>-4.8320347968123567</v>
      </c>
      <c r="L399" s="304">
        <f t="shared" ca="1" si="174"/>
        <v>634.97047967655215</v>
      </c>
      <c r="M399" s="306">
        <f t="shared" ca="1" si="190"/>
        <v>-1.5012581841636803</v>
      </c>
      <c r="N399" s="304">
        <f t="shared" ca="1" si="191"/>
        <v>-86.015757912052564</v>
      </c>
      <c r="P399" s="310">
        <f t="shared" ca="1" si="192"/>
        <v>23</v>
      </c>
      <c r="Q399" s="304">
        <f t="shared" ca="1" si="193"/>
        <v>0</v>
      </c>
      <c r="R399" s="306">
        <f t="shared" ca="1" si="194"/>
        <v>0</v>
      </c>
      <c r="S399" s="307">
        <f t="shared" ca="1" si="195"/>
        <v>4.5130000000000017</v>
      </c>
      <c r="T399" s="304">
        <f t="shared" ca="1" si="175"/>
        <v>44.272530000000017</v>
      </c>
      <c r="U399" s="311">
        <f t="shared" ca="1" si="176"/>
        <v>0</v>
      </c>
      <c r="V399" s="306">
        <f t="shared" ca="1" si="177"/>
        <v>1.225592067307101</v>
      </c>
      <c r="W399" s="304">
        <f t="shared" ca="1" si="178"/>
        <v>39.684183924765613</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0.99301204815715494</v>
      </c>
      <c r="AH399" s="304">
        <f t="shared" ca="1" si="202"/>
        <v>-8.7932786679819301</v>
      </c>
    </row>
    <row r="400" spans="1:34" x14ac:dyDescent="0.2">
      <c r="A400" s="347">
        <f t="shared" ca="1" si="180"/>
        <v>1E-4</v>
      </c>
      <c r="B400" s="304">
        <f t="shared" ca="1" si="181"/>
        <v>29.800800000000155</v>
      </c>
      <c r="D400" s="306">
        <f t="shared" ca="1" si="182"/>
        <v>-0.61097739333802514</v>
      </c>
      <c r="E400" s="307">
        <f t="shared" ca="1" si="183"/>
        <v>-1.0379470221760769</v>
      </c>
      <c r="F400" s="304">
        <f t="shared" ca="1" si="184"/>
        <v>1.2044199417206249</v>
      </c>
      <c r="G400" s="306">
        <f t="shared" ca="1" si="185"/>
        <v>7.1561606468990959</v>
      </c>
      <c r="H400" s="307">
        <f t="shared" ca="1" si="186"/>
        <v>-102.74491391289514</v>
      </c>
      <c r="I400" s="304">
        <f t="shared" ca="1" si="187"/>
        <v>102.99382491281922</v>
      </c>
      <c r="J400" s="306">
        <f t="shared" ca="1" si="188"/>
        <v>634.95209386251588</v>
      </c>
      <c r="K400" s="307">
        <f t="shared" ca="1" si="189"/>
        <v>-4.8423092830139112</v>
      </c>
      <c r="L400" s="304">
        <f t="shared" ca="1" si="174"/>
        <v>634.97055794704806</v>
      </c>
      <c r="M400" s="306">
        <f t="shared" ca="1" si="190"/>
        <v>-1.5012588459698955</v>
      </c>
      <c r="N400" s="304">
        <f t="shared" ca="1" si="191"/>
        <v>-86.01579583075555</v>
      </c>
      <c r="P400" s="310">
        <f t="shared" ca="1" si="192"/>
        <v>23</v>
      </c>
      <c r="Q400" s="304">
        <f t="shared" ca="1" si="193"/>
        <v>0</v>
      </c>
      <c r="R400" s="306">
        <f t="shared" ca="1" si="194"/>
        <v>0</v>
      </c>
      <c r="S400" s="307">
        <f t="shared" ca="1" si="195"/>
        <v>4.5130000000000017</v>
      </c>
      <c r="T400" s="304">
        <f t="shared" ca="1" si="175"/>
        <v>44.272530000000017</v>
      </c>
      <c r="U400" s="311">
        <f t="shared" ca="1" si="176"/>
        <v>0</v>
      </c>
      <c r="V400" s="306">
        <f t="shared" ca="1" si="177"/>
        <v>1.2255933265407</v>
      </c>
      <c r="W400" s="304">
        <f t="shared" ca="1" si="178"/>
        <v>39.684301219274758</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0.99298650853436143</v>
      </c>
      <c r="AH400" s="304">
        <f t="shared" ca="1" si="202"/>
        <v>-8.7933046587116319</v>
      </c>
    </row>
    <row r="401" spans="1:34" x14ac:dyDescent="0.2">
      <c r="A401" s="347">
        <f t="shared" ca="1" si="180"/>
        <v>1E-4</v>
      </c>
      <c r="B401" s="304">
        <f t="shared" ca="1" si="181"/>
        <v>29.800900000000155</v>
      </c>
      <c r="D401" s="306">
        <f t="shared" ca="1" si="182"/>
        <v>-0.61097339378692106</v>
      </c>
      <c r="E401" s="307">
        <f t="shared" ca="1" si="183"/>
        <v>-1.0379206902785363</v>
      </c>
      <c r="F401" s="304">
        <f t="shared" ca="1" si="184"/>
        <v>1.204395220525132</v>
      </c>
      <c r="G401" s="306">
        <f t="shared" ca="1" si="185"/>
        <v>7.1560995495597171</v>
      </c>
      <c r="H401" s="307">
        <f t="shared" ca="1" si="186"/>
        <v>-102.74501770496417</v>
      </c>
      <c r="I401" s="304">
        <f t="shared" ca="1" si="187"/>
        <v>102.99392420893869</v>
      </c>
      <c r="J401" s="306">
        <f t="shared" ca="1" si="188"/>
        <v>634.95209386251588</v>
      </c>
      <c r="K401" s="307">
        <f t="shared" ca="1" si="189"/>
        <v>-4.8525837795948039</v>
      </c>
      <c r="L401" s="304">
        <f t="shared" ca="1" si="174"/>
        <v>634.97063638386555</v>
      </c>
      <c r="M401" s="306">
        <f t="shared" ca="1" si="190"/>
        <v>-1.5012595077691844</v>
      </c>
      <c r="N401" s="304">
        <f t="shared" ca="1" si="191"/>
        <v>-86.015833749061684</v>
      </c>
      <c r="P401" s="310">
        <f t="shared" ca="1" si="192"/>
        <v>23</v>
      </c>
      <c r="Q401" s="304">
        <f t="shared" ca="1" si="193"/>
        <v>0</v>
      </c>
      <c r="R401" s="306">
        <f t="shared" ca="1" si="194"/>
        <v>0</v>
      </c>
      <c r="S401" s="307">
        <f t="shared" ca="1" si="195"/>
        <v>4.5130000000000017</v>
      </c>
      <c r="T401" s="304">
        <f t="shared" ca="1" si="175"/>
        <v>44.272530000000017</v>
      </c>
      <c r="U401" s="311">
        <f t="shared" ca="1" si="176"/>
        <v>0</v>
      </c>
      <c r="V401" s="306">
        <f t="shared" ca="1" si="177"/>
        <v>1.2255945857768651</v>
      </c>
      <c r="W401" s="304">
        <f t="shared" ca="1" si="178"/>
        <v>39.684418512129902</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0.99296096926905619</v>
      </c>
      <c r="AH401" s="304">
        <f t="shared" ca="1" si="202"/>
        <v>-8.7933306490748375</v>
      </c>
    </row>
    <row r="402" spans="1:34" x14ac:dyDescent="0.2">
      <c r="A402" s="347">
        <f t="shared" ca="1" si="180"/>
        <v>1E-4</v>
      </c>
      <c r="B402" s="304">
        <f t="shared" ca="1" si="181"/>
        <v>29.801000000000155</v>
      </c>
      <c r="D402" s="306">
        <f t="shared" ca="1" si="182"/>
        <v>-0.6109693942365243</v>
      </c>
      <c r="E402" s="307">
        <f t="shared" ca="1" si="183"/>
        <v>-1.0378943587522915</v>
      </c>
      <c r="F402" s="304">
        <f t="shared" ca="1" si="184"/>
        <v>1.2043704997315303</v>
      </c>
      <c r="G402" s="306">
        <f t="shared" ca="1" si="185"/>
        <v>7.1560384526202938</v>
      </c>
      <c r="H402" s="307">
        <f t="shared" ca="1" si="186"/>
        <v>-102.74512149440004</v>
      </c>
      <c r="I402" s="304">
        <f t="shared" ca="1" si="187"/>
        <v>102.99402350250428</v>
      </c>
      <c r="J402" s="306">
        <f t="shared" ca="1" si="188"/>
        <v>634.95209386251588</v>
      </c>
      <c r="K402" s="307">
        <f t="shared" ca="1" si="189"/>
        <v>-4.862858286554772</v>
      </c>
      <c r="L402" s="304">
        <f t="shared" ca="1" si="174"/>
        <v>634.97071498700495</v>
      </c>
      <c r="M402" s="306">
        <f t="shared" ca="1" si="190"/>
        <v>-1.5012601695615468</v>
      </c>
      <c r="N402" s="304">
        <f t="shared" ca="1" si="191"/>
        <v>-86.015871666970966</v>
      </c>
      <c r="P402" s="310">
        <f t="shared" ca="1" si="192"/>
        <v>23</v>
      </c>
      <c r="Q402" s="304">
        <f t="shared" ca="1" si="193"/>
        <v>0</v>
      </c>
      <c r="R402" s="306">
        <f t="shared" ca="1" si="194"/>
        <v>0</v>
      </c>
      <c r="S402" s="307">
        <f t="shared" ca="1" si="195"/>
        <v>4.5130000000000017</v>
      </c>
      <c r="T402" s="304">
        <f t="shared" ca="1" si="175"/>
        <v>44.272530000000017</v>
      </c>
      <c r="U402" s="311">
        <f t="shared" ca="1" si="176"/>
        <v>0</v>
      </c>
      <c r="V402" s="306">
        <f t="shared" ca="1" si="177"/>
        <v>1.2255958450155964</v>
      </c>
      <c r="W402" s="304">
        <f t="shared" ca="1" si="178"/>
        <v>39.68453580333108</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0.99293543036124277</v>
      </c>
      <c r="AH402" s="304">
        <f t="shared" ca="1" si="202"/>
        <v>-8.7933566390715452</v>
      </c>
    </row>
    <row r="403" spans="1:34" x14ac:dyDescent="0.2">
      <c r="A403" s="347">
        <f t="shared" ca="1" si="180"/>
        <v>1E-4</v>
      </c>
      <c r="B403" s="304">
        <f t="shared" ca="1" si="181"/>
        <v>29.801100000000154</v>
      </c>
      <c r="D403" s="306">
        <f t="shared" ca="1" si="182"/>
        <v>-0.61096539468683919</v>
      </c>
      <c r="E403" s="307">
        <f t="shared" ca="1" si="183"/>
        <v>-1.037868027597332</v>
      </c>
      <c r="F403" s="304">
        <f t="shared" ca="1" si="184"/>
        <v>1.2043457793398129</v>
      </c>
      <c r="G403" s="306">
        <f t="shared" ca="1" si="185"/>
        <v>7.1559773560808253</v>
      </c>
      <c r="H403" s="307">
        <f t="shared" ca="1" si="186"/>
        <v>-102.74522528120279</v>
      </c>
      <c r="I403" s="304">
        <f t="shared" ca="1" si="187"/>
        <v>102.99412279351601</v>
      </c>
      <c r="J403" s="306">
        <f t="shared" ca="1" si="188"/>
        <v>634.95209386251588</v>
      </c>
      <c r="K403" s="307">
        <f t="shared" ca="1" si="189"/>
        <v>-4.8731328038935517</v>
      </c>
      <c r="L403" s="304">
        <f t="shared" ca="1" si="174"/>
        <v>634.97079375646683</v>
      </c>
      <c r="M403" s="306">
        <f t="shared" ca="1" si="190"/>
        <v>-1.5012608313469831</v>
      </c>
      <c r="N403" s="304">
        <f t="shared" ca="1" si="191"/>
        <v>-86.01590958448341</v>
      </c>
      <c r="P403" s="310">
        <f t="shared" ca="1" si="192"/>
        <v>23</v>
      </c>
      <c r="Q403" s="304">
        <f t="shared" ca="1" si="193"/>
        <v>0</v>
      </c>
      <c r="R403" s="306">
        <f t="shared" ca="1" si="194"/>
        <v>0</v>
      </c>
      <c r="S403" s="307">
        <f t="shared" ca="1" si="195"/>
        <v>4.5130000000000017</v>
      </c>
      <c r="T403" s="304">
        <f t="shared" ca="1" si="175"/>
        <v>44.272530000000017</v>
      </c>
      <c r="U403" s="311">
        <f t="shared" ca="1" si="176"/>
        <v>0</v>
      </c>
      <c r="V403" s="306">
        <f t="shared" ca="1" si="177"/>
        <v>1.2255971042568938</v>
      </c>
      <c r="W403" s="304">
        <f t="shared" ca="1" si="178"/>
        <v>39.684653092878314</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0.99290989181090872</v>
      </c>
      <c r="AH403" s="304">
        <f t="shared" ca="1" si="202"/>
        <v>-8.7933826287017656</v>
      </c>
    </row>
    <row r="404" spans="1:34" x14ac:dyDescent="0.2">
      <c r="A404" s="347">
        <f t="shared" ca="1" si="180"/>
        <v>1E-4</v>
      </c>
      <c r="B404" s="304">
        <f t="shared" ca="1" si="181"/>
        <v>29.801200000000154</v>
      </c>
      <c r="D404" s="306">
        <f t="shared" ca="1" si="182"/>
        <v>-0.61096139513786474</v>
      </c>
      <c r="E404" s="307">
        <f t="shared" ca="1" si="183"/>
        <v>-1.0378416968136577</v>
      </c>
      <c r="F404" s="304">
        <f t="shared" ca="1" si="184"/>
        <v>1.20432105934998</v>
      </c>
      <c r="G404" s="306">
        <f t="shared" ca="1" si="185"/>
        <v>7.1559162599413115</v>
      </c>
      <c r="H404" s="307">
        <f t="shared" ca="1" si="186"/>
        <v>-102.74532906537247</v>
      </c>
      <c r="I404" s="304">
        <f t="shared" ca="1" si="187"/>
        <v>102.99422208197393</v>
      </c>
      <c r="J404" s="306">
        <f t="shared" ca="1" si="188"/>
        <v>634.95209386251588</v>
      </c>
      <c r="K404" s="307">
        <f t="shared" ca="1" si="189"/>
        <v>-4.8834073316108801</v>
      </c>
      <c r="L404" s="304">
        <f t="shared" ca="1" si="174"/>
        <v>634.97087269225165</v>
      </c>
      <c r="M404" s="306">
        <f t="shared" ca="1" si="190"/>
        <v>-1.5012614931254933</v>
      </c>
      <c r="N404" s="304">
        <f t="shared" ca="1" si="191"/>
        <v>-86.015947501599015</v>
      </c>
      <c r="P404" s="310">
        <f t="shared" ca="1" si="192"/>
        <v>23</v>
      </c>
      <c r="Q404" s="304">
        <f t="shared" ca="1" si="193"/>
        <v>0</v>
      </c>
      <c r="R404" s="306">
        <f t="shared" ca="1" si="194"/>
        <v>0</v>
      </c>
      <c r="S404" s="307">
        <f t="shared" ca="1" si="195"/>
        <v>4.5130000000000017</v>
      </c>
      <c r="T404" s="304">
        <f t="shared" ca="1" si="175"/>
        <v>44.272530000000017</v>
      </c>
      <c r="U404" s="311">
        <f t="shared" ca="1" si="176"/>
        <v>0</v>
      </c>
      <c r="V404" s="306">
        <f t="shared" ca="1" si="177"/>
        <v>1.2255983635007577</v>
      </c>
      <c r="W404" s="304">
        <f t="shared" ca="1" si="178"/>
        <v>39.68477038077161</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0.99288435361805583</v>
      </c>
      <c r="AH404" s="304">
        <f t="shared" ca="1" si="202"/>
        <v>-8.7934086179654987</v>
      </c>
    </row>
    <row r="405" spans="1:34" x14ac:dyDescent="0.2">
      <c r="A405" s="347">
        <f t="shared" ca="1" si="180"/>
        <v>1E-4</v>
      </c>
      <c r="B405" s="304">
        <f t="shared" ca="1" si="181"/>
        <v>29.801300000000154</v>
      </c>
      <c r="D405" s="306">
        <f t="shared" ca="1" si="182"/>
        <v>-0.61095739558960083</v>
      </c>
      <c r="E405" s="307">
        <f t="shared" ca="1" si="183"/>
        <v>-1.0378153664012615</v>
      </c>
      <c r="F405" s="304">
        <f t="shared" ca="1" si="184"/>
        <v>1.2042963397620257</v>
      </c>
      <c r="G405" s="306">
        <f t="shared" ca="1" si="185"/>
        <v>7.1558551642017525</v>
      </c>
      <c r="H405" s="307">
        <f t="shared" ca="1" si="186"/>
        <v>-102.74543284690911</v>
      </c>
      <c r="I405" s="304">
        <f t="shared" ca="1" si="187"/>
        <v>102.99432136787806</v>
      </c>
      <c r="J405" s="306">
        <f t="shared" ca="1" si="188"/>
        <v>634.95209386251588</v>
      </c>
      <c r="K405" s="307">
        <f t="shared" ca="1" si="189"/>
        <v>-4.8936818697064943</v>
      </c>
      <c r="L405" s="304">
        <f t="shared" ca="1" si="174"/>
        <v>634.97095179435973</v>
      </c>
      <c r="M405" s="306">
        <f t="shared" ca="1" si="190"/>
        <v>-1.5012621548970773</v>
      </c>
      <c r="N405" s="304">
        <f t="shared" ca="1" si="191"/>
        <v>-86.015985418317783</v>
      </c>
      <c r="P405" s="310">
        <f t="shared" ca="1" si="192"/>
        <v>23</v>
      </c>
      <c r="Q405" s="304">
        <f t="shared" ca="1" si="193"/>
        <v>0</v>
      </c>
      <c r="R405" s="306">
        <f t="shared" ca="1" si="194"/>
        <v>0</v>
      </c>
      <c r="S405" s="307">
        <f t="shared" ca="1" si="195"/>
        <v>4.5130000000000017</v>
      </c>
      <c r="T405" s="304">
        <f t="shared" ca="1" si="175"/>
        <v>44.272530000000017</v>
      </c>
      <c r="U405" s="311">
        <f t="shared" ca="1" si="176"/>
        <v>0</v>
      </c>
      <c r="V405" s="306">
        <f t="shared" ca="1" si="177"/>
        <v>1.2255996227471875</v>
      </c>
      <c r="W405" s="304">
        <f t="shared" ca="1" si="178"/>
        <v>39.684887667010983</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0.99285881578267698</v>
      </c>
      <c r="AH405" s="304">
        <f t="shared" ca="1" si="202"/>
        <v>-8.7934346068627516</v>
      </c>
    </row>
    <row r="406" spans="1:34" x14ac:dyDescent="0.2">
      <c r="A406" s="347">
        <f t="shared" ca="1" si="180"/>
        <v>1E-4</v>
      </c>
      <c r="B406" s="304">
        <f t="shared" ca="1" si="181"/>
        <v>29.801400000000154</v>
      </c>
      <c r="D406" s="306">
        <f t="shared" ca="1" si="182"/>
        <v>-0.61095339604205068</v>
      </c>
      <c r="E406" s="307">
        <f t="shared" ca="1" si="183"/>
        <v>-1.0377890363601452</v>
      </c>
      <c r="F406" s="304">
        <f t="shared" ca="1" si="184"/>
        <v>1.2042716205759536</v>
      </c>
      <c r="G406" s="306">
        <f t="shared" ca="1" si="185"/>
        <v>7.1557940688621482</v>
      </c>
      <c r="H406" s="307">
        <f t="shared" ca="1" si="186"/>
        <v>-102.74553662581275</v>
      </c>
      <c r="I406" s="304">
        <f t="shared" ca="1" si="187"/>
        <v>102.99442065122844</v>
      </c>
      <c r="J406" s="306">
        <f t="shared" ca="1" si="188"/>
        <v>634.95209386251588</v>
      </c>
      <c r="K406" s="307">
        <f t="shared" ca="1" si="189"/>
        <v>-4.9039564181801305</v>
      </c>
      <c r="L406" s="304">
        <f t="shared" ca="1" si="174"/>
        <v>634.97103106279155</v>
      </c>
      <c r="M406" s="306">
        <f t="shared" ca="1" si="190"/>
        <v>-1.5012628166617357</v>
      </c>
      <c r="N406" s="304">
        <f t="shared" ca="1" si="191"/>
        <v>-86.01602333463974</v>
      </c>
      <c r="P406" s="310">
        <f t="shared" ca="1" si="192"/>
        <v>23</v>
      </c>
      <c r="Q406" s="304">
        <f t="shared" ca="1" si="193"/>
        <v>0</v>
      </c>
      <c r="R406" s="306">
        <f t="shared" ca="1" si="194"/>
        <v>0</v>
      </c>
      <c r="S406" s="307">
        <f t="shared" ca="1" si="195"/>
        <v>4.5130000000000017</v>
      </c>
      <c r="T406" s="304">
        <f t="shared" ca="1" si="175"/>
        <v>44.272530000000017</v>
      </c>
      <c r="U406" s="311">
        <f t="shared" ca="1" si="176"/>
        <v>0</v>
      </c>
      <c r="V406" s="306">
        <f t="shared" ca="1" si="177"/>
        <v>1.2256008819961832</v>
      </c>
      <c r="W406" s="304">
        <f t="shared" ca="1" si="178"/>
        <v>39.685004951596426</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0.99283327830477219</v>
      </c>
      <c r="AH406" s="304">
        <f t="shared" ca="1" si="202"/>
        <v>-8.7934605953935225</v>
      </c>
    </row>
    <row r="407" spans="1:34" x14ac:dyDescent="0.2">
      <c r="A407" s="347">
        <f t="shared" ca="1" si="180"/>
        <v>1E-4</v>
      </c>
      <c r="B407" s="304">
        <f t="shared" ca="1" si="181"/>
        <v>29.801500000000154</v>
      </c>
      <c r="D407" s="306">
        <f t="shared" ca="1" si="182"/>
        <v>-0.61094939649520974</v>
      </c>
      <c r="E407" s="307">
        <f t="shared" ca="1" si="183"/>
        <v>-1.0377627066903052</v>
      </c>
      <c r="F407" s="304">
        <f t="shared" ca="1" si="184"/>
        <v>1.2042469017917585</v>
      </c>
      <c r="G407" s="306">
        <f t="shared" ca="1" si="185"/>
        <v>7.1557329739224986</v>
      </c>
      <c r="H407" s="307">
        <f t="shared" ca="1" si="186"/>
        <v>-102.74564040208341</v>
      </c>
      <c r="I407" s="304">
        <f t="shared" ca="1" si="187"/>
        <v>102.9945199320251</v>
      </c>
      <c r="J407" s="306">
        <f t="shared" ca="1" si="188"/>
        <v>634.95209386251588</v>
      </c>
      <c r="K407" s="307">
        <f t="shared" ca="1" si="189"/>
        <v>-4.9142309770315249</v>
      </c>
      <c r="L407" s="304">
        <f t="shared" ca="1" si="174"/>
        <v>634.97111049754756</v>
      </c>
      <c r="M407" s="306">
        <f t="shared" ca="1" si="190"/>
        <v>-1.5012634784194678</v>
      </c>
      <c r="N407" s="304">
        <f t="shared" ca="1" si="191"/>
        <v>-86.016061250564846</v>
      </c>
      <c r="P407" s="310">
        <f t="shared" ca="1" si="192"/>
        <v>23</v>
      </c>
      <c r="Q407" s="304">
        <f t="shared" ca="1" si="193"/>
        <v>0</v>
      </c>
      <c r="R407" s="306">
        <f t="shared" ca="1" si="194"/>
        <v>0</v>
      </c>
      <c r="S407" s="307">
        <f t="shared" ca="1" si="195"/>
        <v>4.5130000000000017</v>
      </c>
      <c r="T407" s="304">
        <f t="shared" ca="1" si="175"/>
        <v>44.272530000000017</v>
      </c>
      <c r="U407" s="311">
        <f t="shared" ca="1" si="176"/>
        <v>0</v>
      </c>
      <c r="V407" s="306">
        <f t="shared" ca="1" si="177"/>
        <v>1.2256021412477451</v>
      </c>
      <c r="W407" s="304">
        <f t="shared" ca="1" si="178"/>
        <v>39.685122234527988</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0.99280774118434145</v>
      </c>
      <c r="AH407" s="304">
        <f t="shared" ca="1" si="202"/>
        <v>-8.7934865835578133</v>
      </c>
    </row>
    <row r="408" spans="1:34" x14ac:dyDescent="0.2">
      <c r="A408" s="347">
        <f t="shared" ca="1" si="180"/>
        <v>1E-4</v>
      </c>
      <c r="B408" s="304">
        <f t="shared" ca="1" si="181"/>
        <v>29.801600000000153</v>
      </c>
      <c r="D408" s="306">
        <f t="shared" ca="1" si="182"/>
        <v>-0.61094539694908589</v>
      </c>
      <c r="E408" s="307">
        <f t="shared" ca="1" si="183"/>
        <v>-1.0377363773917363</v>
      </c>
      <c r="F408" s="304">
        <f t="shared" ca="1" si="184"/>
        <v>1.2042221834094406</v>
      </c>
      <c r="G408" s="306">
        <f t="shared" ca="1" si="185"/>
        <v>7.1556718793828038</v>
      </c>
      <c r="H408" s="307">
        <f t="shared" ca="1" si="186"/>
        <v>-102.74574417572114</v>
      </c>
      <c r="I408" s="304">
        <f t="shared" ca="1" si="187"/>
        <v>102.99461921026808</v>
      </c>
      <c r="J408" s="306">
        <f t="shared" ca="1" si="188"/>
        <v>634.95209386251588</v>
      </c>
      <c r="K408" s="307">
        <f t="shared" ca="1" si="189"/>
        <v>-4.9245055462604155</v>
      </c>
      <c r="L408" s="304">
        <f t="shared" ca="1" si="174"/>
        <v>634.97119009862831</v>
      </c>
      <c r="M408" s="306">
        <f t="shared" ca="1" si="190"/>
        <v>-1.5012641401702747</v>
      </c>
      <c r="N408" s="304">
        <f t="shared" ca="1" si="191"/>
        <v>-86.01609916609317</v>
      </c>
      <c r="P408" s="310">
        <f t="shared" ca="1" si="192"/>
        <v>23</v>
      </c>
      <c r="Q408" s="304">
        <f t="shared" ca="1" si="193"/>
        <v>0</v>
      </c>
      <c r="R408" s="306">
        <f t="shared" ca="1" si="194"/>
        <v>0</v>
      </c>
      <c r="S408" s="307">
        <f t="shared" ca="1" si="195"/>
        <v>4.5130000000000017</v>
      </c>
      <c r="T408" s="304">
        <f t="shared" ca="1" si="175"/>
        <v>44.272530000000017</v>
      </c>
      <c r="U408" s="311">
        <f t="shared" ca="1" si="176"/>
        <v>0</v>
      </c>
      <c r="V408" s="306">
        <f t="shared" ca="1" si="177"/>
        <v>1.2256034005018728</v>
      </c>
      <c r="W408" s="304">
        <f t="shared" ca="1" si="178"/>
        <v>39.685239515805655</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0.99278220442137588</v>
      </c>
      <c r="AH408" s="304">
        <f t="shared" ca="1" si="202"/>
        <v>-8.7935125713556328</v>
      </c>
    </row>
    <row r="409" spans="1:34" x14ac:dyDescent="0.2">
      <c r="A409" s="347">
        <f t="shared" ca="1" si="180"/>
        <v>1E-4</v>
      </c>
      <c r="B409" s="304">
        <f t="shared" ca="1" si="181"/>
        <v>29.801700000000153</v>
      </c>
      <c r="D409" s="306">
        <f t="shared" ca="1" si="182"/>
        <v>-0.61094139740367226</v>
      </c>
      <c r="E409" s="307">
        <f t="shared" ca="1" si="183"/>
        <v>-1.0377100484644366</v>
      </c>
      <c r="F409" s="304">
        <f t="shared" ca="1" si="184"/>
        <v>1.2041974654289946</v>
      </c>
      <c r="G409" s="306">
        <f t="shared" ca="1" si="185"/>
        <v>7.1556107852430637</v>
      </c>
      <c r="H409" s="307">
        <f t="shared" ca="1" si="186"/>
        <v>-102.74584794672599</v>
      </c>
      <c r="I409" s="304">
        <f t="shared" ca="1" si="187"/>
        <v>102.99471848595743</v>
      </c>
      <c r="J409" s="306">
        <f t="shared" ca="1" si="188"/>
        <v>634.95209386251588</v>
      </c>
      <c r="K409" s="307">
        <f t="shared" ca="1" si="189"/>
        <v>-4.9347801258665376</v>
      </c>
      <c r="L409" s="304">
        <f t="shared" ca="1" si="174"/>
        <v>634.97126986603405</v>
      </c>
      <c r="M409" s="306">
        <f t="shared" ca="1" si="190"/>
        <v>-1.5012648019141555</v>
      </c>
      <c r="N409" s="304">
        <f t="shared" ca="1" si="191"/>
        <v>-86.016137081224656</v>
      </c>
      <c r="P409" s="310">
        <f t="shared" ca="1" si="192"/>
        <v>23</v>
      </c>
      <c r="Q409" s="304">
        <f t="shared" ca="1" si="193"/>
        <v>0</v>
      </c>
      <c r="R409" s="306">
        <f t="shared" ca="1" si="194"/>
        <v>0</v>
      </c>
      <c r="S409" s="307">
        <f t="shared" ca="1" si="195"/>
        <v>4.5130000000000017</v>
      </c>
      <c r="T409" s="304">
        <f t="shared" ca="1" si="175"/>
        <v>44.272530000000017</v>
      </c>
      <c r="U409" s="311">
        <f t="shared" ca="1" si="176"/>
        <v>0</v>
      </c>
      <c r="V409" s="306">
        <f t="shared" ca="1" si="177"/>
        <v>1.2256046597585668</v>
      </c>
      <c r="W409" s="304">
        <f t="shared" ca="1" si="178"/>
        <v>39.685356795429485</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0.99275666801587725</v>
      </c>
      <c r="AH409" s="304">
        <f t="shared" ca="1" si="202"/>
        <v>-8.7935385587869792</v>
      </c>
    </row>
    <row r="410" spans="1:34" x14ac:dyDescent="0.2">
      <c r="A410" s="347">
        <f t="shared" ca="1" si="180"/>
        <v>1E-4</v>
      </c>
      <c r="B410" s="304">
        <f t="shared" ca="1" si="181"/>
        <v>29.801800000000153</v>
      </c>
      <c r="D410" s="306">
        <f t="shared" ca="1" si="182"/>
        <v>-0.61093739785897694</v>
      </c>
      <c r="E410" s="307">
        <f t="shared" ca="1" si="183"/>
        <v>-1.0376837199083955</v>
      </c>
      <c r="F410" s="304">
        <f t="shared" ca="1" si="184"/>
        <v>1.2041727478504167</v>
      </c>
      <c r="G410" s="306">
        <f t="shared" ca="1" si="185"/>
        <v>7.1555496915032775</v>
      </c>
      <c r="H410" s="307">
        <f t="shared" ca="1" si="186"/>
        <v>-102.74595171509797</v>
      </c>
      <c r="I410" s="304">
        <f t="shared" ca="1" si="187"/>
        <v>102.99481775909318</v>
      </c>
      <c r="J410" s="306">
        <f t="shared" ca="1" si="188"/>
        <v>634.95209386251588</v>
      </c>
      <c r="K410" s="307">
        <f t="shared" ca="1" si="189"/>
        <v>-4.9450547158496292</v>
      </c>
      <c r="L410" s="304">
        <f t="shared" ca="1" si="174"/>
        <v>634.97134979976533</v>
      </c>
      <c r="M410" s="306">
        <f t="shared" ca="1" si="190"/>
        <v>-1.5012654636511109</v>
      </c>
      <c r="N410" s="304">
        <f t="shared" ca="1" si="191"/>
        <v>-86.016174995959361</v>
      </c>
      <c r="P410" s="310">
        <f t="shared" ca="1" si="192"/>
        <v>23</v>
      </c>
      <c r="Q410" s="304">
        <f t="shared" ca="1" si="193"/>
        <v>0</v>
      </c>
      <c r="R410" s="306">
        <f t="shared" ca="1" si="194"/>
        <v>0</v>
      </c>
      <c r="S410" s="307">
        <f t="shared" ca="1" si="195"/>
        <v>4.5130000000000017</v>
      </c>
      <c r="T410" s="304">
        <f t="shared" ca="1" si="175"/>
        <v>44.272530000000017</v>
      </c>
      <c r="U410" s="311">
        <f t="shared" ca="1" si="176"/>
        <v>0</v>
      </c>
      <c r="V410" s="306">
        <f t="shared" ca="1" si="177"/>
        <v>1.2256059190178263</v>
      </c>
      <c r="W410" s="304">
        <f t="shared" ca="1" si="178"/>
        <v>39.685474073399448</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0.99273113196783314</v>
      </c>
      <c r="AH410" s="304">
        <f t="shared" ca="1" si="202"/>
        <v>-8.793564545851865</v>
      </c>
    </row>
    <row r="411" spans="1:34" x14ac:dyDescent="0.2">
      <c r="A411" s="347">
        <f t="shared" ca="1" si="180"/>
        <v>1E-4</v>
      </c>
      <c r="B411" s="304">
        <f t="shared" ca="1" si="181"/>
        <v>29.801900000000153</v>
      </c>
      <c r="D411" s="306">
        <f t="shared" ca="1" si="182"/>
        <v>-0.61093339831499516</v>
      </c>
      <c r="E411" s="307">
        <f t="shared" ca="1" si="183"/>
        <v>-1.0376573917236183</v>
      </c>
      <c r="F411" s="304">
        <f t="shared" ca="1" si="184"/>
        <v>1.2041480306737087</v>
      </c>
      <c r="G411" s="306">
        <f t="shared" ca="1" si="185"/>
        <v>7.155488598163446</v>
      </c>
      <c r="H411" s="307">
        <f t="shared" ca="1" si="186"/>
        <v>-102.74605548083714</v>
      </c>
      <c r="I411" s="304">
        <f t="shared" ca="1" si="187"/>
        <v>102.99491702967536</v>
      </c>
      <c r="J411" s="306">
        <f t="shared" ca="1" si="188"/>
        <v>634.95209386251588</v>
      </c>
      <c r="K411" s="307">
        <f t="shared" ca="1" si="189"/>
        <v>-4.9553293162094256</v>
      </c>
      <c r="L411" s="304">
        <f t="shared" ca="1" si="174"/>
        <v>634.97142989982262</v>
      </c>
      <c r="M411" s="306">
        <f t="shared" ca="1" si="190"/>
        <v>-1.501266125381141</v>
      </c>
      <c r="N411" s="304">
        <f t="shared" ca="1" si="191"/>
        <v>-86.016212910297256</v>
      </c>
      <c r="P411" s="310">
        <f t="shared" ca="1" si="192"/>
        <v>23</v>
      </c>
      <c r="Q411" s="304">
        <f t="shared" ca="1" si="193"/>
        <v>0</v>
      </c>
      <c r="R411" s="306">
        <f t="shared" ca="1" si="194"/>
        <v>0</v>
      </c>
      <c r="S411" s="307">
        <f t="shared" ca="1" si="195"/>
        <v>4.5130000000000017</v>
      </c>
      <c r="T411" s="304">
        <f t="shared" ca="1" si="175"/>
        <v>44.272530000000017</v>
      </c>
      <c r="U411" s="311">
        <f t="shared" ca="1" si="176"/>
        <v>0</v>
      </c>
      <c r="V411" s="306">
        <f t="shared" ca="1" si="177"/>
        <v>1.2256071782796523</v>
      </c>
      <c r="W411" s="304">
        <f t="shared" ca="1" si="178"/>
        <v>39.685591349715601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0.99270559627725063</v>
      </c>
      <c r="AH411" s="304">
        <f t="shared" ca="1" si="202"/>
        <v>-8.7935905325502848</v>
      </c>
    </row>
    <row r="412" spans="1:34" x14ac:dyDescent="0.2">
      <c r="A412" s="347">
        <f t="shared" ca="1" si="180"/>
        <v>1E-4</v>
      </c>
      <c r="B412" s="304">
        <f t="shared" ca="1" si="181"/>
        <v>29.802000000000152</v>
      </c>
      <c r="D412" s="306">
        <f t="shared" ca="1" si="182"/>
        <v>-0.61092939877172858</v>
      </c>
      <c r="E412" s="307">
        <f t="shared" ca="1" si="183"/>
        <v>-1.0376310639100943</v>
      </c>
      <c r="F412" s="304">
        <f t="shared" ca="1" si="184"/>
        <v>1.2041233138988632</v>
      </c>
      <c r="G412" s="306">
        <f t="shared" ca="1" si="185"/>
        <v>7.1554275052235692</v>
      </c>
      <c r="H412" s="307">
        <f t="shared" ca="1" si="186"/>
        <v>-102.74615924394354</v>
      </c>
      <c r="I412" s="304">
        <f t="shared" ca="1" si="187"/>
        <v>102.99501629770401</v>
      </c>
      <c r="J412" s="306">
        <f t="shared" ca="1" si="188"/>
        <v>634.95209386251588</v>
      </c>
      <c r="K412" s="307">
        <f t="shared" ca="1" si="189"/>
        <v>-4.9656039269456649</v>
      </c>
      <c r="L412" s="304">
        <f t="shared" ca="1" si="174"/>
        <v>634.97151016620614</v>
      </c>
      <c r="M412" s="306">
        <f t="shared" ca="1" si="190"/>
        <v>-1.5012667871042455</v>
      </c>
      <c r="N412" s="304">
        <f t="shared" ca="1" si="191"/>
        <v>-86.016250824238355</v>
      </c>
      <c r="P412" s="310">
        <f t="shared" ca="1" si="192"/>
        <v>23</v>
      </c>
      <c r="Q412" s="304">
        <f t="shared" ca="1" si="193"/>
        <v>0</v>
      </c>
      <c r="R412" s="306">
        <f t="shared" ca="1" si="194"/>
        <v>0</v>
      </c>
      <c r="S412" s="307">
        <f t="shared" ca="1" si="195"/>
        <v>4.5130000000000017</v>
      </c>
      <c r="T412" s="304">
        <f t="shared" ca="1" si="175"/>
        <v>44.272530000000017</v>
      </c>
      <c r="U412" s="311">
        <f t="shared" ca="1" si="176"/>
        <v>0</v>
      </c>
      <c r="V412" s="306">
        <f t="shared" ca="1" si="177"/>
        <v>1.2256084375440439</v>
      </c>
      <c r="W412" s="304">
        <f t="shared" ca="1" si="178"/>
        <v>39.685708624377938</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0.99268006094412087</v>
      </c>
      <c r="AH412" s="304">
        <f t="shared" ca="1" si="202"/>
        <v>-8.7936165188822475</v>
      </c>
    </row>
    <row r="413" spans="1:34" x14ac:dyDescent="0.2">
      <c r="A413" s="347">
        <f t="shared" ca="1" si="180"/>
        <v>1E-4</v>
      </c>
      <c r="B413" s="304">
        <f t="shared" ca="1" si="181"/>
        <v>29.802100000000152</v>
      </c>
      <c r="D413" s="306">
        <f t="shared" ca="1" si="182"/>
        <v>-0.61092539922918065</v>
      </c>
      <c r="E413" s="307">
        <f t="shared" ca="1" si="183"/>
        <v>-1.0376047364678236</v>
      </c>
      <c r="F413" s="304">
        <f t="shared" ca="1" si="184"/>
        <v>1.2040985975258818</v>
      </c>
      <c r="G413" s="306">
        <f t="shared" ca="1" si="185"/>
        <v>7.1553664126836463</v>
      </c>
      <c r="H413" s="307">
        <f t="shared" ca="1" si="186"/>
        <v>-102.74626300441719</v>
      </c>
      <c r="I413" s="304">
        <f t="shared" ca="1" si="187"/>
        <v>102.99511556317916</v>
      </c>
      <c r="J413" s="306">
        <f t="shared" ca="1" si="188"/>
        <v>634.95209386251588</v>
      </c>
      <c r="K413" s="307">
        <f t="shared" ca="1" si="189"/>
        <v>-4.9758785480580832</v>
      </c>
      <c r="L413" s="304">
        <f t="shared" ca="1" si="174"/>
        <v>634.97159059891669</v>
      </c>
      <c r="M413" s="306">
        <f t="shared" ca="1" si="190"/>
        <v>-1.501267448820425</v>
      </c>
      <c r="N413" s="304">
        <f t="shared" ca="1" si="191"/>
        <v>-86.016288737782673</v>
      </c>
      <c r="P413" s="310">
        <f t="shared" ca="1" si="192"/>
        <v>23</v>
      </c>
      <c r="Q413" s="304">
        <f t="shared" ca="1" si="193"/>
        <v>0</v>
      </c>
      <c r="R413" s="306">
        <f t="shared" ca="1" si="194"/>
        <v>0</v>
      </c>
      <c r="S413" s="307">
        <f t="shared" ca="1" si="195"/>
        <v>4.5130000000000017</v>
      </c>
      <c r="T413" s="304">
        <f t="shared" ca="1" si="175"/>
        <v>44.272530000000017</v>
      </c>
      <c r="U413" s="311">
        <f t="shared" ca="1" si="176"/>
        <v>0</v>
      </c>
      <c r="V413" s="306">
        <f t="shared" ca="1" si="177"/>
        <v>1.2256096968110015</v>
      </c>
      <c r="W413" s="304">
        <f t="shared" ca="1" si="178"/>
        <v>39.685825897386465</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0.99265452596843673</v>
      </c>
      <c r="AH413" s="304">
        <f t="shared" ca="1" si="202"/>
        <v>-8.7936425048477567</v>
      </c>
    </row>
    <row r="414" spans="1:34" x14ac:dyDescent="0.2">
      <c r="A414" s="347">
        <f t="shared" ca="1" si="180"/>
        <v>1E-4</v>
      </c>
      <c r="B414" s="304">
        <f t="shared" ca="1" si="181"/>
        <v>29.802200000000152</v>
      </c>
      <c r="D414" s="306">
        <f t="shared" ca="1" si="182"/>
        <v>-0.6109213996873486</v>
      </c>
      <c r="E414" s="307">
        <f t="shared" ca="1" si="183"/>
        <v>-1.0375784093968043</v>
      </c>
      <c r="F414" s="304">
        <f t="shared" ca="1" si="184"/>
        <v>1.2040738815547622</v>
      </c>
      <c r="G414" s="306">
        <f t="shared" ca="1" si="185"/>
        <v>7.1553053205436772</v>
      </c>
      <c r="H414" s="307">
        <f t="shared" ca="1" si="186"/>
        <v>-102.74636676225813</v>
      </c>
      <c r="I414" s="304">
        <f t="shared" ca="1" si="187"/>
        <v>102.99521482610085</v>
      </c>
      <c r="J414" s="306">
        <f t="shared" ca="1" si="188"/>
        <v>634.95209386251588</v>
      </c>
      <c r="K414" s="307">
        <f t="shared" ca="1" si="189"/>
        <v>-4.9861531795464167</v>
      </c>
      <c r="L414" s="304">
        <f t="shared" ca="1" si="174"/>
        <v>634.97167119795438</v>
      </c>
      <c r="M414" s="306">
        <f t="shared" ca="1" si="190"/>
        <v>-1.5012681105296792</v>
      </c>
      <c r="N414" s="304">
        <f t="shared" ca="1" si="191"/>
        <v>-86.01632665093021</v>
      </c>
      <c r="P414" s="310">
        <f t="shared" ca="1" si="192"/>
        <v>23</v>
      </c>
      <c r="Q414" s="304">
        <f t="shared" ca="1" si="193"/>
        <v>0</v>
      </c>
      <c r="R414" s="306">
        <f t="shared" ca="1" si="194"/>
        <v>0</v>
      </c>
      <c r="S414" s="307">
        <f t="shared" ca="1" si="195"/>
        <v>4.5130000000000017</v>
      </c>
      <c r="T414" s="304">
        <f t="shared" ca="1" si="175"/>
        <v>44.272530000000017</v>
      </c>
      <c r="U414" s="311">
        <f t="shared" ca="1" si="176"/>
        <v>0</v>
      </c>
      <c r="V414" s="306">
        <f t="shared" ca="1" si="177"/>
        <v>1.2256109560805248</v>
      </c>
      <c r="W414" s="304">
        <f t="shared" ca="1" si="178"/>
        <v>39.685943168741218</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0.99262899135020533</v>
      </c>
      <c r="AH414" s="304">
        <f t="shared" ca="1" si="202"/>
        <v>-8.7936684904468088</v>
      </c>
    </row>
    <row r="415" spans="1:34" x14ac:dyDescent="0.2">
      <c r="A415" s="347">
        <f t="shared" ca="1" si="180"/>
        <v>1E-4</v>
      </c>
      <c r="B415" s="304">
        <f t="shared" ca="1" si="181"/>
        <v>29.802300000000152</v>
      </c>
      <c r="D415" s="306">
        <f t="shared" ca="1" si="182"/>
        <v>-0.61091740014623463</v>
      </c>
      <c r="E415" s="307">
        <f t="shared" ca="1" si="183"/>
        <v>-1.0375520826970277</v>
      </c>
      <c r="F415" s="304">
        <f t="shared" ca="1" si="184"/>
        <v>1.2040491659854984</v>
      </c>
      <c r="G415" s="306">
        <f t="shared" ca="1" si="185"/>
        <v>7.1552442288036628</v>
      </c>
      <c r="H415" s="307">
        <f t="shared" ca="1" si="186"/>
        <v>-102.74647051746641</v>
      </c>
      <c r="I415" s="304">
        <f t="shared" ca="1" si="187"/>
        <v>102.99531408646911</v>
      </c>
      <c r="J415" s="306">
        <f t="shared" ca="1" si="188"/>
        <v>634.95209386251588</v>
      </c>
      <c r="K415" s="307">
        <f t="shared" ca="1" si="189"/>
        <v>-4.9964278214104025</v>
      </c>
      <c r="L415" s="304">
        <f t="shared" ca="1" si="174"/>
        <v>634.97175196331978</v>
      </c>
      <c r="M415" s="306">
        <f t="shared" ca="1" si="190"/>
        <v>-1.5012687722320084</v>
      </c>
      <c r="N415" s="304">
        <f t="shared" ca="1" si="191"/>
        <v>-86.016364563680952</v>
      </c>
      <c r="P415" s="310">
        <f t="shared" ca="1" si="192"/>
        <v>23</v>
      </c>
      <c r="Q415" s="304">
        <f t="shared" ca="1" si="193"/>
        <v>0</v>
      </c>
      <c r="R415" s="306">
        <f t="shared" ca="1" si="194"/>
        <v>0</v>
      </c>
      <c r="S415" s="307">
        <f t="shared" ca="1" si="195"/>
        <v>4.5130000000000017</v>
      </c>
      <c r="T415" s="304">
        <f t="shared" ca="1" si="175"/>
        <v>44.272530000000017</v>
      </c>
      <c r="U415" s="311">
        <f t="shared" ca="1" si="176"/>
        <v>0</v>
      </c>
      <c r="V415" s="306">
        <f t="shared" ca="1" si="177"/>
        <v>1.2256122153526139</v>
      </c>
      <c r="W415" s="304">
        <f t="shared" ca="1" si="178"/>
        <v>39.686060438442198</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0.99260345708941422</v>
      </c>
      <c r="AH415" s="304">
        <f t="shared" ca="1" si="202"/>
        <v>-8.7936944756794162</v>
      </c>
    </row>
    <row r="416" spans="1:34" x14ac:dyDescent="0.2">
      <c r="A416" s="347">
        <f t="shared" ca="1" si="180"/>
        <v>1E-4</v>
      </c>
      <c r="B416" s="304">
        <f t="shared" ca="1" si="181"/>
        <v>29.802400000000151</v>
      </c>
      <c r="D416" s="306">
        <f t="shared" ca="1" si="182"/>
        <v>-0.61091340060583965</v>
      </c>
      <c r="E416" s="307">
        <f t="shared" ca="1" si="183"/>
        <v>-1.037525756368499</v>
      </c>
      <c r="F416" s="304">
        <f t="shared" ca="1" si="184"/>
        <v>1.2040244508180957</v>
      </c>
      <c r="G416" s="306">
        <f t="shared" ca="1" si="185"/>
        <v>7.1551831374636023</v>
      </c>
      <c r="H416" s="307">
        <f t="shared" ca="1" si="186"/>
        <v>-102.74657427004205</v>
      </c>
      <c r="I416" s="304">
        <f t="shared" ca="1" si="187"/>
        <v>102.99541334428399</v>
      </c>
      <c r="J416" s="306">
        <f t="shared" ca="1" si="188"/>
        <v>634.95209386251588</v>
      </c>
      <c r="K416" s="307">
        <f t="shared" ca="1" si="189"/>
        <v>-5.0067024736497778</v>
      </c>
      <c r="L416" s="304">
        <f t="shared" ca="1" si="174"/>
        <v>634.97183289501345</v>
      </c>
      <c r="M416" s="306">
        <f t="shared" ca="1" si="190"/>
        <v>-1.5012694339274124</v>
      </c>
      <c r="N416" s="304">
        <f t="shared" ca="1" si="191"/>
        <v>-86.016402476034926</v>
      </c>
      <c r="P416" s="310">
        <f t="shared" ca="1" si="192"/>
        <v>23</v>
      </c>
      <c r="Q416" s="304">
        <f t="shared" ca="1" si="193"/>
        <v>0</v>
      </c>
      <c r="R416" s="306">
        <f t="shared" ca="1" si="194"/>
        <v>0</v>
      </c>
      <c r="S416" s="307">
        <f t="shared" ca="1" si="195"/>
        <v>4.5130000000000017</v>
      </c>
      <c r="T416" s="304">
        <f t="shared" ca="1" si="175"/>
        <v>44.272530000000017</v>
      </c>
      <c r="U416" s="311">
        <f t="shared" ca="1" si="176"/>
        <v>0</v>
      </c>
      <c r="V416" s="306">
        <f t="shared" ca="1" si="177"/>
        <v>1.2256134746272687</v>
      </c>
      <c r="W416" s="304">
        <f t="shared" ca="1" si="178"/>
        <v>39.686177706489417</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0.99257792318606697</v>
      </c>
      <c r="AH416" s="304">
        <f t="shared" ca="1" si="202"/>
        <v>-8.7937204605455754</v>
      </c>
    </row>
    <row r="417" spans="1:34" x14ac:dyDescent="0.2">
      <c r="A417" s="347">
        <f t="shared" ca="1" si="180"/>
        <v>1E-4</v>
      </c>
      <c r="B417" s="304">
        <f t="shared" ca="1" si="181"/>
        <v>29.802500000000151</v>
      </c>
      <c r="D417" s="306">
        <f t="shared" ca="1" si="182"/>
        <v>-0.61090940106616531</v>
      </c>
      <c r="E417" s="307">
        <f t="shared" ca="1" si="183"/>
        <v>-1.0374994304112075</v>
      </c>
      <c r="F417" s="304">
        <f t="shared" ca="1" si="184"/>
        <v>1.2039997360525461</v>
      </c>
      <c r="G417" s="306">
        <f t="shared" ca="1" si="185"/>
        <v>7.1551220465234957</v>
      </c>
      <c r="H417" s="307">
        <f t="shared" ca="1" si="186"/>
        <v>-102.74667801998508</v>
      </c>
      <c r="I417" s="304">
        <f t="shared" ca="1" si="187"/>
        <v>102.99551259954548</v>
      </c>
      <c r="J417" s="306">
        <f t="shared" ca="1" si="188"/>
        <v>634.95209386251588</v>
      </c>
      <c r="K417" s="307">
        <f t="shared" ca="1" si="189"/>
        <v>-5.0169771362642788</v>
      </c>
      <c r="L417" s="304">
        <f t="shared" ca="1" si="174"/>
        <v>634.97191399303563</v>
      </c>
      <c r="M417" s="306">
        <f t="shared" ca="1" si="190"/>
        <v>-1.5012700956158918</v>
      </c>
      <c r="N417" s="304">
        <f t="shared" ca="1" si="191"/>
        <v>-86.016440387992148</v>
      </c>
      <c r="P417" s="310">
        <f t="shared" ca="1" si="192"/>
        <v>23</v>
      </c>
      <c r="Q417" s="304">
        <f t="shared" ca="1" si="193"/>
        <v>0</v>
      </c>
      <c r="R417" s="306">
        <f t="shared" ca="1" si="194"/>
        <v>0</v>
      </c>
      <c r="S417" s="307">
        <f t="shared" ca="1" si="195"/>
        <v>4.5130000000000017</v>
      </c>
      <c r="T417" s="304">
        <f t="shared" ca="1" si="175"/>
        <v>44.272530000000017</v>
      </c>
      <c r="U417" s="311">
        <f t="shared" ca="1" si="176"/>
        <v>0</v>
      </c>
      <c r="V417" s="306">
        <f t="shared" ca="1" si="177"/>
        <v>1.2256147339044896</v>
      </c>
      <c r="W417" s="304">
        <f t="shared" ca="1" si="178"/>
        <v>39.686294972882891</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0.99255238964015824</v>
      </c>
      <c r="AH417" s="304">
        <f t="shared" ca="1" si="202"/>
        <v>-8.7937464450452918</v>
      </c>
    </row>
    <row r="418" spans="1:34" x14ac:dyDescent="0.2">
      <c r="A418" s="347">
        <f t="shared" ca="1" si="180"/>
        <v>1E-4</v>
      </c>
      <c r="B418" s="304">
        <f t="shared" ca="1" si="181"/>
        <v>29.802600000000151</v>
      </c>
      <c r="D418" s="306">
        <f t="shared" ca="1" si="182"/>
        <v>-0.61090540152720929</v>
      </c>
      <c r="E418" s="307">
        <f t="shared" ca="1" si="183"/>
        <v>-1.0374731048251569</v>
      </c>
      <c r="F418" s="304">
        <f t="shared" ca="1" si="184"/>
        <v>1.2039750216888521</v>
      </c>
      <c r="G418" s="306">
        <f t="shared" ca="1" si="185"/>
        <v>7.1550609559833429</v>
      </c>
      <c r="H418" s="307">
        <f t="shared" ca="1" si="186"/>
        <v>-102.74678176729556</v>
      </c>
      <c r="I418" s="304">
        <f t="shared" ca="1" si="187"/>
        <v>102.99561185225367</v>
      </c>
      <c r="J418" s="306">
        <f t="shared" ca="1" si="188"/>
        <v>634.95209386251588</v>
      </c>
      <c r="K418" s="307">
        <f t="shared" ca="1" si="189"/>
        <v>-5.0272518092536425</v>
      </c>
      <c r="L418" s="304">
        <f t="shared" ca="1" si="174"/>
        <v>634.97199525738677</v>
      </c>
      <c r="M418" s="306">
        <f t="shared" ca="1" si="190"/>
        <v>-1.5012707572974462</v>
      </c>
      <c r="N418" s="304">
        <f t="shared" ca="1" si="191"/>
        <v>-86.016478299552602</v>
      </c>
      <c r="P418" s="310">
        <f t="shared" ca="1" si="192"/>
        <v>23</v>
      </c>
      <c r="Q418" s="304">
        <f t="shared" ca="1" si="193"/>
        <v>0</v>
      </c>
      <c r="R418" s="306">
        <f t="shared" ca="1" si="194"/>
        <v>0</v>
      </c>
      <c r="S418" s="307">
        <f t="shared" ca="1" si="195"/>
        <v>4.5130000000000017</v>
      </c>
      <c r="T418" s="304">
        <f t="shared" ca="1" si="175"/>
        <v>44.272530000000017</v>
      </c>
      <c r="U418" s="311">
        <f t="shared" ca="1" si="176"/>
        <v>0</v>
      </c>
      <c r="V418" s="306">
        <f t="shared" ca="1" si="177"/>
        <v>1.2256159931842761</v>
      </c>
      <c r="W418" s="304">
        <f t="shared" ca="1" si="178"/>
        <v>39.686412237622655</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0.99252685645168626</v>
      </c>
      <c r="AH418" s="304">
        <f t="shared" ca="1" si="202"/>
        <v>-8.7937724291785671</v>
      </c>
    </row>
    <row r="419" spans="1:34" x14ac:dyDescent="0.2">
      <c r="A419" s="347">
        <f t="shared" ca="1" si="180"/>
        <v>1E-4</v>
      </c>
      <c r="B419" s="304">
        <f t="shared" ca="1" si="181"/>
        <v>29.802700000000151</v>
      </c>
      <c r="D419" s="306">
        <f t="shared" ca="1" si="182"/>
        <v>-0.61090140198897525</v>
      </c>
      <c r="E419" s="307">
        <f t="shared" ca="1" si="183"/>
        <v>-1.037446779610331</v>
      </c>
      <c r="F419" s="304">
        <f t="shared" ca="1" si="184"/>
        <v>1.203950307727002</v>
      </c>
      <c r="G419" s="306">
        <f t="shared" ca="1" si="185"/>
        <v>7.154999865843144</v>
      </c>
      <c r="H419" s="307">
        <f t="shared" ca="1" si="186"/>
        <v>-102.74688551197352</v>
      </c>
      <c r="I419" s="304">
        <f t="shared" ca="1" si="187"/>
        <v>102.99571110240858</v>
      </c>
      <c r="J419" s="306">
        <f t="shared" ca="1" si="188"/>
        <v>634.95209386251588</v>
      </c>
      <c r="K419" s="307">
        <f t="shared" ca="1" si="189"/>
        <v>-5.037526492617606</v>
      </c>
      <c r="L419" s="304">
        <f t="shared" ca="1" si="174"/>
        <v>634.97207668806743</v>
      </c>
      <c r="M419" s="306">
        <f t="shared" ca="1" si="190"/>
        <v>-1.5012714189720762</v>
      </c>
      <c r="N419" s="304">
        <f t="shared" ca="1" si="191"/>
        <v>-86.016516210716304</v>
      </c>
      <c r="P419" s="310">
        <f t="shared" ca="1" si="192"/>
        <v>23</v>
      </c>
      <c r="Q419" s="304">
        <f t="shared" ca="1" si="193"/>
        <v>0</v>
      </c>
      <c r="R419" s="306">
        <f t="shared" ca="1" si="194"/>
        <v>0</v>
      </c>
      <c r="S419" s="307">
        <f t="shared" ca="1" si="195"/>
        <v>4.5130000000000017</v>
      </c>
      <c r="T419" s="304">
        <f t="shared" ca="1" si="175"/>
        <v>44.272530000000017</v>
      </c>
      <c r="U419" s="311">
        <f t="shared" ca="1" si="176"/>
        <v>0</v>
      </c>
      <c r="V419" s="306">
        <f t="shared" ca="1" si="177"/>
        <v>1.2256172524666284</v>
      </c>
      <c r="W419" s="304">
        <f t="shared" ca="1" si="178"/>
        <v>39.686529500708716</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0.99250132362064036</v>
      </c>
      <c r="AH419" s="304">
        <f t="shared" ca="1" si="202"/>
        <v>-8.7937984129454119</v>
      </c>
    </row>
    <row r="420" spans="1:34" x14ac:dyDescent="0.2">
      <c r="A420" s="347">
        <f t="shared" ca="1" si="180"/>
        <v>1E-4</v>
      </c>
      <c r="B420" s="304">
        <f t="shared" ca="1" si="181"/>
        <v>29.802800000000151</v>
      </c>
      <c r="D420" s="306">
        <f t="shared" ca="1" si="182"/>
        <v>-0.61089740245146051</v>
      </c>
      <c r="E420" s="307">
        <f t="shared" ca="1" si="183"/>
        <v>-1.0374204547667389</v>
      </c>
      <c r="F420" s="304">
        <f t="shared" ca="1" si="184"/>
        <v>1.2039255941670022</v>
      </c>
      <c r="G420" s="306">
        <f t="shared" ca="1" si="185"/>
        <v>7.1549387761028989</v>
      </c>
      <c r="H420" s="307">
        <f t="shared" ca="1" si="186"/>
        <v>-102.746989254019</v>
      </c>
      <c r="I420" s="304">
        <f t="shared" ca="1" si="187"/>
        <v>102.99581035001025</v>
      </c>
      <c r="J420" s="306">
        <f t="shared" ca="1" si="188"/>
        <v>634.95209386251588</v>
      </c>
      <c r="K420" s="307">
        <f t="shared" ca="1" si="189"/>
        <v>-5.0478011863559056</v>
      </c>
      <c r="L420" s="304">
        <f t="shared" ca="1" si="174"/>
        <v>634.97215828507797</v>
      </c>
      <c r="M420" s="306">
        <f t="shared" ca="1" si="190"/>
        <v>-1.5012720806397812</v>
      </c>
      <c r="N420" s="304">
        <f t="shared" ca="1" si="191"/>
        <v>-86.016554121483253</v>
      </c>
      <c r="P420" s="310">
        <f t="shared" ca="1" si="192"/>
        <v>23</v>
      </c>
      <c r="Q420" s="304">
        <f t="shared" ca="1" si="193"/>
        <v>0</v>
      </c>
      <c r="R420" s="306">
        <f t="shared" ca="1" si="194"/>
        <v>0</v>
      </c>
      <c r="S420" s="307">
        <f t="shared" ca="1" si="195"/>
        <v>4.5130000000000017</v>
      </c>
      <c r="T420" s="304">
        <f t="shared" ca="1" si="175"/>
        <v>44.272530000000017</v>
      </c>
      <c r="U420" s="311">
        <f t="shared" ca="1" si="176"/>
        <v>0</v>
      </c>
      <c r="V420" s="306">
        <f t="shared" ca="1" si="177"/>
        <v>1.2256185117515463</v>
      </c>
      <c r="W420" s="304">
        <f t="shared" ca="1" si="178"/>
        <v>39.686646762141088</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0.99247579114702589</v>
      </c>
      <c r="AH420" s="304">
        <f t="shared" ca="1" si="202"/>
        <v>-8.7938243963458227</v>
      </c>
    </row>
    <row r="421" spans="1:34" x14ac:dyDescent="0.2">
      <c r="A421" s="347">
        <f t="shared" ca="1" si="180"/>
        <v>1E-4</v>
      </c>
      <c r="B421" s="304">
        <f t="shared" ca="1" si="181"/>
        <v>29.80290000000015</v>
      </c>
      <c r="D421" s="306">
        <f t="shared" ca="1" si="182"/>
        <v>-0.61089340291467076</v>
      </c>
      <c r="E421" s="307">
        <f t="shared" ca="1" si="183"/>
        <v>-1.0373941302943681</v>
      </c>
      <c r="F421" s="304">
        <f t="shared" ca="1" si="184"/>
        <v>1.2039008810088456</v>
      </c>
      <c r="G421" s="306">
        <f t="shared" ca="1" si="185"/>
        <v>7.1548776867626076</v>
      </c>
      <c r="H421" s="307">
        <f t="shared" ca="1" si="186"/>
        <v>-102.74709299343203</v>
      </c>
      <c r="I421" s="304">
        <f t="shared" ca="1" si="187"/>
        <v>102.99590959505869</v>
      </c>
      <c r="J421" s="306">
        <f t="shared" ca="1" si="188"/>
        <v>634.95209386251588</v>
      </c>
      <c r="K421" s="307">
        <f t="shared" ca="1" si="189"/>
        <v>-5.0580758904682783</v>
      </c>
      <c r="L421" s="304">
        <f t="shared" ca="1" si="174"/>
        <v>634.97224004841894</v>
      </c>
      <c r="M421" s="306">
        <f t="shared" ca="1" si="190"/>
        <v>-1.5012727423005621</v>
      </c>
      <c r="N421" s="304">
        <f t="shared" ca="1" si="191"/>
        <v>-86.016592031853463</v>
      </c>
      <c r="P421" s="310">
        <f t="shared" ca="1" si="192"/>
        <v>23</v>
      </c>
      <c r="Q421" s="304">
        <f t="shared" ca="1" si="193"/>
        <v>0</v>
      </c>
      <c r="R421" s="306">
        <f t="shared" ca="1" si="194"/>
        <v>0</v>
      </c>
      <c r="S421" s="307">
        <f t="shared" ca="1" si="195"/>
        <v>4.5130000000000017</v>
      </c>
      <c r="T421" s="304">
        <f t="shared" ca="1" si="175"/>
        <v>44.272530000000017</v>
      </c>
      <c r="U421" s="311">
        <f t="shared" ca="1" si="176"/>
        <v>0</v>
      </c>
      <c r="V421" s="306">
        <f t="shared" ca="1" si="177"/>
        <v>1.22561977103903</v>
      </c>
      <c r="W421" s="304">
        <f t="shared" ca="1" si="178"/>
        <v>39.686764021919785</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0.99245025903083217</v>
      </c>
      <c r="AH421" s="304">
        <f t="shared" ca="1" si="202"/>
        <v>-8.7938503793798084</v>
      </c>
    </row>
    <row r="422" spans="1:34" x14ac:dyDescent="0.2">
      <c r="A422" s="347">
        <f t="shared" ca="1" si="180"/>
        <v>1E-4</v>
      </c>
      <c r="B422" s="304">
        <f t="shared" ca="1" si="181"/>
        <v>29.80300000000015</v>
      </c>
      <c r="D422" s="306">
        <f t="shared" ca="1" si="182"/>
        <v>-0.61088940337860143</v>
      </c>
      <c r="E422" s="307">
        <f t="shared" ca="1" si="183"/>
        <v>-1.0373678061932203</v>
      </c>
      <c r="F422" s="304">
        <f t="shared" ca="1" si="184"/>
        <v>1.2038761682525319</v>
      </c>
      <c r="G422" s="306">
        <f t="shared" ca="1" si="185"/>
        <v>7.1548165978222693</v>
      </c>
      <c r="H422" s="307">
        <f t="shared" ca="1" si="186"/>
        <v>-102.74719673021265</v>
      </c>
      <c r="I422" s="304">
        <f t="shared" ca="1" si="187"/>
        <v>102.99600883755396</v>
      </c>
      <c r="J422" s="306">
        <f t="shared" ca="1" si="188"/>
        <v>634.95209386251588</v>
      </c>
      <c r="K422" s="307">
        <f t="shared" ca="1" si="189"/>
        <v>-5.0683506049544604</v>
      </c>
      <c r="L422" s="304">
        <f t="shared" ca="1" si="174"/>
        <v>634.97232197809058</v>
      </c>
      <c r="M422" s="306">
        <f t="shared" ca="1" si="190"/>
        <v>-1.5012734039544182</v>
      </c>
      <c r="N422" s="304">
        <f t="shared" ca="1" si="191"/>
        <v>-86.01662994182692</v>
      </c>
      <c r="P422" s="310">
        <f t="shared" ca="1" si="192"/>
        <v>23</v>
      </c>
      <c r="Q422" s="304">
        <f t="shared" ca="1" si="193"/>
        <v>0</v>
      </c>
      <c r="R422" s="306">
        <f t="shared" ca="1" si="194"/>
        <v>0</v>
      </c>
      <c r="S422" s="307">
        <f t="shared" ca="1" si="195"/>
        <v>4.5130000000000017</v>
      </c>
      <c r="T422" s="304">
        <f t="shared" ca="1" si="175"/>
        <v>44.272530000000017</v>
      </c>
      <c r="U422" s="311">
        <f t="shared" ca="1" si="176"/>
        <v>0</v>
      </c>
      <c r="V422" s="306">
        <f t="shared" ca="1" si="177"/>
        <v>1.2256210303290791</v>
      </c>
      <c r="W422" s="304">
        <f t="shared" ca="1" si="178"/>
        <v>39.686881280044808</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0.99242472727206277</v>
      </c>
      <c r="AH422" s="304">
        <f t="shared" ca="1" si="202"/>
        <v>-8.7938763620473672</v>
      </c>
    </row>
    <row r="423" spans="1:34" x14ac:dyDescent="0.2">
      <c r="A423" s="347">
        <f t="shared" ca="1" si="180"/>
        <v>1E-4</v>
      </c>
      <c r="B423" s="304">
        <f t="shared" ca="1" si="181"/>
        <v>29.80310000000015</v>
      </c>
      <c r="D423" s="306">
        <f t="shared" ca="1" si="182"/>
        <v>-0.61088540384325796</v>
      </c>
      <c r="E423" s="307">
        <f t="shared" ca="1" si="183"/>
        <v>-1.0373414824632921</v>
      </c>
      <c r="F423" s="304">
        <f t="shared" ca="1" si="184"/>
        <v>1.2038514558980609</v>
      </c>
      <c r="G423" s="306">
        <f t="shared" ca="1" si="185"/>
        <v>7.1547555092818849</v>
      </c>
      <c r="H423" s="307">
        <f t="shared" ca="1" si="186"/>
        <v>-102.74730046436089</v>
      </c>
      <c r="I423" s="304">
        <f t="shared" ca="1" si="187"/>
        <v>102.99610807749609</v>
      </c>
      <c r="J423" s="306">
        <f t="shared" ca="1" si="188"/>
        <v>634.95209386251588</v>
      </c>
      <c r="K423" s="307">
        <f t="shared" ca="1" si="189"/>
        <v>-5.078625329814189</v>
      </c>
      <c r="L423" s="304">
        <f t="shared" ca="1" si="174"/>
        <v>634.97240407409345</v>
      </c>
      <c r="M423" s="306">
        <f t="shared" ca="1" si="190"/>
        <v>-1.5012740656013503</v>
      </c>
      <c r="N423" s="304">
        <f t="shared" ca="1" si="191"/>
        <v>-86.016667851403653</v>
      </c>
      <c r="P423" s="310">
        <f t="shared" ca="1" si="192"/>
        <v>23</v>
      </c>
      <c r="Q423" s="304">
        <f t="shared" ca="1" si="193"/>
        <v>0</v>
      </c>
      <c r="R423" s="306">
        <f t="shared" ca="1" si="194"/>
        <v>0</v>
      </c>
      <c r="S423" s="307">
        <f t="shared" ca="1" si="195"/>
        <v>4.5130000000000017</v>
      </c>
      <c r="T423" s="304">
        <f t="shared" ca="1" si="175"/>
        <v>44.272530000000017</v>
      </c>
      <c r="U423" s="311">
        <f t="shared" ca="1" si="176"/>
        <v>0</v>
      </c>
      <c r="V423" s="306">
        <f t="shared" ca="1" si="177"/>
        <v>1.2256222896216939</v>
      </c>
      <c r="W423" s="304">
        <f t="shared" ca="1" si="178"/>
        <v>39.686998536516199</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0.99239919587071057</v>
      </c>
      <c r="AH423" s="304">
        <f t="shared" ca="1" si="202"/>
        <v>-8.7939023443485027</v>
      </c>
    </row>
    <row r="424" spans="1:34" x14ac:dyDescent="0.2">
      <c r="A424" s="347">
        <f t="shared" ca="1" si="180"/>
        <v>1E-4</v>
      </c>
      <c r="B424" s="304">
        <f t="shared" ca="1" si="181"/>
        <v>29.80320000000015</v>
      </c>
      <c r="D424" s="306">
        <f t="shared" ca="1" si="182"/>
        <v>-0.61088140430863602</v>
      </c>
      <c r="E424" s="307">
        <f t="shared" ca="1" si="183"/>
        <v>-1.0373151591045779</v>
      </c>
      <c r="F424" s="304">
        <f t="shared" ca="1" si="184"/>
        <v>1.2038267439454262</v>
      </c>
      <c r="G424" s="306">
        <f t="shared" ca="1" si="185"/>
        <v>7.1546944211414543</v>
      </c>
      <c r="H424" s="307">
        <f t="shared" ca="1" si="186"/>
        <v>-102.7474041958768</v>
      </c>
      <c r="I424" s="304">
        <f t="shared" ca="1" si="187"/>
        <v>102.99620731488511</v>
      </c>
      <c r="J424" s="306">
        <f t="shared" ca="1" si="188"/>
        <v>634.95209386251588</v>
      </c>
      <c r="K424" s="307">
        <f t="shared" ca="1" si="189"/>
        <v>-5.0889000650472012</v>
      </c>
      <c r="L424" s="304">
        <f t="shared" ca="1" si="174"/>
        <v>634.97248633642801</v>
      </c>
      <c r="M424" s="306">
        <f t="shared" ca="1" si="190"/>
        <v>-1.501274727241358</v>
      </c>
      <c r="N424" s="304">
        <f t="shared" ca="1" si="191"/>
        <v>-86.016705760583648</v>
      </c>
      <c r="P424" s="310">
        <f t="shared" ca="1" si="192"/>
        <v>23</v>
      </c>
      <c r="Q424" s="304">
        <f t="shared" ca="1" si="193"/>
        <v>0</v>
      </c>
      <c r="R424" s="306">
        <f t="shared" ca="1" si="194"/>
        <v>0</v>
      </c>
      <c r="S424" s="307">
        <f t="shared" ca="1" si="195"/>
        <v>4.5130000000000017</v>
      </c>
      <c r="T424" s="304">
        <f t="shared" ca="1" si="175"/>
        <v>44.272530000000017</v>
      </c>
      <c r="U424" s="311">
        <f t="shared" ca="1" si="176"/>
        <v>0</v>
      </c>
      <c r="V424" s="306">
        <f t="shared" ca="1" si="177"/>
        <v>1.2256235489168743</v>
      </c>
      <c r="W424" s="304">
        <f t="shared" ca="1" si="178"/>
        <v>39.687115791333966</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0.9923736648267738</v>
      </c>
      <c r="AH424" s="304">
        <f t="shared" ca="1" si="202"/>
        <v>-8.793928326283222</v>
      </c>
    </row>
    <row r="425" spans="1:34" x14ac:dyDescent="0.2">
      <c r="A425" s="347">
        <f t="shared" ca="1" si="180"/>
        <v>1E-4</v>
      </c>
      <c r="B425" s="304">
        <f t="shared" ca="1" si="181"/>
        <v>29.803300000000149</v>
      </c>
      <c r="D425" s="306">
        <f t="shared" ca="1" si="182"/>
        <v>-0.61087740477474117</v>
      </c>
      <c r="E425" s="307">
        <f t="shared" ca="1" si="183"/>
        <v>-1.0372888361170745</v>
      </c>
      <c r="F425" s="304">
        <f t="shared" ca="1" si="184"/>
        <v>1.2038020323946284</v>
      </c>
      <c r="G425" s="306">
        <f t="shared" ca="1" si="185"/>
        <v>7.1546333334009766</v>
      </c>
      <c r="H425" s="307">
        <f t="shared" ca="1" si="186"/>
        <v>-102.74750792476041</v>
      </c>
      <c r="I425" s="304">
        <f t="shared" ca="1" si="187"/>
        <v>102.99630654972107</v>
      </c>
      <c r="J425" s="306">
        <f t="shared" ca="1" si="188"/>
        <v>634.95209386251588</v>
      </c>
      <c r="K425" s="307">
        <f t="shared" ca="1" si="189"/>
        <v>-5.0991748106532331</v>
      </c>
      <c r="L425" s="304">
        <f t="shared" ca="1" si="174"/>
        <v>634.97256876509459</v>
      </c>
      <c r="M425" s="306">
        <f t="shared" ca="1" si="190"/>
        <v>-1.5012753888744417</v>
      </c>
      <c r="N425" s="304">
        <f t="shared" ca="1" si="191"/>
        <v>-86.016743669366932</v>
      </c>
      <c r="P425" s="310">
        <f t="shared" ca="1" si="192"/>
        <v>23</v>
      </c>
      <c r="Q425" s="304">
        <f t="shared" ca="1" si="193"/>
        <v>0</v>
      </c>
      <c r="R425" s="306">
        <f t="shared" ca="1" si="194"/>
        <v>0</v>
      </c>
      <c r="S425" s="307">
        <f t="shared" ca="1" si="195"/>
        <v>4.5130000000000017</v>
      </c>
      <c r="T425" s="304">
        <f t="shared" ca="1" si="175"/>
        <v>44.272530000000017</v>
      </c>
      <c r="U425" s="311">
        <f t="shared" ca="1" si="176"/>
        <v>0</v>
      </c>
      <c r="V425" s="306">
        <f t="shared" ca="1" si="177"/>
        <v>1.2256248082146206</v>
      </c>
      <c r="W425" s="304">
        <f t="shared" ca="1" si="178"/>
        <v>39.687233044498129</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0.99234813414024714</v>
      </c>
      <c r="AH425" s="304">
        <f t="shared" ca="1" si="202"/>
        <v>-8.7939543078515285</v>
      </c>
    </row>
    <row r="426" spans="1:34" x14ac:dyDescent="0.2">
      <c r="A426" s="347">
        <f t="shared" ca="1" si="180"/>
        <v>1E-4</v>
      </c>
      <c r="B426" s="304">
        <f t="shared" ca="1" si="181"/>
        <v>29.803400000000149</v>
      </c>
      <c r="D426" s="306">
        <f t="shared" ca="1" si="182"/>
        <v>-0.61087340524157119</v>
      </c>
      <c r="E426" s="307">
        <f t="shared" ca="1" si="183"/>
        <v>-1.0372625135007763</v>
      </c>
      <c r="F426" s="304">
        <f t="shared" ca="1" si="184"/>
        <v>1.2037773212456615</v>
      </c>
      <c r="G426" s="306">
        <f t="shared" ca="1" si="185"/>
        <v>7.1545722460604528</v>
      </c>
      <c r="H426" s="307">
        <f t="shared" ca="1" si="186"/>
        <v>-102.74761165101177</v>
      </c>
      <c r="I426" s="304">
        <f t="shared" ca="1" si="187"/>
        <v>102.996405782004</v>
      </c>
      <c r="J426" s="306">
        <f t="shared" ca="1" si="188"/>
        <v>634.95209386251588</v>
      </c>
      <c r="K426" s="307">
        <f t="shared" ca="1" si="189"/>
        <v>-5.1094495666320219</v>
      </c>
      <c r="L426" s="304">
        <f t="shared" ca="1" si="174"/>
        <v>634.97265136009378</v>
      </c>
      <c r="M426" s="306">
        <f t="shared" ca="1" si="190"/>
        <v>-1.5012760505006013</v>
      </c>
      <c r="N426" s="304">
        <f t="shared" ca="1" si="191"/>
        <v>-86.016781577753491</v>
      </c>
      <c r="P426" s="310">
        <f t="shared" ca="1" si="192"/>
        <v>23</v>
      </c>
      <c r="Q426" s="304">
        <f t="shared" ca="1" si="193"/>
        <v>0</v>
      </c>
      <c r="R426" s="306">
        <f t="shared" ca="1" si="194"/>
        <v>0</v>
      </c>
      <c r="S426" s="307">
        <f t="shared" ca="1" si="195"/>
        <v>4.5130000000000017</v>
      </c>
      <c r="T426" s="304">
        <f t="shared" ca="1" si="175"/>
        <v>44.272530000000017</v>
      </c>
      <c r="U426" s="311">
        <f t="shared" ca="1" si="176"/>
        <v>0</v>
      </c>
      <c r="V426" s="306">
        <f t="shared" ca="1" si="177"/>
        <v>1.2256260675149324</v>
      </c>
      <c r="W426" s="304">
        <f t="shared" ca="1" si="178"/>
        <v>39.687350296008695</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0.99232260381112702</v>
      </c>
      <c r="AH426" s="304">
        <f t="shared" ca="1" si="202"/>
        <v>-8.793980289053426</v>
      </c>
    </row>
    <row r="427" spans="1:34" x14ac:dyDescent="0.2">
      <c r="A427" s="347">
        <f t="shared" ca="1" si="180"/>
        <v>1E-4</v>
      </c>
      <c r="B427" s="304">
        <f t="shared" ca="1" si="181"/>
        <v>29.803500000000149</v>
      </c>
      <c r="D427" s="306">
        <f t="shared" ca="1" si="182"/>
        <v>-0.61086940570912729</v>
      </c>
      <c r="E427" s="307">
        <f t="shared" ca="1" si="183"/>
        <v>-1.0372361912556798</v>
      </c>
      <c r="F427" s="304">
        <f t="shared" ca="1" si="184"/>
        <v>1.2037526104985241</v>
      </c>
      <c r="G427" s="306">
        <f t="shared" ca="1" si="185"/>
        <v>7.154511159119882</v>
      </c>
      <c r="H427" s="307">
        <f t="shared" ca="1" si="186"/>
        <v>-102.74771537463089</v>
      </c>
      <c r="I427" s="304">
        <f t="shared" ca="1" si="187"/>
        <v>102.99650501173393</v>
      </c>
      <c r="J427" s="306">
        <f t="shared" ca="1" si="188"/>
        <v>634.95209386251588</v>
      </c>
      <c r="K427" s="307">
        <f t="shared" ca="1" si="189"/>
        <v>-5.1197243329833038</v>
      </c>
      <c r="L427" s="304">
        <f t="shared" ca="1" si="174"/>
        <v>634.97273412142579</v>
      </c>
      <c r="M427" s="306">
        <f t="shared" ca="1" si="190"/>
        <v>-1.5012767121198372</v>
      </c>
      <c r="N427" s="304">
        <f t="shared" ca="1" si="191"/>
        <v>-86.016819485743355</v>
      </c>
      <c r="P427" s="310">
        <f t="shared" ca="1" si="192"/>
        <v>23</v>
      </c>
      <c r="Q427" s="304">
        <f t="shared" ca="1" si="193"/>
        <v>0</v>
      </c>
      <c r="R427" s="306">
        <f t="shared" ca="1" si="194"/>
        <v>0</v>
      </c>
      <c r="S427" s="307">
        <f t="shared" ca="1" si="195"/>
        <v>4.5130000000000017</v>
      </c>
      <c r="T427" s="304">
        <f t="shared" ca="1" si="175"/>
        <v>44.272530000000017</v>
      </c>
      <c r="U427" s="311">
        <f t="shared" ca="1" si="176"/>
        <v>0</v>
      </c>
      <c r="V427" s="306">
        <f t="shared" ca="1" si="177"/>
        <v>1.2256273268178093</v>
      </c>
      <c r="W427" s="304">
        <f t="shared" ca="1" si="178"/>
        <v>39.687467545865665</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0.99229707383941168</v>
      </c>
      <c r="AH427" s="304">
        <f t="shared" ca="1" si="202"/>
        <v>-8.7940062698889161</v>
      </c>
    </row>
    <row r="428" spans="1:34" x14ac:dyDescent="0.2">
      <c r="A428" s="347">
        <f t="shared" ca="1" si="180"/>
        <v>1E-4</v>
      </c>
      <c r="B428" s="304">
        <f t="shared" ca="1" si="181"/>
        <v>29.803600000000149</v>
      </c>
      <c r="D428" s="306">
        <f t="shared" ca="1" si="182"/>
        <v>-0.61086540617740881</v>
      </c>
      <c r="E428" s="307">
        <f t="shared" ca="1" si="183"/>
        <v>-1.0372098693817904</v>
      </c>
      <c r="F428" s="304">
        <f t="shared" ca="1" si="184"/>
        <v>1.2037279001532204</v>
      </c>
      <c r="G428" s="306">
        <f t="shared" ca="1" si="185"/>
        <v>7.1544500725792641</v>
      </c>
      <c r="H428" s="307">
        <f t="shared" ca="1" si="186"/>
        <v>-102.74781909561783</v>
      </c>
      <c r="I428" s="304">
        <f t="shared" ca="1" si="187"/>
        <v>102.99660423891089</v>
      </c>
      <c r="J428" s="306">
        <f t="shared" ca="1" si="188"/>
        <v>634.95209386251588</v>
      </c>
      <c r="K428" s="307">
        <f t="shared" ca="1" si="189"/>
        <v>-5.1299991097068158</v>
      </c>
      <c r="L428" s="304">
        <f t="shared" ca="1" si="174"/>
        <v>634.9728170490913</v>
      </c>
      <c r="M428" s="306">
        <f t="shared" ca="1" si="190"/>
        <v>-1.501277373732149</v>
      </c>
      <c r="N428" s="304">
        <f t="shared" ca="1" si="191"/>
        <v>-86.016857393336494</v>
      </c>
      <c r="P428" s="310">
        <f t="shared" ca="1" si="192"/>
        <v>23</v>
      </c>
      <c r="Q428" s="304">
        <f t="shared" ca="1" si="193"/>
        <v>0</v>
      </c>
      <c r="R428" s="306">
        <f t="shared" ca="1" si="194"/>
        <v>0</v>
      </c>
      <c r="S428" s="307">
        <f t="shared" ca="1" si="195"/>
        <v>4.5130000000000017</v>
      </c>
      <c r="T428" s="304">
        <f t="shared" ca="1" si="175"/>
        <v>44.272530000000017</v>
      </c>
      <c r="U428" s="311">
        <f t="shared" ca="1" si="176"/>
        <v>0</v>
      </c>
      <c r="V428" s="306">
        <f t="shared" ca="1" si="177"/>
        <v>1.2256285861232519</v>
      </c>
      <c r="W428" s="304">
        <f t="shared" ca="1" si="178"/>
        <v>39.687584794069075</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0.99227154422510111</v>
      </c>
      <c r="AH428" s="304">
        <f t="shared" ca="1" si="202"/>
        <v>-8.7940322503579988</v>
      </c>
    </row>
    <row r="429" spans="1:34" x14ac:dyDescent="0.2">
      <c r="A429" s="347">
        <f t="shared" ca="1" si="180"/>
        <v>1E-4</v>
      </c>
      <c r="B429" s="304">
        <f t="shared" ca="1" si="181"/>
        <v>29.803700000000148</v>
      </c>
      <c r="D429" s="306">
        <f t="shared" ca="1" si="182"/>
        <v>-0.61086140664641975</v>
      </c>
      <c r="E429" s="307">
        <f t="shared" ca="1" si="183"/>
        <v>-1.0371835478790938</v>
      </c>
      <c r="F429" s="304">
        <f t="shared" ca="1" si="184"/>
        <v>1.2037031902097408</v>
      </c>
      <c r="G429" s="306">
        <f t="shared" ca="1" si="185"/>
        <v>7.1543889864385992</v>
      </c>
      <c r="H429" s="307">
        <f t="shared" ca="1" si="186"/>
        <v>-102.74792281397262</v>
      </c>
      <c r="I429" s="304">
        <f t="shared" ca="1" si="187"/>
        <v>102.99670346353494</v>
      </c>
      <c r="J429" s="306">
        <f t="shared" ca="1" si="188"/>
        <v>634.95209386251588</v>
      </c>
      <c r="K429" s="307">
        <f t="shared" ca="1" si="189"/>
        <v>-5.1402738968022952</v>
      </c>
      <c r="L429" s="304">
        <f t="shared" ca="1" si="174"/>
        <v>634.97290014309067</v>
      </c>
      <c r="M429" s="306">
        <f t="shared" ca="1" si="190"/>
        <v>-1.501278035337537</v>
      </c>
      <c r="N429" s="304">
        <f t="shared" ca="1" si="191"/>
        <v>-86.016895300532937</v>
      </c>
      <c r="P429" s="310">
        <f t="shared" ca="1" si="192"/>
        <v>23</v>
      </c>
      <c r="Q429" s="304">
        <f t="shared" ca="1" si="193"/>
        <v>0</v>
      </c>
      <c r="R429" s="306">
        <f t="shared" ca="1" si="194"/>
        <v>0</v>
      </c>
      <c r="S429" s="307">
        <f t="shared" ca="1" si="195"/>
        <v>4.5130000000000017</v>
      </c>
      <c r="T429" s="304">
        <f t="shared" ca="1" si="175"/>
        <v>44.272530000000017</v>
      </c>
      <c r="U429" s="311">
        <f t="shared" ca="1" si="176"/>
        <v>0</v>
      </c>
      <c r="V429" s="306">
        <f t="shared" ca="1" si="177"/>
        <v>1.22562984543126</v>
      </c>
      <c r="W429" s="304">
        <f t="shared" ca="1" si="178"/>
        <v>39.687702040618944</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0.99224601496818821</v>
      </c>
      <c r="AH429" s="304">
        <f t="shared" ca="1" si="202"/>
        <v>-8.7940582304606831</v>
      </c>
    </row>
    <row r="430" spans="1:34" x14ac:dyDescent="0.2">
      <c r="A430" s="347">
        <f t="shared" ca="1" si="180"/>
        <v>1E-4</v>
      </c>
      <c r="B430" s="304">
        <f t="shared" ca="1" si="181"/>
        <v>29.803800000000148</v>
      </c>
      <c r="D430" s="306">
        <f t="shared" ca="1" si="182"/>
        <v>-0.61085740711615932</v>
      </c>
      <c r="E430" s="307">
        <f t="shared" ca="1" si="183"/>
        <v>-1.0371572267475937</v>
      </c>
      <c r="F430" s="304">
        <f t="shared" ca="1" si="184"/>
        <v>1.203678480668088</v>
      </c>
      <c r="G430" s="306">
        <f t="shared" ca="1" si="185"/>
        <v>7.1543279006978873</v>
      </c>
      <c r="H430" s="307">
        <f t="shared" ca="1" si="186"/>
        <v>-102.7480265296953</v>
      </c>
      <c r="I430" s="304">
        <f t="shared" ca="1" si="187"/>
        <v>102.99680268560608</v>
      </c>
      <c r="J430" s="306">
        <f t="shared" ca="1" si="188"/>
        <v>634.95209386251588</v>
      </c>
      <c r="K430" s="307">
        <f t="shared" ca="1" si="189"/>
        <v>-5.1505486942694789</v>
      </c>
      <c r="L430" s="304">
        <f t="shared" ca="1" si="174"/>
        <v>634.97298340342422</v>
      </c>
      <c r="M430" s="306">
        <f t="shared" ca="1" si="190"/>
        <v>-1.5012786969360017</v>
      </c>
      <c r="N430" s="304">
        <f t="shared" ca="1" si="191"/>
        <v>-86.016933207332684</v>
      </c>
      <c r="P430" s="310">
        <f t="shared" ca="1" si="192"/>
        <v>23</v>
      </c>
      <c r="Q430" s="304">
        <f t="shared" ca="1" si="193"/>
        <v>0</v>
      </c>
      <c r="R430" s="306">
        <f t="shared" ca="1" si="194"/>
        <v>0</v>
      </c>
      <c r="S430" s="307">
        <f t="shared" ca="1" si="195"/>
        <v>4.5130000000000017</v>
      </c>
      <c r="T430" s="304">
        <f t="shared" ca="1" si="175"/>
        <v>44.272530000000017</v>
      </c>
      <c r="U430" s="311">
        <f t="shared" ca="1" si="176"/>
        <v>0</v>
      </c>
      <c r="V430" s="306">
        <f t="shared" ca="1" si="177"/>
        <v>1.2256311047418333</v>
      </c>
      <c r="W430" s="304">
        <f t="shared" ca="1" si="178"/>
        <v>39.687819285515268</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0.99222048606866764</v>
      </c>
      <c r="AH430" s="304">
        <f t="shared" ca="1" si="202"/>
        <v>-8.7940842101969707</v>
      </c>
    </row>
    <row r="431" spans="1:34" x14ac:dyDescent="0.2">
      <c r="A431" s="347">
        <f t="shared" ca="1" si="180"/>
        <v>1E-4</v>
      </c>
      <c r="B431" s="304">
        <f t="shared" ca="1" si="181"/>
        <v>29.803900000000148</v>
      </c>
      <c r="D431" s="306">
        <f t="shared" ca="1" si="182"/>
        <v>-0.61085340758662499</v>
      </c>
      <c r="E431" s="307">
        <f t="shared" ca="1" si="183"/>
        <v>-1.0371309059872811</v>
      </c>
      <c r="F431" s="304">
        <f t="shared" ca="1" si="184"/>
        <v>1.2036537715282538</v>
      </c>
      <c r="G431" s="306">
        <f t="shared" ca="1" si="185"/>
        <v>7.1542668153571283</v>
      </c>
      <c r="H431" s="307">
        <f t="shared" ca="1" si="186"/>
        <v>-102.74813024278589</v>
      </c>
      <c r="I431" s="304">
        <f t="shared" ca="1" si="187"/>
        <v>102.99690190512437</v>
      </c>
      <c r="J431" s="306">
        <f t="shared" ca="1" si="188"/>
        <v>634.95209386251588</v>
      </c>
      <c r="K431" s="307">
        <f t="shared" ca="1" si="189"/>
        <v>-5.1608235021081033</v>
      </c>
      <c r="L431" s="304">
        <f t="shared" ca="1" si="174"/>
        <v>634.97306683009253</v>
      </c>
      <c r="M431" s="306">
        <f t="shared" ca="1" si="190"/>
        <v>-1.5012793585275426</v>
      </c>
      <c r="N431" s="304">
        <f t="shared" ca="1" si="191"/>
        <v>-86.01697111373575</v>
      </c>
      <c r="P431" s="310">
        <f t="shared" ca="1" si="192"/>
        <v>23</v>
      </c>
      <c r="Q431" s="304">
        <f t="shared" ca="1" si="193"/>
        <v>0</v>
      </c>
      <c r="R431" s="306">
        <f t="shared" ca="1" si="194"/>
        <v>0</v>
      </c>
      <c r="S431" s="307">
        <f t="shared" ca="1" si="195"/>
        <v>4.5130000000000017</v>
      </c>
      <c r="T431" s="304">
        <f t="shared" ca="1" si="175"/>
        <v>44.272530000000017</v>
      </c>
      <c r="U431" s="311">
        <f t="shared" ca="1" si="176"/>
        <v>0</v>
      </c>
      <c r="V431" s="306">
        <f t="shared" ca="1" si="177"/>
        <v>1.2256323640549722</v>
      </c>
      <c r="W431" s="304">
        <f t="shared" ca="1" si="178"/>
        <v>39.687936528758073</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0.99219495752654474</v>
      </c>
      <c r="AH431" s="304">
        <f t="shared" ca="1" si="202"/>
        <v>-8.7941101895668634</v>
      </c>
    </row>
    <row r="432" spans="1:34" x14ac:dyDescent="0.2">
      <c r="A432" s="347">
        <f t="shared" ca="1" si="180"/>
        <v>1E-4</v>
      </c>
      <c r="B432" s="304">
        <f t="shared" ca="1" si="181"/>
        <v>29.804000000000148</v>
      </c>
      <c r="D432" s="306">
        <f t="shared" ca="1" si="182"/>
        <v>-0.61084940805782251</v>
      </c>
      <c r="E432" s="307">
        <f t="shared" ca="1" si="183"/>
        <v>-1.0371045855981595</v>
      </c>
      <c r="F432" s="304">
        <f t="shared" ca="1" si="184"/>
        <v>1.2036290627902444</v>
      </c>
      <c r="G432" s="306">
        <f t="shared" ca="1" si="185"/>
        <v>7.1542057304163222</v>
      </c>
      <c r="H432" s="307">
        <f t="shared" ca="1" si="186"/>
        <v>-102.74823395324445</v>
      </c>
      <c r="I432" s="304">
        <f t="shared" ca="1" si="187"/>
        <v>102.99700112208984</v>
      </c>
      <c r="J432" s="306">
        <f t="shared" ca="1" si="188"/>
        <v>634.95209386251588</v>
      </c>
      <c r="K432" s="307">
        <f t="shared" ca="1" si="189"/>
        <v>-5.1710983203179044</v>
      </c>
      <c r="L432" s="304">
        <f t="shared" ca="1" si="174"/>
        <v>634.97315042309594</v>
      </c>
      <c r="M432" s="306">
        <f t="shared" ca="1" si="190"/>
        <v>-1.5012800201121601</v>
      </c>
      <c r="N432" s="304">
        <f t="shared" ca="1" si="191"/>
        <v>-86.017009019742119</v>
      </c>
      <c r="P432" s="310">
        <f t="shared" ca="1" si="192"/>
        <v>23</v>
      </c>
      <c r="Q432" s="304">
        <f t="shared" ca="1" si="193"/>
        <v>0</v>
      </c>
      <c r="R432" s="306">
        <f t="shared" ca="1" si="194"/>
        <v>0</v>
      </c>
      <c r="S432" s="307">
        <f t="shared" ca="1" si="195"/>
        <v>4.5130000000000017</v>
      </c>
      <c r="T432" s="304">
        <f t="shared" ca="1" si="175"/>
        <v>44.272530000000017</v>
      </c>
      <c r="U432" s="311">
        <f t="shared" ca="1" si="176"/>
        <v>0</v>
      </c>
      <c r="V432" s="306">
        <f t="shared" ca="1" si="177"/>
        <v>1.2256336233706766</v>
      </c>
      <c r="W432" s="304">
        <f t="shared" ca="1" si="178"/>
        <v>39.688053770347373</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0.99216942934180885</v>
      </c>
      <c r="AH432" s="304">
        <f t="shared" ca="1" si="202"/>
        <v>-8.7941361685703647</v>
      </c>
    </row>
    <row r="433" spans="1:34" x14ac:dyDescent="0.2">
      <c r="A433" s="347">
        <f t="shared" ca="1" si="180"/>
        <v>1E-4</v>
      </c>
      <c r="B433" s="304">
        <f t="shared" ca="1" si="181"/>
        <v>29.804100000000147</v>
      </c>
      <c r="D433" s="306">
        <f t="shared" ca="1" si="182"/>
        <v>-0.61084540852974933</v>
      </c>
      <c r="E433" s="307">
        <f t="shared" ca="1" si="183"/>
        <v>-1.0370782655802184</v>
      </c>
      <c r="F433" s="304">
        <f t="shared" ca="1" si="184"/>
        <v>1.20360435445405</v>
      </c>
      <c r="G433" s="306">
        <f t="shared" ca="1" si="185"/>
        <v>7.1541446458754692</v>
      </c>
      <c r="H433" s="307">
        <f t="shared" ca="1" si="186"/>
        <v>-102.74833766107101</v>
      </c>
      <c r="I433" s="304">
        <f t="shared" ca="1" si="187"/>
        <v>102.99710033650253</v>
      </c>
      <c r="J433" s="306">
        <f t="shared" ca="1" si="188"/>
        <v>634.95209386251588</v>
      </c>
      <c r="K433" s="307">
        <f t="shared" ca="1" si="189"/>
        <v>-5.1813731488986203</v>
      </c>
      <c r="L433" s="304">
        <f t="shared" ca="1" si="174"/>
        <v>634.97323418243491</v>
      </c>
      <c r="M433" s="306">
        <f t="shared" ca="1" si="190"/>
        <v>-1.5012806816898543</v>
      </c>
      <c r="N433" s="304">
        <f t="shared" ca="1" si="191"/>
        <v>-86.017046925351821</v>
      </c>
      <c r="P433" s="310">
        <f t="shared" ca="1" si="192"/>
        <v>23</v>
      </c>
      <c r="Q433" s="304">
        <f t="shared" ca="1" si="193"/>
        <v>0</v>
      </c>
      <c r="R433" s="306">
        <f t="shared" ca="1" si="194"/>
        <v>0</v>
      </c>
      <c r="S433" s="307">
        <f t="shared" ca="1" si="195"/>
        <v>4.5130000000000017</v>
      </c>
      <c r="T433" s="304">
        <f t="shared" ca="1" si="175"/>
        <v>44.272530000000017</v>
      </c>
      <c r="U433" s="311">
        <f t="shared" ca="1" si="176"/>
        <v>0</v>
      </c>
      <c r="V433" s="306">
        <f t="shared" ca="1" si="177"/>
        <v>1.225634882688946</v>
      </c>
      <c r="W433" s="304">
        <f t="shared" ca="1" si="178"/>
        <v>39.688171010283185</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0.99214390151445819</v>
      </c>
      <c r="AH433" s="304">
        <f t="shared" ca="1" si="202"/>
        <v>-8.79416214720748</v>
      </c>
    </row>
    <row r="434" spans="1:34" x14ac:dyDescent="0.2">
      <c r="A434" s="347">
        <f t="shared" ca="1" si="180"/>
        <v>1E-4</v>
      </c>
      <c r="B434" s="304">
        <f t="shared" ca="1" si="181"/>
        <v>29.804200000000147</v>
      </c>
      <c r="D434" s="306">
        <f t="shared" ca="1" si="182"/>
        <v>-0.61084140900240702</v>
      </c>
      <c r="E434" s="307">
        <f t="shared" ca="1" si="183"/>
        <v>-1.0370519459334577</v>
      </c>
      <c r="F434" s="304">
        <f t="shared" ca="1" si="184"/>
        <v>1.2035796465196715</v>
      </c>
      <c r="G434" s="306">
        <f t="shared" ca="1" si="185"/>
        <v>7.1540835617345691</v>
      </c>
      <c r="H434" s="307">
        <f t="shared" ca="1" si="186"/>
        <v>-102.7484413662656</v>
      </c>
      <c r="I434" s="304">
        <f t="shared" ca="1" si="187"/>
        <v>102.99719954836247</v>
      </c>
      <c r="J434" s="306">
        <f t="shared" ca="1" si="188"/>
        <v>634.95209386251588</v>
      </c>
      <c r="K434" s="307">
        <f t="shared" ca="1" si="189"/>
        <v>-5.1916479878499873</v>
      </c>
      <c r="L434" s="304">
        <f t="shared" ca="1" si="174"/>
        <v>634.97331810810988</v>
      </c>
      <c r="M434" s="306">
        <f t="shared" ca="1" si="190"/>
        <v>-1.5012813432606251</v>
      </c>
      <c r="N434" s="304">
        <f t="shared" ca="1" si="191"/>
        <v>-86.017084830564841</v>
      </c>
      <c r="P434" s="310">
        <f t="shared" ca="1" si="192"/>
        <v>23</v>
      </c>
      <c r="Q434" s="304">
        <f t="shared" ca="1" si="193"/>
        <v>0</v>
      </c>
      <c r="R434" s="306">
        <f t="shared" ca="1" si="194"/>
        <v>0</v>
      </c>
      <c r="S434" s="307">
        <f t="shared" ca="1" si="195"/>
        <v>4.5130000000000017</v>
      </c>
      <c r="T434" s="304">
        <f t="shared" ca="1" si="175"/>
        <v>44.272530000000017</v>
      </c>
      <c r="U434" s="311">
        <f t="shared" ca="1" si="176"/>
        <v>0</v>
      </c>
      <c r="V434" s="306">
        <f t="shared" ca="1" si="177"/>
        <v>1.225636142009781</v>
      </c>
      <c r="W434" s="304">
        <f t="shared" ca="1" si="178"/>
        <v>39.688288248565541</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0.99211837404449099</v>
      </c>
      <c r="AH434" s="304">
        <f t="shared" ca="1" si="202"/>
        <v>-8.794188125478211</v>
      </c>
    </row>
    <row r="435" spans="1:34" x14ac:dyDescent="0.2">
      <c r="A435" s="347">
        <f t="shared" ca="1" si="180"/>
        <v>1E-4</v>
      </c>
      <c r="B435" s="304">
        <f t="shared" ca="1" si="181"/>
        <v>29.804300000000147</v>
      </c>
      <c r="D435" s="306">
        <f t="shared" ca="1" si="182"/>
        <v>-0.61083740947579734</v>
      </c>
      <c r="E435" s="307">
        <f t="shared" ca="1" si="183"/>
        <v>-1.0370256266578703</v>
      </c>
      <c r="F435" s="304">
        <f t="shared" ca="1" si="184"/>
        <v>1.2035549389871041</v>
      </c>
      <c r="G435" s="306">
        <f t="shared" ca="1" si="185"/>
        <v>7.1540224779936219</v>
      </c>
      <c r="H435" s="307">
        <f t="shared" ca="1" si="186"/>
        <v>-102.74854506882826</v>
      </c>
      <c r="I435" s="304">
        <f t="shared" ca="1" si="187"/>
        <v>102.99729875766971</v>
      </c>
      <c r="J435" s="306">
        <f t="shared" ca="1" si="188"/>
        <v>634.95209386251588</v>
      </c>
      <c r="K435" s="307">
        <f t="shared" ca="1" si="189"/>
        <v>-5.2019228371717423</v>
      </c>
      <c r="L435" s="304">
        <f t="shared" ca="1" si="174"/>
        <v>634.97340220012131</v>
      </c>
      <c r="M435" s="306">
        <f t="shared" ca="1" si="190"/>
        <v>-1.5012820048244728</v>
      </c>
      <c r="N435" s="304">
        <f t="shared" ca="1" si="191"/>
        <v>-86.017122735381193</v>
      </c>
      <c r="P435" s="310">
        <f t="shared" ca="1" si="192"/>
        <v>23</v>
      </c>
      <c r="Q435" s="304">
        <f t="shared" ca="1" si="193"/>
        <v>0</v>
      </c>
      <c r="R435" s="306">
        <f t="shared" ca="1" si="194"/>
        <v>0</v>
      </c>
      <c r="S435" s="307">
        <f t="shared" ca="1" si="195"/>
        <v>4.5130000000000017</v>
      </c>
      <c r="T435" s="304">
        <f t="shared" ca="1" si="175"/>
        <v>44.272530000000017</v>
      </c>
      <c r="U435" s="311">
        <f t="shared" ca="1" si="176"/>
        <v>0</v>
      </c>
      <c r="V435" s="306">
        <f t="shared" ca="1" si="177"/>
        <v>1.2256374013331812</v>
      </c>
      <c r="W435" s="304">
        <f t="shared" ca="1" si="178"/>
        <v>39.688405485194444</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0.99209284693189659</v>
      </c>
      <c r="AH435" s="304">
        <f t="shared" ca="1" si="202"/>
        <v>-8.7942141033825667</v>
      </c>
    </row>
    <row r="436" spans="1:34" x14ac:dyDescent="0.2">
      <c r="A436" s="347">
        <f t="shared" ca="1" si="180"/>
        <v>1E-4</v>
      </c>
      <c r="B436" s="304">
        <f t="shared" ca="1" si="181"/>
        <v>29.804400000000147</v>
      </c>
      <c r="D436" s="306">
        <f t="shared" ca="1" si="182"/>
        <v>-0.61083340994991964</v>
      </c>
      <c r="E436" s="307">
        <f t="shared" ca="1" si="183"/>
        <v>-1.0369993077534545</v>
      </c>
      <c r="F436" s="304">
        <f t="shared" ca="1" si="184"/>
        <v>1.2035302318563461</v>
      </c>
      <c r="G436" s="306">
        <f t="shared" ca="1" si="185"/>
        <v>7.1539613946526268</v>
      </c>
      <c r="H436" s="307">
        <f t="shared" ca="1" si="186"/>
        <v>-102.74864876875904</v>
      </c>
      <c r="I436" s="304">
        <f t="shared" ca="1" si="187"/>
        <v>102.99739796442427</v>
      </c>
      <c r="J436" s="306">
        <f t="shared" ca="1" si="188"/>
        <v>634.95209386251588</v>
      </c>
      <c r="K436" s="307">
        <f t="shared" ca="1" si="189"/>
        <v>-5.2121976968636217</v>
      </c>
      <c r="L436" s="304">
        <f t="shared" ca="1" si="174"/>
        <v>634.97348645846967</v>
      </c>
      <c r="M436" s="306">
        <f t="shared" ca="1" si="190"/>
        <v>-1.5012826663813974</v>
      </c>
      <c r="N436" s="304">
        <f t="shared" ca="1" si="191"/>
        <v>-86.017160639800878</v>
      </c>
      <c r="P436" s="310">
        <f t="shared" ca="1" si="192"/>
        <v>23</v>
      </c>
      <c r="Q436" s="304">
        <f t="shared" ca="1" si="193"/>
        <v>0</v>
      </c>
      <c r="R436" s="306">
        <f t="shared" ca="1" si="194"/>
        <v>0</v>
      </c>
      <c r="S436" s="307">
        <f t="shared" ca="1" si="195"/>
        <v>4.5130000000000017</v>
      </c>
      <c r="T436" s="304">
        <f t="shared" ca="1" si="175"/>
        <v>44.272530000000017</v>
      </c>
      <c r="U436" s="311">
        <f t="shared" ca="1" si="176"/>
        <v>0</v>
      </c>
      <c r="V436" s="306">
        <f t="shared" ca="1" si="177"/>
        <v>1.2256386606591465</v>
      </c>
      <c r="W436" s="304">
        <f t="shared" ca="1" si="178"/>
        <v>39.688522720169878</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0.99206732017668031</v>
      </c>
      <c r="AH436" s="304">
        <f t="shared" ca="1" si="202"/>
        <v>-8.794240080920547</v>
      </c>
    </row>
    <row r="437" spans="1:34" x14ac:dyDescent="0.2">
      <c r="A437" s="347">
        <f t="shared" ca="1" si="180"/>
        <v>1E-4</v>
      </c>
      <c r="B437" s="304">
        <f t="shared" ca="1" si="181"/>
        <v>29.804500000000147</v>
      </c>
      <c r="D437" s="306">
        <f t="shared" ca="1" si="182"/>
        <v>-0.61082941042477512</v>
      </c>
      <c r="E437" s="307">
        <f t="shared" ca="1" si="183"/>
        <v>-1.036972989220212</v>
      </c>
      <c r="F437" s="304">
        <f t="shared" ca="1" si="184"/>
        <v>1.2035055251274005</v>
      </c>
      <c r="G437" s="306">
        <f t="shared" ca="1" si="185"/>
        <v>7.1539003117115847</v>
      </c>
      <c r="H437" s="307">
        <f t="shared" ca="1" si="186"/>
        <v>-102.74875246605797</v>
      </c>
      <c r="I437" s="304">
        <f t="shared" ca="1" si="187"/>
        <v>102.9974971686262</v>
      </c>
      <c r="J437" s="306">
        <f t="shared" ca="1" si="188"/>
        <v>634.95209386251588</v>
      </c>
      <c r="K437" s="307">
        <f t="shared" ca="1" si="189"/>
        <v>-5.2224725669253624</v>
      </c>
      <c r="L437" s="304">
        <f t="shared" ca="1" si="174"/>
        <v>634.97357088315528</v>
      </c>
      <c r="M437" s="306">
        <f t="shared" ca="1" si="190"/>
        <v>-1.5012833279313991</v>
      </c>
      <c r="N437" s="304">
        <f t="shared" ca="1" si="191"/>
        <v>-86.017198543823909</v>
      </c>
      <c r="P437" s="310">
        <f t="shared" ca="1" si="192"/>
        <v>23</v>
      </c>
      <c r="Q437" s="304">
        <f t="shared" ca="1" si="193"/>
        <v>0</v>
      </c>
      <c r="R437" s="306">
        <f t="shared" ca="1" si="194"/>
        <v>0</v>
      </c>
      <c r="S437" s="307">
        <f t="shared" ca="1" si="195"/>
        <v>4.5130000000000017</v>
      </c>
      <c r="T437" s="304">
        <f t="shared" ca="1" si="175"/>
        <v>44.272530000000017</v>
      </c>
      <c r="U437" s="311">
        <f t="shared" ca="1" si="176"/>
        <v>0</v>
      </c>
      <c r="V437" s="306">
        <f t="shared" ca="1" si="177"/>
        <v>1.2256399199876775</v>
      </c>
      <c r="W437" s="304">
        <f t="shared" ca="1" si="178"/>
        <v>39.688639953491936</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0.99204179377884039</v>
      </c>
      <c r="AH437" s="304">
        <f t="shared" ca="1" si="202"/>
        <v>-8.7942660580921483</v>
      </c>
    </row>
    <row r="438" spans="1:34" x14ac:dyDescent="0.2">
      <c r="A438" s="347">
        <f t="shared" ca="1" si="180"/>
        <v>1E-4</v>
      </c>
      <c r="B438" s="304">
        <f t="shared" ca="1" si="181"/>
        <v>29.804600000000146</v>
      </c>
      <c r="D438" s="306">
        <f t="shared" ca="1" si="182"/>
        <v>-0.61082541090036424</v>
      </c>
      <c r="E438" s="307">
        <f t="shared" ca="1" si="183"/>
        <v>-1.0369466710581268</v>
      </c>
      <c r="F438" s="304">
        <f t="shared" ca="1" si="184"/>
        <v>1.2034808188002539</v>
      </c>
      <c r="G438" s="306">
        <f t="shared" ca="1" si="185"/>
        <v>7.1538392291704946</v>
      </c>
      <c r="H438" s="307">
        <f t="shared" ca="1" si="186"/>
        <v>-102.74885616072507</v>
      </c>
      <c r="I438" s="304">
        <f t="shared" ca="1" si="187"/>
        <v>102.9975963702755</v>
      </c>
      <c r="J438" s="306">
        <f t="shared" ca="1" si="188"/>
        <v>634.95209386251588</v>
      </c>
      <c r="K438" s="307">
        <f t="shared" ca="1" si="189"/>
        <v>-5.2327474473567017</v>
      </c>
      <c r="L438" s="304">
        <f t="shared" ca="1" si="174"/>
        <v>634.97365547417871</v>
      </c>
      <c r="M438" s="306">
        <f t="shared" ca="1" si="190"/>
        <v>-1.5012839894744778</v>
      </c>
      <c r="N438" s="304">
        <f t="shared" ca="1" si="191"/>
        <v>-86.017236447450287</v>
      </c>
      <c r="P438" s="310">
        <f t="shared" ca="1" si="192"/>
        <v>23</v>
      </c>
      <c r="Q438" s="304">
        <f t="shared" ca="1" si="193"/>
        <v>0</v>
      </c>
      <c r="R438" s="306">
        <f t="shared" ca="1" si="194"/>
        <v>0</v>
      </c>
      <c r="S438" s="307">
        <f t="shared" ca="1" si="195"/>
        <v>4.5130000000000017</v>
      </c>
      <c r="T438" s="304">
        <f t="shared" ca="1" si="175"/>
        <v>44.272530000000017</v>
      </c>
      <c r="U438" s="311">
        <f t="shared" ca="1" si="176"/>
        <v>0</v>
      </c>
      <c r="V438" s="306">
        <f t="shared" ca="1" si="177"/>
        <v>1.2256411793187734</v>
      </c>
      <c r="W438" s="304">
        <f t="shared" ca="1" si="178"/>
        <v>39.688757185160547</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0.99201626773835905</v>
      </c>
      <c r="AH438" s="304">
        <f t="shared" ca="1" si="202"/>
        <v>-8.7942920348973903</v>
      </c>
    </row>
    <row r="439" spans="1:34" x14ac:dyDescent="0.2">
      <c r="A439" s="347">
        <f t="shared" ca="1" si="180"/>
        <v>1E-4</v>
      </c>
      <c r="B439" s="304">
        <f t="shared" ca="1" si="181"/>
        <v>29.804700000000146</v>
      </c>
      <c r="D439" s="306">
        <f t="shared" ca="1" si="182"/>
        <v>-0.61082141137668733</v>
      </c>
      <c r="E439" s="307">
        <f t="shared" ca="1" si="183"/>
        <v>-1.0369203532672113</v>
      </c>
      <c r="F439" s="304">
        <f t="shared" ca="1" si="184"/>
        <v>1.2034561128749177</v>
      </c>
      <c r="G439" s="306">
        <f t="shared" ca="1" si="185"/>
        <v>7.1537781470293567</v>
      </c>
      <c r="H439" s="307">
        <f t="shared" ca="1" si="186"/>
        <v>-102.74895985276039</v>
      </c>
      <c r="I439" s="304">
        <f t="shared" ca="1" si="187"/>
        <v>102.99769556937224</v>
      </c>
      <c r="J439" s="306">
        <f t="shared" ca="1" si="188"/>
        <v>634.95209386251588</v>
      </c>
      <c r="K439" s="307">
        <f t="shared" ca="1" si="189"/>
        <v>-5.2430223381573757</v>
      </c>
      <c r="L439" s="304">
        <f t="shared" ca="1" si="174"/>
        <v>634.97374023154032</v>
      </c>
      <c r="M439" s="306">
        <f t="shared" ca="1" si="190"/>
        <v>-1.5012846510106339</v>
      </c>
      <c r="N439" s="304">
        <f t="shared" ca="1" si="191"/>
        <v>-86.017274350680026</v>
      </c>
      <c r="P439" s="310">
        <f t="shared" ca="1" si="192"/>
        <v>23</v>
      </c>
      <c r="Q439" s="304">
        <f t="shared" ca="1" si="193"/>
        <v>0</v>
      </c>
      <c r="R439" s="306">
        <f t="shared" ca="1" si="194"/>
        <v>0</v>
      </c>
      <c r="S439" s="307">
        <f t="shared" ca="1" si="195"/>
        <v>4.5130000000000017</v>
      </c>
      <c r="T439" s="304">
        <f t="shared" ca="1" si="175"/>
        <v>44.272530000000017</v>
      </c>
      <c r="U439" s="311">
        <f t="shared" ca="1" si="176"/>
        <v>0</v>
      </c>
      <c r="V439" s="306">
        <f t="shared" ca="1" si="177"/>
        <v>1.2256424386524345</v>
      </c>
      <c r="W439" s="304">
        <f t="shared" ca="1" si="178"/>
        <v>39.688874415175761</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0.99199074205525228</v>
      </c>
      <c r="AH439" s="304">
        <f t="shared" ca="1" si="202"/>
        <v>-8.7943180113362587</v>
      </c>
    </row>
    <row r="440" spans="1:34" x14ac:dyDescent="0.2">
      <c r="A440" s="347">
        <f t="shared" ca="1" si="180"/>
        <v>1E-4</v>
      </c>
      <c r="B440" s="304">
        <f t="shared" ca="1" si="181"/>
        <v>29.804800000000146</v>
      </c>
      <c r="D440" s="306">
        <f t="shared" ca="1" si="182"/>
        <v>-0.61081741185374439</v>
      </c>
      <c r="E440" s="307">
        <f t="shared" ca="1" si="183"/>
        <v>-1.036894035847455</v>
      </c>
      <c r="F440" s="304">
        <f t="shared" ca="1" si="184"/>
        <v>1.2034314073513828</v>
      </c>
      <c r="G440" s="306">
        <f t="shared" ca="1" si="185"/>
        <v>7.1537170652881716</v>
      </c>
      <c r="H440" s="307">
        <f t="shared" ca="1" si="186"/>
        <v>-102.74906354216398</v>
      </c>
      <c r="I440" s="304">
        <f t="shared" ca="1" si="187"/>
        <v>102.99779476591645</v>
      </c>
      <c r="J440" s="306">
        <f t="shared" ca="1" si="188"/>
        <v>634.95209386251588</v>
      </c>
      <c r="K440" s="307">
        <f t="shared" ca="1" si="189"/>
        <v>-5.2532972393271216</v>
      </c>
      <c r="L440" s="304">
        <f t="shared" ca="1" si="174"/>
        <v>634.97382515524043</v>
      </c>
      <c r="M440" s="306">
        <f t="shared" ca="1" si="190"/>
        <v>-1.5012853125398673</v>
      </c>
      <c r="N440" s="304">
        <f t="shared" ca="1" si="191"/>
        <v>-86.017312253513126</v>
      </c>
      <c r="P440" s="310">
        <f t="shared" ca="1" si="192"/>
        <v>23</v>
      </c>
      <c r="Q440" s="304">
        <f t="shared" ca="1" si="193"/>
        <v>0</v>
      </c>
      <c r="R440" s="306">
        <f t="shared" ca="1" si="194"/>
        <v>0</v>
      </c>
      <c r="S440" s="307">
        <f t="shared" ca="1" si="195"/>
        <v>4.5130000000000017</v>
      </c>
      <c r="T440" s="304">
        <f t="shared" ca="1" si="175"/>
        <v>44.272530000000017</v>
      </c>
      <c r="U440" s="311">
        <f t="shared" ca="1" si="176"/>
        <v>0</v>
      </c>
      <c r="V440" s="306">
        <f t="shared" ca="1" si="177"/>
        <v>1.2256436979886609</v>
      </c>
      <c r="W440" s="304">
        <f t="shared" ca="1" si="178"/>
        <v>39.688991643537619</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0.99196521672951121</v>
      </c>
      <c r="AH440" s="304">
        <f t="shared" ca="1" si="202"/>
        <v>-8.7943439874087623</v>
      </c>
    </row>
    <row r="441" spans="1:34" x14ac:dyDescent="0.2">
      <c r="A441" s="347">
        <f t="shared" ca="1" si="180"/>
        <v>1E-4</v>
      </c>
      <c r="B441" s="304">
        <f t="shared" ca="1" si="181"/>
        <v>29.804900000000146</v>
      </c>
      <c r="D441" s="306">
        <f t="shared" ca="1" si="182"/>
        <v>-0.61081341233153741</v>
      </c>
      <c r="E441" s="307">
        <f t="shared" ca="1" si="183"/>
        <v>-1.0368677187988489</v>
      </c>
      <c r="F441" s="304">
        <f t="shared" ca="1" si="184"/>
        <v>1.2034067022296433</v>
      </c>
      <c r="G441" s="306">
        <f t="shared" ca="1" si="185"/>
        <v>7.1536559839469387</v>
      </c>
      <c r="H441" s="307">
        <f t="shared" ca="1" si="186"/>
        <v>-102.74916722893586</v>
      </c>
      <c r="I441" s="304">
        <f t="shared" ca="1" si="187"/>
        <v>102.99789395990815</v>
      </c>
      <c r="J441" s="306">
        <f t="shared" ca="1" si="188"/>
        <v>634.95209386251588</v>
      </c>
      <c r="K441" s="307">
        <f t="shared" ca="1" si="189"/>
        <v>-5.2635721508656763</v>
      </c>
      <c r="L441" s="304">
        <f t="shared" ca="1" si="174"/>
        <v>634.97391024527974</v>
      </c>
      <c r="M441" s="306">
        <f t="shared" ca="1" si="190"/>
        <v>-1.501285974062178</v>
      </c>
      <c r="N441" s="304">
        <f t="shared" ca="1" si="191"/>
        <v>-86.017350155949572</v>
      </c>
      <c r="P441" s="310">
        <f t="shared" ca="1" si="192"/>
        <v>23</v>
      </c>
      <c r="Q441" s="304">
        <f t="shared" ca="1" si="193"/>
        <v>0</v>
      </c>
      <c r="R441" s="306">
        <f t="shared" ca="1" si="194"/>
        <v>0</v>
      </c>
      <c r="S441" s="307">
        <f t="shared" ca="1" si="195"/>
        <v>4.5130000000000017</v>
      </c>
      <c r="T441" s="304">
        <f t="shared" ca="1" si="175"/>
        <v>44.272530000000017</v>
      </c>
      <c r="U441" s="311">
        <f t="shared" ca="1" si="176"/>
        <v>0</v>
      </c>
      <c r="V441" s="306">
        <f t="shared" ca="1" si="177"/>
        <v>1.2256449573274526</v>
      </c>
      <c r="W441" s="304">
        <f t="shared" ca="1" si="178"/>
        <v>39.689108870246109</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0.9919396917611234</v>
      </c>
      <c r="AH441" s="304">
        <f t="shared" ca="1" si="202"/>
        <v>-8.7943699631149137</v>
      </c>
    </row>
    <row r="442" spans="1:34" x14ac:dyDescent="0.2">
      <c r="A442" s="347">
        <f t="shared" ca="1" si="180"/>
        <v>1E-4</v>
      </c>
      <c r="B442" s="304">
        <f t="shared" ca="1" si="181"/>
        <v>29.805000000000145</v>
      </c>
      <c r="D442" s="306">
        <f t="shared" ca="1" si="182"/>
        <v>-0.61080941281006751</v>
      </c>
      <c r="E442" s="307">
        <f t="shared" ca="1" si="183"/>
        <v>-1.0368414021213965</v>
      </c>
      <c r="F442" s="304">
        <f t="shared" ca="1" si="184"/>
        <v>1.2033819975097031</v>
      </c>
      <c r="G442" s="306">
        <f t="shared" ca="1" si="185"/>
        <v>7.1535949030056578</v>
      </c>
      <c r="H442" s="307">
        <f t="shared" ca="1" si="186"/>
        <v>-102.74927091307607</v>
      </c>
      <c r="I442" s="304">
        <f t="shared" ca="1" si="187"/>
        <v>102.99799315134742</v>
      </c>
      <c r="J442" s="306">
        <f t="shared" ca="1" si="188"/>
        <v>634.95209386251588</v>
      </c>
      <c r="K442" s="307">
        <f t="shared" ca="1" si="189"/>
        <v>-5.2738470727727771</v>
      </c>
      <c r="L442" s="304">
        <f t="shared" ca="1" si="174"/>
        <v>634.97399550165846</v>
      </c>
      <c r="M442" s="306">
        <f t="shared" ca="1" si="190"/>
        <v>-1.5012866355775663</v>
      </c>
      <c r="N442" s="304">
        <f t="shared" ca="1" si="191"/>
        <v>-86.017388057989407</v>
      </c>
      <c r="P442" s="310">
        <f t="shared" ca="1" si="192"/>
        <v>23</v>
      </c>
      <c r="Q442" s="304">
        <f t="shared" ca="1" si="193"/>
        <v>0</v>
      </c>
      <c r="R442" s="306">
        <f t="shared" ca="1" si="194"/>
        <v>0</v>
      </c>
      <c r="S442" s="307">
        <f t="shared" ca="1" si="195"/>
        <v>4.5130000000000017</v>
      </c>
      <c r="T442" s="304">
        <f t="shared" ca="1" si="175"/>
        <v>44.272530000000017</v>
      </c>
      <c r="U442" s="311">
        <f t="shared" ca="1" si="176"/>
        <v>0</v>
      </c>
      <c r="V442" s="306">
        <f t="shared" ca="1" si="177"/>
        <v>1.2256462166688094</v>
      </c>
      <c r="W442" s="304">
        <f t="shared" ca="1" si="178"/>
        <v>39.689226095301272</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0.99191416715009062</v>
      </c>
      <c r="AH442" s="304">
        <f t="shared" ca="1" si="202"/>
        <v>-8.7943959384547075</v>
      </c>
    </row>
    <row r="443" spans="1:34" x14ac:dyDescent="0.2">
      <c r="A443" s="347">
        <f t="shared" ca="1" si="180"/>
        <v>1E-4</v>
      </c>
      <c r="B443" s="304">
        <f t="shared" ca="1" si="181"/>
        <v>29.805100000000145</v>
      </c>
      <c r="D443" s="306">
        <f t="shared" ca="1" si="182"/>
        <v>-0.61080541328933458</v>
      </c>
      <c r="E443" s="307">
        <f t="shared" ca="1" si="183"/>
        <v>-1.0368150858150855</v>
      </c>
      <c r="F443" s="304">
        <f t="shared" ca="1" si="184"/>
        <v>1.2033572931915517</v>
      </c>
      <c r="G443" s="306">
        <f t="shared" ca="1" si="185"/>
        <v>7.153533822464329</v>
      </c>
      <c r="H443" s="307">
        <f t="shared" ca="1" si="186"/>
        <v>-102.74937459458465</v>
      </c>
      <c r="I443" s="304">
        <f t="shared" ca="1" si="187"/>
        <v>102.99809234023424</v>
      </c>
      <c r="J443" s="306">
        <f t="shared" ca="1" si="188"/>
        <v>634.95209386251588</v>
      </c>
      <c r="K443" s="307">
        <f t="shared" ca="1" si="189"/>
        <v>-5.2841220050481601</v>
      </c>
      <c r="L443" s="304">
        <f t="shared" ca="1" si="174"/>
        <v>634.97408092437706</v>
      </c>
      <c r="M443" s="306">
        <f t="shared" ca="1" si="190"/>
        <v>-1.501287297086032</v>
      </c>
      <c r="N443" s="304">
        <f t="shared" ca="1" si="191"/>
        <v>-86.017425959632604</v>
      </c>
      <c r="P443" s="310">
        <f t="shared" ca="1" si="192"/>
        <v>23</v>
      </c>
      <c r="Q443" s="304">
        <f t="shared" ca="1" si="193"/>
        <v>0</v>
      </c>
      <c r="R443" s="306">
        <f t="shared" ca="1" si="194"/>
        <v>0</v>
      </c>
      <c r="S443" s="307">
        <f t="shared" ca="1" si="195"/>
        <v>4.5130000000000017</v>
      </c>
      <c r="T443" s="304">
        <f t="shared" ca="1" si="175"/>
        <v>44.272530000000017</v>
      </c>
      <c r="U443" s="311">
        <f t="shared" ca="1" si="176"/>
        <v>0</v>
      </c>
      <c r="V443" s="306">
        <f t="shared" ca="1" si="177"/>
        <v>1.2256474760127307</v>
      </c>
      <c r="W443" s="304">
        <f t="shared" ca="1" si="178"/>
        <v>39.689343318703067</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0.99188864289640755</v>
      </c>
      <c r="AH443" s="304">
        <f t="shared" ca="1" si="202"/>
        <v>-8.7944219134281543</v>
      </c>
    </row>
    <row r="444" spans="1:34" x14ac:dyDescent="0.2">
      <c r="A444" s="347">
        <f t="shared" ca="1" si="180"/>
        <v>1E-4</v>
      </c>
      <c r="B444" s="304">
        <f t="shared" ca="1" si="181"/>
        <v>29.805200000000145</v>
      </c>
      <c r="D444" s="306">
        <f t="shared" ca="1" si="182"/>
        <v>-0.61080141376933927</v>
      </c>
      <c r="E444" s="307">
        <f t="shared" ca="1" si="183"/>
        <v>-1.0367887698799301</v>
      </c>
      <c r="F444" s="304">
        <f t="shared" ca="1" si="184"/>
        <v>1.203332589275202</v>
      </c>
      <c r="G444" s="306">
        <f t="shared" ca="1" si="185"/>
        <v>7.1534727423229523</v>
      </c>
      <c r="H444" s="307">
        <f t="shared" ca="1" si="186"/>
        <v>-102.74947827346163</v>
      </c>
      <c r="I444" s="304">
        <f t="shared" ca="1" si="187"/>
        <v>102.99819152656866</v>
      </c>
      <c r="J444" s="306">
        <f t="shared" ca="1" si="188"/>
        <v>634.95209386251588</v>
      </c>
      <c r="K444" s="307">
        <f t="shared" ca="1" si="189"/>
        <v>-5.2943969476915624</v>
      </c>
      <c r="L444" s="304">
        <f t="shared" ca="1" si="174"/>
        <v>634.9741665134361</v>
      </c>
      <c r="M444" s="306">
        <f t="shared" ca="1" si="190"/>
        <v>-1.5012879585875754</v>
      </c>
      <c r="N444" s="304">
        <f t="shared" ca="1" si="191"/>
        <v>-86.017463860879189</v>
      </c>
      <c r="P444" s="310">
        <f t="shared" ca="1" si="192"/>
        <v>23</v>
      </c>
      <c r="Q444" s="304">
        <f t="shared" ca="1" si="193"/>
        <v>0</v>
      </c>
      <c r="R444" s="306">
        <f t="shared" ca="1" si="194"/>
        <v>0</v>
      </c>
      <c r="S444" s="307">
        <f t="shared" ca="1" si="195"/>
        <v>4.5130000000000017</v>
      </c>
      <c r="T444" s="304">
        <f t="shared" ca="1" si="175"/>
        <v>44.272530000000017</v>
      </c>
      <c r="U444" s="311">
        <f t="shared" ca="1" si="176"/>
        <v>0</v>
      </c>
      <c r="V444" s="306">
        <f t="shared" ca="1" si="177"/>
        <v>1.2256487353592176</v>
      </c>
      <c r="W444" s="304">
        <f t="shared" ca="1" si="178"/>
        <v>39.689460540451556</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0.99186311900008484</v>
      </c>
      <c r="AH444" s="304">
        <f t="shared" ca="1" si="202"/>
        <v>-8.7944478880352435</v>
      </c>
    </row>
    <row r="445" spans="1:34" x14ac:dyDescent="0.2">
      <c r="A445" s="347">
        <f t="shared" ca="1" si="180"/>
        <v>1E-4</v>
      </c>
      <c r="B445" s="304">
        <f t="shared" ca="1" si="181"/>
        <v>29.805300000000145</v>
      </c>
      <c r="D445" s="306">
        <f t="shared" ca="1" si="182"/>
        <v>-0.61079741425008383</v>
      </c>
      <c r="E445" s="307">
        <f t="shared" ca="1" si="183"/>
        <v>-1.0367624543159124</v>
      </c>
      <c r="F445" s="304">
        <f t="shared" ca="1" si="184"/>
        <v>1.2033078857606407</v>
      </c>
      <c r="G445" s="306">
        <f t="shared" ca="1" si="185"/>
        <v>7.1534116625815276</v>
      </c>
      <c r="H445" s="307">
        <f t="shared" ca="1" si="186"/>
        <v>-102.74958194970706</v>
      </c>
      <c r="I445" s="304">
        <f t="shared" ca="1" si="187"/>
        <v>102.99829071035074</v>
      </c>
      <c r="J445" s="306">
        <f t="shared" ca="1" si="188"/>
        <v>634.95209386251588</v>
      </c>
      <c r="K445" s="307">
        <f t="shared" ca="1" si="189"/>
        <v>-5.3046719007027212</v>
      </c>
      <c r="L445" s="304">
        <f t="shared" ca="1" si="174"/>
        <v>634.97425226883593</v>
      </c>
      <c r="M445" s="306">
        <f t="shared" ca="1" si="190"/>
        <v>-1.5012886200821967</v>
      </c>
      <c r="N445" s="304">
        <f t="shared" ca="1" si="191"/>
        <v>-86.01750176172915</v>
      </c>
      <c r="P445" s="310">
        <f t="shared" ca="1" si="192"/>
        <v>23</v>
      </c>
      <c r="Q445" s="304">
        <f t="shared" ca="1" si="193"/>
        <v>0</v>
      </c>
      <c r="R445" s="306">
        <f t="shared" ca="1" si="194"/>
        <v>0</v>
      </c>
      <c r="S445" s="307">
        <f t="shared" ca="1" si="195"/>
        <v>4.5130000000000017</v>
      </c>
      <c r="T445" s="304">
        <f t="shared" ca="1" si="175"/>
        <v>44.272530000000017</v>
      </c>
      <c r="U445" s="311">
        <f t="shared" ca="1" si="176"/>
        <v>0</v>
      </c>
      <c r="V445" s="306">
        <f t="shared" ca="1" si="177"/>
        <v>1.2256499947082695</v>
      </c>
      <c r="W445" s="304">
        <f t="shared" ca="1" si="178"/>
        <v>39.689577760546761</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0.99183759546110473</v>
      </c>
      <c r="AH445" s="304">
        <f t="shared" ca="1" si="202"/>
        <v>-8.7944738622759893</v>
      </c>
    </row>
    <row r="446" spans="1:34" x14ac:dyDescent="0.2">
      <c r="A446" s="347">
        <f t="shared" ca="1" si="180"/>
        <v>1E-4</v>
      </c>
      <c r="B446" s="304">
        <f t="shared" ca="1" si="181"/>
        <v>29.805400000000144</v>
      </c>
      <c r="D446" s="306">
        <f t="shared" ca="1" si="182"/>
        <v>-0.61079341473156601</v>
      </c>
      <c r="E446" s="307">
        <f t="shared" ca="1" si="183"/>
        <v>-1.0367361391230272</v>
      </c>
      <c r="F446" s="304">
        <f t="shared" ca="1" si="184"/>
        <v>1.2032831826478618</v>
      </c>
      <c r="G446" s="306">
        <f t="shared" ca="1" si="185"/>
        <v>7.1533505832400541</v>
      </c>
      <c r="H446" s="307">
        <f t="shared" ca="1" si="186"/>
        <v>-102.74968562332097</v>
      </c>
      <c r="I446" s="304">
        <f t="shared" ca="1" si="187"/>
        <v>102.9983898915805</v>
      </c>
      <c r="J446" s="306">
        <f t="shared" ca="1" si="188"/>
        <v>634.95209386251588</v>
      </c>
      <c r="K446" s="307">
        <f t="shared" ca="1" si="189"/>
        <v>-5.3149468640813726</v>
      </c>
      <c r="L446" s="304">
        <f t="shared" ca="1" si="174"/>
        <v>634.97433819057699</v>
      </c>
      <c r="M446" s="306">
        <f t="shared" ca="1" si="190"/>
        <v>-1.5012892815698959</v>
      </c>
      <c r="N446" s="304">
        <f t="shared" ca="1" si="191"/>
        <v>-86.017539662182529</v>
      </c>
      <c r="P446" s="310">
        <f t="shared" ca="1" si="192"/>
        <v>23</v>
      </c>
      <c r="Q446" s="304">
        <f t="shared" ca="1" si="193"/>
        <v>0</v>
      </c>
      <c r="R446" s="306">
        <f t="shared" ca="1" si="194"/>
        <v>0</v>
      </c>
      <c r="S446" s="307">
        <f t="shared" ca="1" si="195"/>
        <v>4.5130000000000017</v>
      </c>
      <c r="T446" s="304">
        <f t="shared" ca="1" si="175"/>
        <v>44.272530000000017</v>
      </c>
      <c r="U446" s="311">
        <f t="shared" ca="1" si="176"/>
        <v>0</v>
      </c>
      <c r="V446" s="306">
        <f t="shared" ca="1" si="177"/>
        <v>1.2256512540598861</v>
      </c>
      <c r="W446" s="304">
        <f t="shared" ca="1" si="178"/>
        <v>39.689694978988662</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0.99181207227946366</v>
      </c>
      <c r="AH446" s="304">
        <f t="shared" ca="1" si="202"/>
        <v>-8.7944998361503988</v>
      </c>
    </row>
    <row r="447" spans="1:34" x14ac:dyDescent="0.2">
      <c r="A447" s="347">
        <f t="shared" ca="1" si="180"/>
        <v>1E-4</v>
      </c>
      <c r="B447" s="304">
        <f t="shared" ca="1" si="181"/>
        <v>29.805500000000144</v>
      </c>
      <c r="D447" s="306">
        <f t="shared" ca="1" si="182"/>
        <v>-0.6107894152137866</v>
      </c>
      <c r="E447" s="307">
        <f t="shared" ca="1" si="183"/>
        <v>-1.0367098243012833</v>
      </c>
      <c r="F447" s="304">
        <f t="shared" ca="1" si="184"/>
        <v>1.2032584799368742</v>
      </c>
      <c r="G447" s="306">
        <f t="shared" ca="1" si="185"/>
        <v>7.1532895042985327</v>
      </c>
      <c r="H447" s="307">
        <f t="shared" ca="1" si="186"/>
        <v>-102.7497892943034</v>
      </c>
      <c r="I447" s="304">
        <f t="shared" ca="1" si="187"/>
        <v>102.99848907025799</v>
      </c>
      <c r="J447" s="306">
        <f t="shared" ca="1" si="188"/>
        <v>634.95209386251588</v>
      </c>
      <c r="K447" s="307">
        <f t="shared" ca="1" si="189"/>
        <v>-5.3252218378272538</v>
      </c>
      <c r="L447" s="304">
        <f t="shared" ca="1" si="174"/>
        <v>634.97442427865963</v>
      </c>
      <c r="M447" s="306">
        <f t="shared" ca="1" si="190"/>
        <v>-1.501289943050673</v>
      </c>
      <c r="N447" s="304">
        <f t="shared" ca="1" si="191"/>
        <v>-86.017577562239282</v>
      </c>
      <c r="P447" s="310">
        <f t="shared" ca="1" si="192"/>
        <v>23</v>
      </c>
      <c r="Q447" s="304">
        <f t="shared" ca="1" si="193"/>
        <v>0</v>
      </c>
      <c r="R447" s="306">
        <f t="shared" ca="1" si="194"/>
        <v>0</v>
      </c>
      <c r="S447" s="307">
        <f t="shared" ca="1" si="195"/>
        <v>4.5130000000000017</v>
      </c>
      <c r="T447" s="304">
        <f t="shared" ca="1" si="175"/>
        <v>44.272530000000017</v>
      </c>
      <c r="U447" s="311">
        <f t="shared" ca="1" si="176"/>
        <v>0</v>
      </c>
      <c r="V447" s="306">
        <f t="shared" ca="1" si="177"/>
        <v>1.2256525134140679</v>
      </c>
      <c r="W447" s="304">
        <f t="shared" ca="1" si="178"/>
        <v>39.689812195777328</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0.99178654945516698</v>
      </c>
      <c r="AH447" s="304">
        <f t="shared" ca="1" si="202"/>
        <v>-8.7945258096584631</v>
      </c>
    </row>
    <row r="448" spans="1:34" x14ac:dyDescent="0.2">
      <c r="A448" s="347">
        <f t="shared" ca="1" si="180"/>
        <v>1E-4</v>
      </c>
      <c r="B448" s="304">
        <f t="shared" ca="1" si="181"/>
        <v>29.805600000000144</v>
      </c>
      <c r="D448" s="306">
        <f t="shared" ca="1" si="182"/>
        <v>-0.61078541569675004</v>
      </c>
      <c r="E448" s="307">
        <f t="shared" ca="1" si="183"/>
        <v>-1.0366835098506595</v>
      </c>
      <c r="F448" s="304">
        <f t="shared" ca="1" si="184"/>
        <v>1.203233777627662</v>
      </c>
      <c r="G448" s="306">
        <f t="shared" ca="1" si="185"/>
        <v>7.1532284257569634</v>
      </c>
      <c r="H448" s="307">
        <f t="shared" ca="1" si="186"/>
        <v>-102.74989296265439</v>
      </c>
      <c r="I448" s="304">
        <f t="shared" ca="1" si="187"/>
        <v>102.99858824638322</v>
      </c>
      <c r="J448" s="306">
        <f t="shared" ca="1" si="188"/>
        <v>634.95209386251588</v>
      </c>
      <c r="K448" s="307">
        <f t="shared" ca="1" si="189"/>
        <v>-5.3354968219401018</v>
      </c>
      <c r="L448" s="304">
        <f t="shared" ca="1" si="174"/>
        <v>634.97451053308441</v>
      </c>
      <c r="M448" s="306">
        <f t="shared" ca="1" si="190"/>
        <v>-1.5012906045245282</v>
      </c>
      <c r="N448" s="304">
        <f t="shared" ca="1" si="191"/>
        <v>-86.017615461899439</v>
      </c>
      <c r="P448" s="310">
        <f t="shared" ca="1" si="192"/>
        <v>23</v>
      </c>
      <c r="Q448" s="304">
        <f t="shared" ca="1" si="193"/>
        <v>0</v>
      </c>
      <c r="R448" s="306">
        <f t="shared" ca="1" si="194"/>
        <v>0</v>
      </c>
      <c r="S448" s="307">
        <f t="shared" ca="1" si="195"/>
        <v>4.5130000000000017</v>
      </c>
      <c r="T448" s="304">
        <f t="shared" ca="1" si="175"/>
        <v>44.272530000000017</v>
      </c>
      <c r="U448" s="311">
        <f t="shared" ca="1" si="176"/>
        <v>0</v>
      </c>
      <c r="V448" s="306">
        <f t="shared" ca="1" si="177"/>
        <v>1.2256537727708148</v>
      </c>
      <c r="W448" s="304">
        <f t="shared" ca="1" si="178"/>
        <v>39.689929410912725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0.99176102698820046</v>
      </c>
      <c r="AH448" s="304">
        <f t="shared" ca="1" si="202"/>
        <v>-8.7945517828002018</v>
      </c>
    </row>
    <row r="449" spans="1:34" x14ac:dyDescent="0.2">
      <c r="A449" s="347">
        <f t="shared" ca="1" si="180"/>
        <v>1E-4</v>
      </c>
      <c r="B449" s="304">
        <f t="shared" ca="1" si="181"/>
        <v>29.805700000000144</v>
      </c>
      <c r="D449" s="306">
        <f t="shared" ca="1" si="182"/>
        <v>-0.61078141618045334</v>
      </c>
      <c r="E449" s="307">
        <f t="shared" ca="1" si="183"/>
        <v>-1.0366571957711663</v>
      </c>
      <c r="F449" s="304">
        <f t="shared" ca="1" si="184"/>
        <v>1.2032090757202334</v>
      </c>
      <c r="G449" s="306">
        <f t="shared" ca="1" si="185"/>
        <v>7.1531673476153452</v>
      </c>
      <c r="H449" s="307">
        <f t="shared" ca="1" si="186"/>
        <v>-102.74999662837396</v>
      </c>
      <c r="I449" s="304">
        <f t="shared" ca="1" si="187"/>
        <v>102.99868741995624</v>
      </c>
      <c r="J449" s="306">
        <f t="shared" ca="1" si="188"/>
        <v>634.95209386251588</v>
      </c>
      <c r="K449" s="307">
        <f t="shared" ca="1" si="189"/>
        <v>-5.3457718164196528</v>
      </c>
      <c r="L449" s="304">
        <f t="shared" ca="1" si="174"/>
        <v>634.97459695385169</v>
      </c>
      <c r="M449" s="306">
        <f t="shared" ca="1" si="190"/>
        <v>-1.5012912659914617</v>
      </c>
      <c r="N449" s="304">
        <f t="shared" ca="1" si="191"/>
        <v>-86.017653361163013</v>
      </c>
      <c r="P449" s="310">
        <f t="shared" ca="1" si="192"/>
        <v>23</v>
      </c>
      <c r="Q449" s="304">
        <f t="shared" ca="1" si="193"/>
        <v>0</v>
      </c>
      <c r="R449" s="306">
        <f t="shared" ca="1" si="194"/>
        <v>0</v>
      </c>
      <c r="S449" s="307">
        <f t="shared" ca="1" si="195"/>
        <v>4.5130000000000017</v>
      </c>
      <c r="T449" s="304">
        <f t="shared" ca="1" si="175"/>
        <v>44.272530000000017</v>
      </c>
      <c r="U449" s="311">
        <f t="shared" ca="1" si="176"/>
        <v>0</v>
      </c>
      <c r="V449" s="306">
        <f t="shared" ca="1" si="177"/>
        <v>1.2256550321301267</v>
      </c>
      <c r="W449" s="304">
        <f t="shared" ca="1" si="178"/>
        <v>39.690046624394888</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0.99173550487856765</v>
      </c>
      <c r="AH449" s="304">
        <f t="shared" ca="1" si="202"/>
        <v>-8.7945777555756059</v>
      </c>
    </row>
    <row r="450" spans="1:34" x14ac:dyDescent="0.2">
      <c r="A450" s="347">
        <f t="shared" ca="1" si="180"/>
        <v>1E-4</v>
      </c>
      <c r="B450" s="304">
        <f t="shared" ca="1" si="181"/>
        <v>29.805800000000144</v>
      </c>
      <c r="D450" s="306">
        <f t="shared" ca="1" si="182"/>
        <v>-0.61077741666489804</v>
      </c>
      <c r="E450" s="307">
        <f t="shared" ca="1" si="183"/>
        <v>-1.0366308820627967</v>
      </c>
      <c r="F450" s="304">
        <f t="shared" ca="1" si="184"/>
        <v>1.2031843742145834</v>
      </c>
      <c r="G450" s="306">
        <f t="shared" ca="1" si="185"/>
        <v>7.1531062698736791</v>
      </c>
      <c r="H450" s="307">
        <f t="shared" ca="1" si="186"/>
        <v>-102.75010029146218</v>
      </c>
      <c r="I450" s="304">
        <f t="shared" ca="1" si="187"/>
        <v>102.99878659097709</v>
      </c>
      <c r="J450" s="306">
        <f t="shared" ca="1" si="188"/>
        <v>634.95209386251588</v>
      </c>
      <c r="K450" s="307">
        <f t="shared" ca="1" si="189"/>
        <v>-5.3560468212656449</v>
      </c>
      <c r="L450" s="304">
        <f t="shared" ca="1" si="174"/>
        <v>634.97468354096202</v>
      </c>
      <c r="M450" s="306">
        <f t="shared" ca="1" si="190"/>
        <v>-1.5012919274514733</v>
      </c>
      <c r="N450" s="304">
        <f t="shared" ca="1" si="191"/>
        <v>-86.017691260029991</v>
      </c>
      <c r="P450" s="310">
        <f t="shared" ca="1" si="192"/>
        <v>23</v>
      </c>
      <c r="Q450" s="304">
        <f t="shared" ca="1" si="193"/>
        <v>0</v>
      </c>
      <c r="R450" s="306">
        <f t="shared" ca="1" si="194"/>
        <v>0</v>
      </c>
      <c r="S450" s="307">
        <f t="shared" ca="1" si="195"/>
        <v>4.5130000000000017</v>
      </c>
      <c r="T450" s="304">
        <f t="shared" ca="1" si="175"/>
        <v>44.272530000000017</v>
      </c>
      <c r="U450" s="311">
        <f t="shared" ca="1" si="176"/>
        <v>0</v>
      </c>
      <c r="V450" s="306">
        <f t="shared" ca="1" si="177"/>
        <v>1.2256562914920033</v>
      </c>
      <c r="W450" s="304">
        <f t="shared" ca="1" si="178"/>
        <v>39.690163836223839</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0.99170998312626679</v>
      </c>
      <c r="AH450" s="304">
        <f t="shared" ca="1" si="202"/>
        <v>-8.7946037279846827</v>
      </c>
    </row>
    <row r="451" spans="1:34" x14ac:dyDescent="0.2">
      <c r="A451" s="347">
        <f t="shared" ca="1" si="180"/>
        <v>1E-4</v>
      </c>
      <c r="B451" s="304">
        <f t="shared" ca="1" si="181"/>
        <v>29.805900000000143</v>
      </c>
      <c r="D451" s="306">
        <f t="shared" ca="1" si="182"/>
        <v>-0.61077341715008582</v>
      </c>
      <c r="E451" s="307">
        <f t="shared" ca="1" si="183"/>
        <v>-1.0366045687255454</v>
      </c>
      <c r="F451" s="304">
        <f t="shared" ca="1" si="184"/>
        <v>1.2031596731107084</v>
      </c>
      <c r="G451" s="306">
        <f t="shared" ca="1" si="185"/>
        <v>7.1530451925319642</v>
      </c>
      <c r="H451" s="307">
        <f t="shared" ca="1" si="186"/>
        <v>-102.75020395191905</v>
      </c>
      <c r="I451" s="304">
        <f t="shared" ca="1" si="187"/>
        <v>102.9988857594458</v>
      </c>
      <c r="J451" s="306">
        <f t="shared" ca="1" si="188"/>
        <v>634.95209386251588</v>
      </c>
      <c r="K451" s="307">
        <f t="shared" ca="1" si="189"/>
        <v>-5.3663218364778142</v>
      </c>
      <c r="L451" s="304">
        <f t="shared" ca="1" si="174"/>
        <v>634.97477029441563</v>
      </c>
      <c r="M451" s="306">
        <f t="shared" ca="1" si="190"/>
        <v>-1.5012925889045634</v>
      </c>
      <c r="N451" s="304">
        <f t="shared" ca="1" si="191"/>
        <v>-86.017729158500401</v>
      </c>
      <c r="P451" s="310">
        <f t="shared" ca="1" si="192"/>
        <v>23</v>
      </c>
      <c r="Q451" s="304">
        <f t="shared" ca="1" si="193"/>
        <v>0</v>
      </c>
      <c r="R451" s="306">
        <f t="shared" ca="1" si="194"/>
        <v>0</v>
      </c>
      <c r="S451" s="307">
        <f t="shared" ca="1" si="195"/>
        <v>4.5130000000000017</v>
      </c>
      <c r="T451" s="304">
        <f t="shared" ca="1" si="175"/>
        <v>44.272530000000017</v>
      </c>
      <c r="U451" s="311">
        <f t="shared" ca="1" si="176"/>
        <v>0</v>
      </c>
      <c r="V451" s="306">
        <f t="shared" ca="1" si="177"/>
        <v>1.2256575508564447</v>
      </c>
      <c r="W451" s="304">
        <f t="shared" ca="1" si="178"/>
        <v>39.690281046399569</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0.99168446173128899</v>
      </c>
      <c r="AH451" s="304">
        <f t="shared" ca="1" si="202"/>
        <v>-8.7946297000274374</v>
      </c>
    </row>
    <row r="452" spans="1:34" x14ac:dyDescent="0.2">
      <c r="A452" s="347">
        <f t="shared" ca="1" si="180"/>
        <v>1E-4</v>
      </c>
      <c r="B452" s="304">
        <f t="shared" ca="1" si="181"/>
        <v>29.806000000000143</v>
      </c>
      <c r="D452" s="306">
        <f t="shared" ca="1" si="182"/>
        <v>-0.61076941763601589</v>
      </c>
      <c r="E452" s="307">
        <f t="shared" ca="1" si="183"/>
        <v>-1.0365782557594105</v>
      </c>
      <c r="F452" s="304">
        <f t="shared" ca="1" si="184"/>
        <v>1.2031349724086071</v>
      </c>
      <c r="G452" s="306">
        <f t="shared" ca="1" si="185"/>
        <v>7.1529841155902005</v>
      </c>
      <c r="H452" s="307">
        <f t="shared" ca="1" si="186"/>
        <v>-102.75030760974462</v>
      </c>
      <c r="I452" s="304">
        <f t="shared" ca="1" si="187"/>
        <v>102.99898492536239</v>
      </c>
      <c r="J452" s="306">
        <f t="shared" ca="1" si="188"/>
        <v>634.95209386251588</v>
      </c>
      <c r="K452" s="307">
        <f t="shared" ca="1" si="189"/>
        <v>-5.376596862055897</v>
      </c>
      <c r="L452" s="304">
        <f t="shared" ref="L452:L515" ca="1" si="203">SQRT(pos_x^2+pos_z^2)</f>
        <v>634.97485721421299</v>
      </c>
      <c r="M452" s="306">
        <f t="shared" ca="1" si="190"/>
        <v>-1.5012932503507317</v>
      </c>
      <c r="N452" s="304">
        <f t="shared" ca="1" si="191"/>
        <v>-86.017767056574229</v>
      </c>
      <c r="P452" s="310">
        <f t="shared" ca="1" si="192"/>
        <v>23</v>
      </c>
      <c r="Q452" s="304">
        <f t="shared" ca="1" si="193"/>
        <v>0</v>
      </c>
      <c r="R452" s="306">
        <f t="shared" ca="1" si="194"/>
        <v>0</v>
      </c>
      <c r="S452" s="307">
        <f t="shared" ca="1" si="195"/>
        <v>4.5130000000000017</v>
      </c>
      <c r="T452" s="304">
        <f t="shared" ref="T452:T515" ca="1" si="204">m*g</f>
        <v>44.272530000000017</v>
      </c>
      <c r="U452" s="311">
        <f t="shared" ref="U452:U515" ca="1" si="205">IF(pos_xz&lt;L_rampe,Poids*COS(Beta),0)</f>
        <v>0</v>
      </c>
      <c r="V452" s="306">
        <f t="shared" ref="V452:V515" ca="1" si="206">Rho_moyen*(20000-Alt_rampe-pos_z)/(20000+Alt_rampe+pos_z)</f>
        <v>1.2256588102234511</v>
      </c>
      <c r="W452" s="304">
        <f t="shared" ref="W452:W515" ca="1" si="207">1/2*Rho*Sref*Cx*vit_xz^2</f>
        <v>39.690398254922108</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0.99165894069363958</v>
      </c>
      <c r="AH452" s="304">
        <f t="shared" ca="1" si="202"/>
        <v>-8.7946556717038682</v>
      </c>
    </row>
    <row r="453" spans="1:34" x14ac:dyDescent="0.2">
      <c r="A453" s="347">
        <f t="shared" ref="A453:A516" ca="1" si="209">IF(B452+0.01&lt;=T_ini+ROUNDUP(Temps_fin_propu,0), 0.01, IF(K452&gt;0, 0.1, 0.0001))</f>
        <v>1E-4</v>
      </c>
      <c r="B453" s="304">
        <f t="shared" ref="B453:B516" ca="1" si="210">B452+pas</f>
        <v>29.806100000000143</v>
      </c>
      <c r="D453" s="306">
        <f t="shared" ref="D453:D516" ca="1" si="211">IF(AND(L452&lt;L_rampe,Poussee&lt;Poids*SIN(M452)),0,(-W452+Poussee)/m*COS(M452)-U452/m*SIN(M452))</f>
        <v>-0.61076541812269169</v>
      </c>
      <c r="E453" s="307">
        <f t="shared" ref="E453:E516" ca="1" si="212">IF(AND(L452&lt;L_rampe,Poussee&lt;Poids*SIN(M452)),0,(-W452+Poussee)/m*SIN(M452)+U452/m*COS(M452)-Poids/m)</f>
        <v>-1.0365519431643921</v>
      </c>
      <c r="F453" s="304">
        <f t="shared" ref="F453:F516" ca="1" si="213">SQRT(acc_x^2+acc_z^2)</f>
        <v>1.2031102721082816</v>
      </c>
      <c r="G453" s="306">
        <f t="shared" ref="G453:G516" ca="1" si="214">G452+acc_x*pas</f>
        <v>7.152923039048388</v>
      </c>
      <c r="H453" s="307">
        <f t="shared" ref="H453:H516" ca="1" si="215">H452+acc_z*pas</f>
        <v>-102.75041126493895</v>
      </c>
      <c r="I453" s="304">
        <f t="shared" ref="I453:I516" ca="1" si="216">SQRT(vit_x^2+vit_z^2)</f>
        <v>102.99908408872693</v>
      </c>
      <c r="J453" s="306">
        <f t="shared" ref="J453:J516" ca="1" si="217">J452+0.5*(vit_x+G452)*pas*(K452&gt;=0)</f>
        <v>634.95209386251588</v>
      </c>
      <c r="K453" s="307">
        <f t="shared" ref="K453:K516" ca="1" si="218">K452+0.5*(vit_z+H452)*pas</f>
        <v>-5.3868718979996313</v>
      </c>
      <c r="L453" s="304">
        <f t="shared" ca="1" si="203"/>
        <v>634.97494430035476</v>
      </c>
      <c r="M453" s="306">
        <f t="shared" ref="M453:M516" ca="1" si="219">IF(AND(L452&gt;L_rampe,G453&gt;0),ATAN2(G453,H453),$M$4)</f>
        <v>-1.5012939117899788</v>
      </c>
      <c r="N453" s="304">
        <f t="shared" ref="N453:N516" ca="1" si="220">DEGREES(Beta)</f>
        <v>-86.017804954251488</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4.5130000000000017</v>
      </c>
      <c r="T453" s="304">
        <f t="shared" ca="1" si="204"/>
        <v>44.272530000000017</v>
      </c>
      <c r="U453" s="311">
        <f t="shared" ca="1" si="205"/>
        <v>0</v>
      </c>
      <c r="V453" s="306">
        <f t="shared" ca="1" si="206"/>
        <v>1.2256600695930224</v>
      </c>
      <c r="W453" s="304">
        <f t="shared" ca="1" si="207"/>
        <v>39.690515461791485</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0.99163342001330967</v>
      </c>
      <c r="AH453" s="304">
        <f t="shared" ref="AH453:AH516" ca="1" si="231">IF(AND(L452&lt;L_rampe,Poussee&lt;Poids*SIN(M452)), g*SIN(M452), (-W452+Poussee)/m)</f>
        <v>-8.7946816430139805</v>
      </c>
    </row>
    <row r="454" spans="1:34" x14ac:dyDescent="0.2">
      <c r="A454" s="347">
        <f t="shared" ca="1" si="209"/>
        <v>1E-4</v>
      </c>
      <c r="B454" s="304">
        <f t="shared" ca="1" si="210"/>
        <v>29.806200000000143</v>
      </c>
      <c r="D454" s="306">
        <f t="shared" ca="1" si="211"/>
        <v>-0.61076141861010957</v>
      </c>
      <c r="E454" s="307">
        <f t="shared" ca="1" si="212"/>
        <v>-1.0365256309404813</v>
      </c>
      <c r="F454" s="304">
        <f t="shared" ca="1" si="213"/>
        <v>1.2030855722097229</v>
      </c>
      <c r="G454" s="306">
        <f t="shared" ca="1" si="214"/>
        <v>7.1528619629065266</v>
      </c>
      <c r="H454" s="307">
        <f t="shared" ca="1" si="215"/>
        <v>-102.75051491750204</v>
      </c>
      <c r="I454" s="304">
        <f t="shared" ca="1" si="216"/>
        <v>102.99918324953944</v>
      </c>
      <c r="J454" s="306">
        <f t="shared" ca="1" si="217"/>
        <v>634.95209386251588</v>
      </c>
      <c r="K454" s="307">
        <f t="shared" ca="1" si="218"/>
        <v>-5.3971469443087532</v>
      </c>
      <c r="L454" s="304">
        <f t="shared" ca="1" si="203"/>
        <v>634.97503155284119</v>
      </c>
      <c r="M454" s="306">
        <f t="shared" ca="1" si="219"/>
        <v>-1.5012945732223044</v>
      </c>
      <c r="N454" s="304">
        <f t="shared" ca="1" si="220"/>
        <v>-86.01784285153218</v>
      </c>
      <c r="P454" s="310">
        <f t="shared" ca="1" si="221"/>
        <v>23</v>
      </c>
      <c r="Q454" s="304">
        <f t="shared" ca="1" si="222"/>
        <v>0</v>
      </c>
      <c r="R454" s="306">
        <f t="shared" ca="1" si="223"/>
        <v>0</v>
      </c>
      <c r="S454" s="307">
        <f t="shared" ca="1" si="224"/>
        <v>4.5130000000000017</v>
      </c>
      <c r="T454" s="304">
        <f t="shared" ca="1" si="204"/>
        <v>44.272530000000017</v>
      </c>
      <c r="U454" s="311">
        <f t="shared" ca="1" si="205"/>
        <v>0</v>
      </c>
      <c r="V454" s="306">
        <f t="shared" ca="1" si="206"/>
        <v>1.2256613289651583</v>
      </c>
      <c r="W454" s="304">
        <f t="shared" ca="1" si="207"/>
        <v>39.690632667007705</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0.99160789969029572</v>
      </c>
      <c r="AH454" s="304">
        <f t="shared" ca="1" si="231"/>
        <v>-8.7947076139577813</v>
      </c>
    </row>
    <row r="455" spans="1:34" x14ac:dyDescent="0.2">
      <c r="A455" s="347">
        <f t="shared" ca="1" si="209"/>
        <v>1E-4</v>
      </c>
      <c r="B455" s="304">
        <f t="shared" ca="1" si="210"/>
        <v>29.806300000000142</v>
      </c>
      <c r="D455" s="306">
        <f t="shared" ca="1" si="211"/>
        <v>-0.61075741909827452</v>
      </c>
      <c r="E455" s="307">
        <f t="shared" ca="1" si="212"/>
        <v>-1.0364993190876728</v>
      </c>
      <c r="F455" s="304">
        <f t="shared" ca="1" si="213"/>
        <v>1.2030608727129293</v>
      </c>
      <c r="G455" s="306">
        <f t="shared" ca="1" si="214"/>
        <v>7.1528008871646165</v>
      </c>
      <c r="H455" s="307">
        <f t="shared" ca="1" si="215"/>
        <v>-102.75061856743396</v>
      </c>
      <c r="I455" s="304">
        <f t="shared" ca="1" si="216"/>
        <v>102.99928240779994</v>
      </c>
      <c r="J455" s="306">
        <f t="shared" ca="1" si="217"/>
        <v>634.95209386251588</v>
      </c>
      <c r="K455" s="307">
        <f t="shared" ca="1" si="218"/>
        <v>-5.4074220009829999</v>
      </c>
      <c r="L455" s="304">
        <f t="shared" ca="1" si="203"/>
        <v>634.97511897167271</v>
      </c>
      <c r="M455" s="306">
        <f t="shared" ca="1" si="219"/>
        <v>-1.5012952346477089</v>
      </c>
      <c r="N455" s="304">
        <f t="shared" ca="1" si="220"/>
        <v>-86.017880748416317</v>
      </c>
      <c r="P455" s="310">
        <f t="shared" ca="1" si="221"/>
        <v>23</v>
      </c>
      <c r="Q455" s="304">
        <f t="shared" ca="1" si="222"/>
        <v>0</v>
      </c>
      <c r="R455" s="306">
        <f t="shared" ca="1" si="223"/>
        <v>0</v>
      </c>
      <c r="S455" s="307">
        <f t="shared" ca="1" si="224"/>
        <v>4.5130000000000017</v>
      </c>
      <c r="T455" s="304">
        <f t="shared" ca="1" si="204"/>
        <v>44.272530000000017</v>
      </c>
      <c r="U455" s="311">
        <f t="shared" ca="1" si="205"/>
        <v>0</v>
      </c>
      <c r="V455" s="306">
        <f t="shared" ca="1" si="206"/>
        <v>1.2256625883398589</v>
      </c>
      <c r="W455" s="304">
        <f t="shared" ca="1" si="207"/>
        <v>39.69074987057077</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0.99158237972459062</v>
      </c>
      <c r="AH455" s="304">
        <f t="shared" ca="1" si="231"/>
        <v>-8.7947335845352743</v>
      </c>
    </row>
    <row r="456" spans="1:34" x14ac:dyDescent="0.2">
      <c r="A456" s="347">
        <f t="shared" ca="1" si="209"/>
        <v>1E-4</v>
      </c>
      <c r="B456" s="304">
        <f t="shared" ca="1" si="210"/>
        <v>29.806400000000142</v>
      </c>
      <c r="D456" s="306">
        <f t="shared" ca="1" si="211"/>
        <v>-0.61075341958718388</v>
      </c>
      <c r="E456" s="307">
        <f t="shared" ca="1" si="212"/>
        <v>-1.0364730076059701</v>
      </c>
      <c r="F456" s="304">
        <f t="shared" ca="1" si="213"/>
        <v>1.2030361736179025</v>
      </c>
      <c r="G456" s="306">
        <f t="shared" ca="1" si="214"/>
        <v>7.1527398118226575</v>
      </c>
      <c r="H456" s="307">
        <f t="shared" ca="1" si="215"/>
        <v>-102.75072221473472</v>
      </c>
      <c r="I456" s="304">
        <f t="shared" ca="1" si="216"/>
        <v>102.99938156350848</v>
      </c>
      <c r="J456" s="306">
        <f t="shared" ca="1" si="217"/>
        <v>634.95209386251588</v>
      </c>
      <c r="K456" s="307">
        <f t="shared" ca="1" si="218"/>
        <v>-5.4176970680221084</v>
      </c>
      <c r="L456" s="304">
        <f t="shared" ca="1" si="203"/>
        <v>634.9752065568498</v>
      </c>
      <c r="M456" s="306">
        <f t="shared" ca="1" si="219"/>
        <v>-1.501295896066192</v>
      </c>
      <c r="N456" s="304">
        <f t="shared" ca="1" si="220"/>
        <v>-86.017918644903887</v>
      </c>
      <c r="P456" s="310">
        <f t="shared" ca="1" si="221"/>
        <v>23</v>
      </c>
      <c r="Q456" s="304">
        <f t="shared" ca="1" si="222"/>
        <v>0</v>
      </c>
      <c r="R456" s="306">
        <f t="shared" ca="1" si="223"/>
        <v>0</v>
      </c>
      <c r="S456" s="307">
        <f t="shared" ca="1" si="224"/>
        <v>4.5130000000000017</v>
      </c>
      <c r="T456" s="304">
        <f t="shared" ca="1" si="204"/>
        <v>44.272530000000017</v>
      </c>
      <c r="U456" s="311">
        <f t="shared" ca="1" si="205"/>
        <v>0</v>
      </c>
      <c r="V456" s="306">
        <f t="shared" ca="1" si="206"/>
        <v>1.2256638477171244</v>
      </c>
      <c r="W456" s="304">
        <f t="shared" ca="1" si="207"/>
        <v>39.690867072480707</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0.99155686011620325</v>
      </c>
      <c r="AH456" s="304">
        <f t="shared" ca="1" si="231"/>
        <v>-8.7947595547464559</v>
      </c>
    </row>
    <row r="457" spans="1:34" x14ac:dyDescent="0.2">
      <c r="A457" s="347">
        <f t="shared" ca="1" si="209"/>
        <v>1E-4</v>
      </c>
      <c r="B457" s="304">
        <f t="shared" ca="1" si="210"/>
        <v>29.806500000000142</v>
      </c>
      <c r="D457" s="306">
        <f t="shared" ca="1" si="211"/>
        <v>-0.61074942007684152</v>
      </c>
      <c r="E457" s="307">
        <f t="shared" ca="1" si="212"/>
        <v>-1.036446696495366</v>
      </c>
      <c r="F457" s="304">
        <f t="shared" ca="1" si="213"/>
        <v>1.2030114749246392</v>
      </c>
      <c r="G457" s="306">
        <f t="shared" ca="1" si="214"/>
        <v>7.1526787368806497</v>
      </c>
      <c r="H457" s="307">
        <f t="shared" ca="1" si="215"/>
        <v>-102.75082585940437</v>
      </c>
      <c r="I457" s="304">
        <f t="shared" ca="1" si="216"/>
        <v>102.9994807166651</v>
      </c>
      <c r="J457" s="306">
        <f t="shared" ca="1" si="217"/>
        <v>634.95209386251588</v>
      </c>
      <c r="K457" s="307">
        <f t="shared" ca="1" si="218"/>
        <v>-5.427972145425815</v>
      </c>
      <c r="L457" s="304">
        <f t="shared" ca="1" si="203"/>
        <v>634.9752943083729</v>
      </c>
      <c r="M457" s="306">
        <f t="shared" ca="1" si="219"/>
        <v>-1.5012965574777541</v>
      </c>
      <c r="N457" s="304">
        <f t="shared" ca="1" si="220"/>
        <v>-86.01795654099493</v>
      </c>
      <c r="P457" s="310">
        <f t="shared" ca="1" si="221"/>
        <v>23</v>
      </c>
      <c r="Q457" s="304">
        <f t="shared" ca="1" si="222"/>
        <v>0</v>
      </c>
      <c r="R457" s="306">
        <f t="shared" ca="1" si="223"/>
        <v>0</v>
      </c>
      <c r="S457" s="307">
        <f t="shared" ca="1" si="224"/>
        <v>4.5130000000000017</v>
      </c>
      <c r="T457" s="304">
        <f t="shared" ca="1" si="204"/>
        <v>44.272530000000017</v>
      </c>
      <c r="U457" s="311">
        <f t="shared" ca="1" si="205"/>
        <v>0</v>
      </c>
      <c r="V457" s="306">
        <f t="shared" ca="1" si="206"/>
        <v>1.2256651070969546</v>
      </c>
      <c r="W457" s="304">
        <f t="shared" ca="1" si="207"/>
        <v>39.690984272737552</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0.99153134086511763</v>
      </c>
      <c r="AH457" s="304">
        <f t="shared" ca="1" si="231"/>
        <v>-8.7947855245913349</v>
      </c>
    </row>
    <row r="458" spans="1:34" x14ac:dyDescent="0.2">
      <c r="A458" s="347">
        <f t="shared" ca="1" si="209"/>
        <v>1E-4</v>
      </c>
      <c r="B458" s="304">
        <f t="shared" ca="1" si="210"/>
        <v>29.806600000000142</v>
      </c>
      <c r="D458" s="306">
        <f t="shared" ca="1" si="211"/>
        <v>-0.6107454205672449</v>
      </c>
      <c r="E458" s="307">
        <f t="shared" ca="1" si="212"/>
        <v>-1.0364203857558536</v>
      </c>
      <c r="F458" s="304">
        <f t="shared" ca="1" si="213"/>
        <v>1.2029867766331321</v>
      </c>
      <c r="G458" s="306">
        <f t="shared" ca="1" si="214"/>
        <v>7.1526176623385931</v>
      </c>
      <c r="H458" s="307">
        <f t="shared" ca="1" si="215"/>
        <v>-102.75092950144295</v>
      </c>
      <c r="I458" s="304">
        <f t="shared" ca="1" si="216"/>
        <v>102.99957986726984</v>
      </c>
      <c r="J458" s="306">
        <f t="shared" ca="1" si="217"/>
        <v>634.95209386251588</v>
      </c>
      <c r="K458" s="307">
        <f t="shared" ca="1" si="218"/>
        <v>-5.4382472331938576</v>
      </c>
      <c r="L458" s="304">
        <f t="shared" ca="1" si="203"/>
        <v>634.97538222624235</v>
      </c>
      <c r="M458" s="306">
        <f t="shared" ca="1" si="219"/>
        <v>-1.5012972188823954</v>
      </c>
      <c r="N458" s="304">
        <f t="shared" ca="1" si="220"/>
        <v>-86.01799443668942</v>
      </c>
      <c r="P458" s="310">
        <f t="shared" ca="1" si="221"/>
        <v>23</v>
      </c>
      <c r="Q458" s="304">
        <f t="shared" ca="1" si="222"/>
        <v>0</v>
      </c>
      <c r="R458" s="306">
        <f t="shared" ca="1" si="223"/>
        <v>0</v>
      </c>
      <c r="S458" s="307">
        <f t="shared" ca="1" si="224"/>
        <v>4.5130000000000017</v>
      </c>
      <c r="T458" s="304">
        <f t="shared" ca="1" si="204"/>
        <v>44.272530000000017</v>
      </c>
      <c r="U458" s="311">
        <f t="shared" ca="1" si="205"/>
        <v>0</v>
      </c>
      <c r="V458" s="306">
        <f t="shared" ca="1" si="206"/>
        <v>1.2256663664793492</v>
      </c>
      <c r="W458" s="304">
        <f t="shared" ca="1" si="207"/>
        <v>39.691101471341291</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0.9915058219713373</v>
      </c>
      <c r="AH458" s="304">
        <f t="shared" ca="1" si="231"/>
        <v>-8.7948114940699167</v>
      </c>
    </row>
    <row r="459" spans="1:34" x14ac:dyDescent="0.2">
      <c r="A459" s="347">
        <f t="shared" ca="1" si="209"/>
        <v>1E-4</v>
      </c>
      <c r="B459" s="304">
        <f t="shared" ca="1" si="210"/>
        <v>29.806700000000141</v>
      </c>
      <c r="D459" s="306">
        <f t="shared" ca="1" si="211"/>
        <v>-0.61074142105839557</v>
      </c>
      <c r="E459" s="307">
        <f t="shared" ca="1" si="212"/>
        <v>-1.0363940753874346</v>
      </c>
      <c r="F459" s="304">
        <f t="shared" ca="1" si="213"/>
        <v>1.2029620787433841</v>
      </c>
      <c r="G459" s="306">
        <f t="shared" ca="1" si="214"/>
        <v>7.1525565881964877</v>
      </c>
      <c r="H459" s="307">
        <f t="shared" ca="1" si="215"/>
        <v>-102.7510331408505</v>
      </c>
      <c r="I459" s="304">
        <f t="shared" ca="1" si="216"/>
        <v>102.99967901532271</v>
      </c>
      <c r="J459" s="306">
        <f t="shared" ca="1" si="217"/>
        <v>634.95209386251588</v>
      </c>
      <c r="K459" s="307">
        <f t="shared" ca="1" si="218"/>
        <v>-5.4485223313259725</v>
      </c>
      <c r="L459" s="304">
        <f t="shared" ca="1" si="203"/>
        <v>634.9754703104586</v>
      </c>
      <c r="M459" s="306">
        <f t="shared" ca="1" si="219"/>
        <v>-1.5012978802801156</v>
      </c>
      <c r="N459" s="304">
        <f t="shared" ca="1" si="220"/>
        <v>-86.018032331987357</v>
      </c>
      <c r="P459" s="310">
        <f t="shared" ca="1" si="221"/>
        <v>23</v>
      </c>
      <c r="Q459" s="304">
        <f t="shared" ca="1" si="222"/>
        <v>0</v>
      </c>
      <c r="R459" s="306">
        <f t="shared" ca="1" si="223"/>
        <v>0</v>
      </c>
      <c r="S459" s="307">
        <f t="shared" ca="1" si="224"/>
        <v>4.5130000000000017</v>
      </c>
      <c r="T459" s="304">
        <f t="shared" ca="1" si="204"/>
        <v>44.272530000000017</v>
      </c>
      <c r="U459" s="311">
        <f t="shared" ca="1" si="205"/>
        <v>0</v>
      </c>
      <c r="V459" s="306">
        <f t="shared" ca="1" si="206"/>
        <v>1.2256676258643091</v>
      </c>
      <c r="W459" s="304">
        <f t="shared" ca="1" si="207"/>
        <v>39.691218668291945</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0.99148030343485694</v>
      </c>
      <c r="AH459" s="304">
        <f t="shared" ca="1" si="231"/>
        <v>-8.7948374631822013</v>
      </c>
    </row>
    <row r="460" spans="1:34" x14ac:dyDescent="0.2">
      <c r="A460" s="347">
        <f t="shared" ca="1" si="209"/>
        <v>1E-4</v>
      </c>
      <c r="B460" s="304">
        <f t="shared" ca="1" si="210"/>
        <v>29.806800000000141</v>
      </c>
      <c r="D460" s="306">
        <f t="shared" ca="1" si="211"/>
        <v>-0.61073742155029698</v>
      </c>
      <c r="E460" s="307">
        <f t="shared" ca="1" si="212"/>
        <v>-1.0363677653901036</v>
      </c>
      <c r="F460" s="304">
        <f t="shared" ca="1" si="213"/>
        <v>1.2029373812553925</v>
      </c>
      <c r="G460" s="306">
        <f t="shared" ca="1" si="214"/>
        <v>7.1524955144543325</v>
      </c>
      <c r="H460" s="307">
        <f t="shared" ca="1" si="215"/>
        <v>-102.75113677762704</v>
      </c>
      <c r="I460" s="304">
        <f t="shared" ca="1" si="216"/>
        <v>102.99977816082377</v>
      </c>
      <c r="J460" s="306">
        <f t="shared" ca="1" si="217"/>
        <v>634.95209386251588</v>
      </c>
      <c r="K460" s="307">
        <f t="shared" ca="1" si="218"/>
        <v>-5.4587974398218968</v>
      </c>
      <c r="L460" s="304">
        <f t="shared" ca="1" si="203"/>
        <v>634.97555856102224</v>
      </c>
      <c r="M460" s="306">
        <f t="shared" ca="1" si="219"/>
        <v>-1.501298541670915</v>
      </c>
      <c r="N460" s="304">
        <f t="shared" ca="1" si="220"/>
        <v>-86.018070226888781</v>
      </c>
      <c r="P460" s="310">
        <f t="shared" ca="1" si="221"/>
        <v>23</v>
      </c>
      <c r="Q460" s="304">
        <f t="shared" ca="1" si="222"/>
        <v>0</v>
      </c>
      <c r="R460" s="306">
        <f t="shared" ca="1" si="223"/>
        <v>0</v>
      </c>
      <c r="S460" s="307">
        <f t="shared" ca="1" si="224"/>
        <v>4.5130000000000017</v>
      </c>
      <c r="T460" s="304">
        <f t="shared" ca="1" si="204"/>
        <v>44.272530000000017</v>
      </c>
      <c r="U460" s="311">
        <f t="shared" ca="1" si="205"/>
        <v>0</v>
      </c>
      <c r="V460" s="306">
        <f t="shared" ca="1" si="206"/>
        <v>1.2256688852518336</v>
      </c>
      <c r="W460" s="304">
        <f t="shared" ca="1" si="207"/>
        <v>39.691335863589551</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0.99145478525567476</v>
      </c>
      <c r="AH460" s="304">
        <f t="shared" ca="1" si="231"/>
        <v>-8.7948634319281922</v>
      </c>
    </row>
    <row r="461" spans="1:34" x14ac:dyDescent="0.2">
      <c r="A461" s="347">
        <f t="shared" ca="1" si="209"/>
        <v>1E-4</v>
      </c>
      <c r="B461" s="304">
        <f t="shared" ca="1" si="210"/>
        <v>29.806900000000141</v>
      </c>
      <c r="D461" s="306">
        <f t="shared" ca="1" si="211"/>
        <v>-0.61073342204294678</v>
      </c>
      <c r="E461" s="307">
        <f t="shared" ca="1" si="212"/>
        <v>-1.0363414557638571</v>
      </c>
      <c r="F461" s="304">
        <f t="shared" ca="1" si="213"/>
        <v>1.202912684169154</v>
      </c>
      <c r="G461" s="306">
        <f t="shared" ca="1" si="214"/>
        <v>7.1524344411121286</v>
      </c>
      <c r="H461" s="307">
        <f t="shared" ca="1" si="215"/>
        <v>-102.75124041177261</v>
      </c>
      <c r="I461" s="304">
        <f t="shared" ca="1" si="216"/>
        <v>102.99987730377305</v>
      </c>
      <c r="J461" s="306">
        <f t="shared" ca="1" si="217"/>
        <v>634.95209386251588</v>
      </c>
      <c r="K461" s="307">
        <f t="shared" ca="1" si="218"/>
        <v>-5.4690725586813667</v>
      </c>
      <c r="L461" s="304">
        <f t="shared" ca="1" si="203"/>
        <v>634.97564697793359</v>
      </c>
      <c r="M461" s="306">
        <f t="shared" ca="1" si="219"/>
        <v>-1.501299203054794</v>
      </c>
      <c r="N461" s="304">
        <f t="shared" ca="1" si="220"/>
        <v>-86.018108121393681</v>
      </c>
      <c r="P461" s="310">
        <f t="shared" ca="1" si="221"/>
        <v>23</v>
      </c>
      <c r="Q461" s="304">
        <f t="shared" ca="1" si="222"/>
        <v>0</v>
      </c>
      <c r="R461" s="306">
        <f t="shared" ca="1" si="223"/>
        <v>0</v>
      </c>
      <c r="S461" s="307">
        <f t="shared" ca="1" si="224"/>
        <v>4.5130000000000017</v>
      </c>
      <c r="T461" s="304">
        <f t="shared" ca="1" si="204"/>
        <v>44.272530000000017</v>
      </c>
      <c r="U461" s="311">
        <f t="shared" ca="1" si="205"/>
        <v>0</v>
      </c>
      <c r="V461" s="306">
        <f t="shared" ca="1" si="206"/>
        <v>1.225670144641922</v>
      </c>
      <c r="W461" s="304">
        <f t="shared" ca="1" si="207"/>
        <v>39.691453057234092</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0.99142926743378013</v>
      </c>
      <c r="AH461" s="304">
        <f t="shared" ca="1" si="231"/>
        <v>-8.7948894003078966</v>
      </c>
    </row>
    <row r="462" spans="1:34" x14ac:dyDescent="0.2">
      <c r="A462" s="347">
        <f t="shared" ca="1" si="209"/>
        <v>1E-4</v>
      </c>
      <c r="B462" s="304">
        <f t="shared" ca="1" si="210"/>
        <v>29.807000000000141</v>
      </c>
      <c r="D462" s="306">
        <f t="shared" ca="1" si="211"/>
        <v>-0.61072942253634432</v>
      </c>
      <c r="E462" s="307">
        <f t="shared" ca="1" si="212"/>
        <v>-1.0363151465086915</v>
      </c>
      <c r="F462" s="304">
        <f t="shared" ca="1" si="213"/>
        <v>1.2028879874846647</v>
      </c>
      <c r="G462" s="306">
        <f t="shared" ca="1" si="214"/>
        <v>7.1523733681698749</v>
      </c>
      <c r="H462" s="307">
        <f t="shared" ca="1" si="215"/>
        <v>-102.75134404328726</v>
      </c>
      <c r="I462" s="304">
        <f t="shared" ca="1" si="216"/>
        <v>102.99997644417056</v>
      </c>
      <c r="J462" s="306">
        <f t="shared" ca="1" si="217"/>
        <v>634.95209386251588</v>
      </c>
      <c r="K462" s="307">
        <f t="shared" ca="1" si="218"/>
        <v>-5.4793476879041201</v>
      </c>
      <c r="L462" s="304">
        <f t="shared" ca="1" si="203"/>
        <v>634.97573556119301</v>
      </c>
      <c r="M462" s="306">
        <f t="shared" ca="1" si="219"/>
        <v>-1.5012998644317521</v>
      </c>
      <c r="N462" s="304">
        <f t="shared" ca="1" si="220"/>
        <v>-86.018146015502055</v>
      </c>
      <c r="P462" s="310">
        <f t="shared" ca="1" si="221"/>
        <v>23</v>
      </c>
      <c r="Q462" s="304">
        <f t="shared" ca="1" si="222"/>
        <v>0</v>
      </c>
      <c r="R462" s="306">
        <f t="shared" ca="1" si="223"/>
        <v>0</v>
      </c>
      <c r="S462" s="307">
        <f t="shared" ca="1" si="224"/>
        <v>4.5130000000000017</v>
      </c>
      <c r="T462" s="304">
        <f t="shared" ca="1" si="204"/>
        <v>44.272530000000017</v>
      </c>
      <c r="U462" s="311">
        <f t="shared" ca="1" si="205"/>
        <v>0</v>
      </c>
      <c r="V462" s="306">
        <f t="shared" ca="1" si="206"/>
        <v>1.2256714040345758</v>
      </c>
      <c r="W462" s="304">
        <f t="shared" ca="1" si="207"/>
        <v>39.691570249225599</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0.99140374996918368</v>
      </c>
      <c r="AH462" s="304">
        <f t="shared" ca="1" si="231"/>
        <v>-8.7949153683213108</v>
      </c>
    </row>
    <row r="463" spans="1:34" x14ac:dyDescent="0.2">
      <c r="A463" s="347">
        <f t="shared" ca="1" si="209"/>
        <v>1E-4</v>
      </c>
      <c r="B463" s="304">
        <f t="shared" ca="1" si="210"/>
        <v>29.80710000000014</v>
      </c>
      <c r="D463" s="306">
        <f t="shared" ca="1" si="211"/>
        <v>-0.61072542303049526</v>
      </c>
      <c r="E463" s="307">
        <f t="shared" ca="1" si="212"/>
        <v>-1.0362888376246051</v>
      </c>
      <c r="F463" s="304">
        <f t="shared" ca="1" si="213"/>
        <v>1.2028632912019273</v>
      </c>
      <c r="G463" s="306">
        <f t="shared" ca="1" si="214"/>
        <v>7.1523122956275715</v>
      </c>
      <c r="H463" s="307">
        <f t="shared" ca="1" si="215"/>
        <v>-102.75144767217103</v>
      </c>
      <c r="I463" s="304">
        <f t="shared" ca="1" si="216"/>
        <v>103.00007558201638</v>
      </c>
      <c r="J463" s="306">
        <f t="shared" ca="1" si="217"/>
        <v>634.95209386251588</v>
      </c>
      <c r="K463" s="307">
        <f t="shared" ca="1" si="218"/>
        <v>-5.4896228274898933</v>
      </c>
      <c r="L463" s="304">
        <f t="shared" ca="1" si="203"/>
        <v>634.97582431080104</v>
      </c>
      <c r="M463" s="306">
        <f t="shared" ca="1" si="219"/>
        <v>-1.50130052580179</v>
      </c>
      <c r="N463" s="304">
        <f t="shared" ca="1" si="220"/>
        <v>-86.018183909213917</v>
      </c>
      <c r="P463" s="310">
        <f t="shared" ca="1" si="221"/>
        <v>23</v>
      </c>
      <c r="Q463" s="304">
        <f t="shared" ca="1" si="222"/>
        <v>0</v>
      </c>
      <c r="R463" s="306">
        <f t="shared" ca="1" si="223"/>
        <v>0</v>
      </c>
      <c r="S463" s="307">
        <f t="shared" ca="1" si="224"/>
        <v>4.5130000000000017</v>
      </c>
      <c r="T463" s="304">
        <f t="shared" ca="1" si="204"/>
        <v>44.272530000000017</v>
      </c>
      <c r="U463" s="311">
        <f t="shared" ca="1" si="205"/>
        <v>0</v>
      </c>
      <c r="V463" s="306">
        <f t="shared" ca="1" si="206"/>
        <v>1.2256726634297934</v>
      </c>
      <c r="W463" s="304">
        <f t="shared" ca="1" si="207"/>
        <v>39.691687439564092</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0.99137823286187299</v>
      </c>
      <c r="AH463" s="304">
        <f t="shared" ca="1" si="231"/>
        <v>-8.7949413359684439</v>
      </c>
    </row>
    <row r="464" spans="1:34" x14ac:dyDescent="0.2">
      <c r="A464" s="347">
        <f t="shared" ca="1" si="209"/>
        <v>1E-4</v>
      </c>
      <c r="B464" s="304">
        <f t="shared" ca="1" si="210"/>
        <v>29.80720000000014</v>
      </c>
      <c r="D464" s="306">
        <f t="shared" ca="1" si="211"/>
        <v>-0.61072142352539516</v>
      </c>
      <c r="E464" s="307">
        <f t="shared" ca="1" si="212"/>
        <v>-1.0362625291115908</v>
      </c>
      <c r="F464" s="304">
        <f t="shared" ca="1" si="213"/>
        <v>1.2028385953209333</v>
      </c>
      <c r="G464" s="306">
        <f t="shared" ca="1" si="214"/>
        <v>7.1522512234852194</v>
      </c>
      <c r="H464" s="307">
        <f t="shared" ca="1" si="215"/>
        <v>-102.75155129842393</v>
      </c>
      <c r="I464" s="304">
        <f t="shared" ca="1" si="216"/>
        <v>103.00017471731051</v>
      </c>
      <c r="J464" s="306">
        <f t="shared" ca="1" si="217"/>
        <v>634.95209386251588</v>
      </c>
      <c r="K464" s="307">
        <f t="shared" ca="1" si="218"/>
        <v>-5.4998979774384233</v>
      </c>
      <c r="L464" s="304">
        <f t="shared" ca="1" si="203"/>
        <v>634.97591322675805</v>
      </c>
      <c r="M464" s="306">
        <f t="shared" ca="1" si="219"/>
        <v>-1.5013011871649071</v>
      </c>
      <c r="N464" s="304">
        <f t="shared" ca="1" si="220"/>
        <v>-86.018221802529254</v>
      </c>
      <c r="P464" s="310">
        <f t="shared" ca="1" si="221"/>
        <v>23</v>
      </c>
      <c r="Q464" s="304">
        <f t="shared" ca="1" si="222"/>
        <v>0</v>
      </c>
      <c r="R464" s="306">
        <f t="shared" ca="1" si="223"/>
        <v>0</v>
      </c>
      <c r="S464" s="307">
        <f t="shared" ca="1" si="224"/>
        <v>4.5130000000000017</v>
      </c>
      <c r="T464" s="304">
        <f t="shared" ca="1" si="204"/>
        <v>44.272530000000017</v>
      </c>
      <c r="U464" s="311">
        <f t="shared" ca="1" si="205"/>
        <v>0</v>
      </c>
      <c r="V464" s="306">
        <f t="shared" ca="1" si="206"/>
        <v>1.2256739228275761</v>
      </c>
      <c r="W464" s="304">
        <f t="shared" ca="1" si="207"/>
        <v>39.691804628249592</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0.99135271611184628</v>
      </c>
      <c r="AH464" s="304">
        <f t="shared" ca="1" si="231"/>
        <v>-8.7949673032492974</v>
      </c>
    </row>
    <row r="465" spans="1:34" x14ac:dyDescent="0.2">
      <c r="A465" s="347">
        <f t="shared" ca="1" si="209"/>
        <v>1E-4</v>
      </c>
      <c r="B465" s="304">
        <f t="shared" ca="1" si="210"/>
        <v>29.80730000000014</v>
      </c>
      <c r="D465" s="306">
        <f t="shared" ca="1" si="211"/>
        <v>-0.61071742402104945</v>
      </c>
      <c r="E465" s="307">
        <f t="shared" ca="1" si="212"/>
        <v>-1.0362362209696485</v>
      </c>
      <c r="F465" s="304">
        <f t="shared" ca="1" si="213"/>
        <v>1.2028138998416857</v>
      </c>
      <c r="G465" s="306">
        <f t="shared" ca="1" si="214"/>
        <v>7.1521901517428175</v>
      </c>
      <c r="H465" s="307">
        <f t="shared" ca="1" si="215"/>
        <v>-102.75165492204603</v>
      </c>
      <c r="I465" s="304">
        <f t="shared" ca="1" si="216"/>
        <v>103.00027385005301</v>
      </c>
      <c r="J465" s="306">
        <f t="shared" ca="1" si="217"/>
        <v>634.95209386251588</v>
      </c>
      <c r="K465" s="307">
        <f t="shared" ca="1" si="218"/>
        <v>-5.5101731377494465</v>
      </c>
      <c r="L465" s="304">
        <f t="shared" ca="1" si="203"/>
        <v>634.9760023090646</v>
      </c>
      <c r="M465" s="306">
        <f t="shared" ca="1" si="219"/>
        <v>-1.5013018485211043</v>
      </c>
      <c r="N465" s="304">
        <f t="shared" ca="1" si="220"/>
        <v>-86.018259695448108</v>
      </c>
      <c r="P465" s="310">
        <f t="shared" ca="1" si="221"/>
        <v>23</v>
      </c>
      <c r="Q465" s="304">
        <f t="shared" ca="1" si="222"/>
        <v>0</v>
      </c>
      <c r="R465" s="306">
        <f t="shared" ca="1" si="223"/>
        <v>0</v>
      </c>
      <c r="S465" s="307">
        <f t="shared" ca="1" si="224"/>
        <v>4.5130000000000017</v>
      </c>
      <c r="T465" s="304">
        <f t="shared" ca="1" si="204"/>
        <v>44.272530000000017</v>
      </c>
      <c r="U465" s="311">
        <f t="shared" ca="1" si="205"/>
        <v>0</v>
      </c>
      <c r="V465" s="306">
        <f t="shared" ca="1" si="206"/>
        <v>1.2256751822279233</v>
      </c>
      <c r="W465" s="304">
        <f t="shared" ca="1" si="207"/>
        <v>39.691921815282086</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0.99132719971909822</v>
      </c>
      <c r="AH465" s="304">
        <f t="shared" ca="1" si="231"/>
        <v>-8.7949932701638769</v>
      </c>
    </row>
    <row r="466" spans="1:34" x14ac:dyDescent="0.2">
      <c r="A466" s="347">
        <f t="shared" ca="1" si="209"/>
        <v>1E-4</v>
      </c>
      <c r="B466" s="304">
        <f t="shared" ca="1" si="210"/>
        <v>29.80740000000014</v>
      </c>
      <c r="D466" s="306">
        <f t="shared" ca="1" si="211"/>
        <v>-0.61071342451745358</v>
      </c>
      <c r="E466" s="307">
        <f t="shared" ca="1" si="212"/>
        <v>-1.036209913198773</v>
      </c>
      <c r="F466" s="304">
        <f t="shared" ca="1" si="213"/>
        <v>1.2027892047641782</v>
      </c>
      <c r="G466" s="306">
        <f t="shared" ca="1" si="214"/>
        <v>7.1521290804003659</v>
      </c>
      <c r="H466" s="307">
        <f t="shared" ca="1" si="215"/>
        <v>-102.75175854303735</v>
      </c>
      <c r="I466" s="304">
        <f t="shared" ca="1" si="216"/>
        <v>103.0003729802439</v>
      </c>
      <c r="J466" s="306">
        <f t="shared" ca="1" si="217"/>
        <v>634.95209386251588</v>
      </c>
      <c r="K466" s="307">
        <f t="shared" ca="1" si="218"/>
        <v>-5.5204483084227007</v>
      </c>
      <c r="L466" s="304">
        <f t="shared" ca="1" si="203"/>
        <v>634.97609155772091</v>
      </c>
      <c r="M466" s="306">
        <f t="shared" ca="1" si="219"/>
        <v>-1.5013025098703809</v>
      </c>
      <c r="N466" s="304">
        <f t="shared" ca="1" si="220"/>
        <v>-86.018297587970437</v>
      </c>
      <c r="P466" s="310">
        <f t="shared" ca="1" si="221"/>
        <v>23</v>
      </c>
      <c r="Q466" s="304">
        <f t="shared" ca="1" si="222"/>
        <v>0</v>
      </c>
      <c r="R466" s="306">
        <f t="shared" ca="1" si="223"/>
        <v>0</v>
      </c>
      <c r="S466" s="307">
        <f t="shared" ca="1" si="224"/>
        <v>4.5130000000000017</v>
      </c>
      <c r="T466" s="304">
        <f t="shared" ca="1" si="204"/>
        <v>44.272530000000017</v>
      </c>
      <c r="U466" s="311">
        <f t="shared" ca="1" si="205"/>
        <v>0</v>
      </c>
      <c r="V466" s="306">
        <f t="shared" ca="1" si="206"/>
        <v>1.2256764416308348</v>
      </c>
      <c r="W466" s="304">
        <f t="shared" ca="1" si="207"/>
        <v>39.692039000661623</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0.99130168368363414</v>
      </c>
      <c r="AH466" s="304">
        <f t="shared" ca="1" si="231"/>
        <v>-8.7950192367121804</v>
      </c>
    </row>
    <row r="467" spans="1:34" x14ac:dyDescent="0.2">
      <c r="A467" s="347">
        <f t="shared" ca="1" si="209"/>
        <v>1E-4</v>
      </c>
      <c r="B467" s="304">
        <f t="shared" ca="1" si="210"/>
        <v>29.80750000000014</v>
      </c>
      <c r="D467" s="306">
        <f t="shared" ca="1" si="211"/>
        <v>-0.61070942501461345</v>
      </c>
      <c r="E467" s="307">
        <f t="shared" ca="1" si="212"/>
        <v>-1.0361836057989606</v>
      </c>
      <c r="F467" s="304">
        <f t="shared" ca="1" si="213"/>
        <v>1.202764510088411</v>
      </c>
      <c r="G467" s="306">
        <f t="shared" ca="1" si="214"/>
        <v>7.1520680094578646</v>
      </c>
      <c r="H467" s="307">
        <f t="shared" ca="1" si="215"/>
        <v>-102.75186216139794</v>
      </c>
      <c r="I467" s="304">
        <f t="shared" ca="1" si="216"/>
        <v>103.00047210788323</v>
      </c>
      <c r="J467" s="306">
        <f t="shared" ca="1" si="217"/>
        <v>634.95209386251588</v>
      </c>
      <c r="K467" s="307">
        <f t="shared" ca="1" si="218"/>
        <v>-5.5307234894579222</v>
      </c>
      <c r="L467" s="304">
        <f t="shared" ca="1" si="203"/>
        <v>634.97618097272755</v>
      </c>
      <c r="M467" s="306">
        <f t="shared" ca="1" si="219"/>
        <v>-1.5013031712127376</v>
      </c>
      <c r="N467" s="304">
        <f t="shared" ca="1" si="220"/>
        <v>-86.018335480096297</v>
      </c>
      <c r="P467" s="310">
        <f t="shared" ca="1" si="221"/>
        <v>23</v>
      </c>
      <c r="Q467" s="304">
        <f t="shared" ca="1" si="222"/>
        <v>0</v>
      </c>
      <c r="R467" s="306">
        <f t="shared" ca="1" si="223"/>
        <v>0</v>
      </c>
      <c r="S467" s="307">
        <f t="shared" ca="1" si="224"/>
        <v>4.5130000000000017</v>
      </c>
      <c r="T467" s="304">
        <f t="shared" ca="1" si="204"/>
        <v>44.272530000000017</v>
      </c>
      <c r="U467" s="311">
        <f t="shared" ca="1" si="205"/>
        <v>0</v>
      </c>
      <c r="V467" s="306">
        <f t="shared" ca="1" si="206"/>
        <v>1.2256777010363107</v>
      </c>
      <c r="W467" s="304">
        <f t="shared" ca="1" si="207"/>
        <v>39.692156184388196</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0.99127616800543628</v>
      </c>
      <c r="AH467" s="304">
        <f t="shared" ca="1" si="231"/>
        <v>-8.7950452028942188</v>
      </c>
    </row>
    <row r="468" spans="1:34" x14ac:dyDescent="0.2">
      <c r="A468" s="347">
        <f t="shared" ca="1" si="209"/>
        <v>1E-4</v>
      </c>
      <c r="B468" s="304">
        <f t="shared" ca="1" si="210"/>
        <v>29.807600000000139</v>
      </c>
      <c r="D468" s="306">
        <f t="shared" ca="1" si="211"/>
        <v>-0.61070542551252627</v>
      </c>
      <c r="E468" s="307">
        <f t="shared" ca="1" si="212"/>
        <v>-1.0361572987702097</v>
      </c>
      <c r="F468" s="304">
        <f t="shared" ca="1" si="213"/>
        <v>1.2027398158143818</v>
      </c>
      <c r="G468" s="306">
        <f t="shared" ca="1" si="214"/>
        <v>7.1520069389153136</v>
      </c>
      <c r="H468" s="307">
        <f t="shared" ca="1" si="215"/>
        <v>-102.75196577712781</v>
      </c>
      <c r="I468" s="304">
        <f t="shared" ca="1" si="216"/>
        <v>103.00057123297101</v>
      </c>
      <c r="J468" s="306">
        <f t="shared" ca="1" si="217"/>
        <v>634.95209386251588</v>
      </c>
      <c r="K468" s="307">
        <f t="shared" ca="1" si="218"/>
        <v>-5.5409986808548481</v>
      </c>
      <c r="L468" s="304">
        <f t="shared" ca="1" si="203"/>
        <v>634.97627055408486</v>
      </c>
      <c r="M468" s="306">
        <f t="shared" ca="1" si="219"/>
        <v>-1.5013038325481742</v>
      </c>
      <c r="N468" s="304">
        <f t="shared" ca="1" si="220"/>
        <v>-86.01837337182566</v>
      </c>
      <c r="P468" s="310">
        <f t="shared" ca="1" si="221"/>
        <v>23</v>
      </c>
      <c r="Q468" s="304">
        <f t="shared" ca="1" si="222"/>
        <v>0</v>
      </c>
      <c r="R468" s="306">
        <f t="shared" ca="1" si="223"/>
        <v>0</v>
      </c>
      <c r="S468" s="307">
        <f t="shared" ca="1" si="224"/>
        <v>4.5130000000000017</v>
      </c>
      <c r="T468" s="304">
        <f t="shared" ca="1" si="204"/>
        <v>44.272530000000017</v>
      </c>
      <c r="U468" s="311">
        <f t="shared" ca="1" si="205"/>
        <v>0</v>
      </c>
      <c r="V468" s="306">
        <f t="shared" ca="1" si="206"/>
        <v>1.2256789604443512</v>
      </c>
      <c r="W468" s="304">
        <f t="shared" ca="1" si="207"/>
        <v>39.692273366461841</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0.99125065268451529</v>
      </c>
      <c r="AH468" s="304">
        <f t="shared" ca="1" si="231"/>
        <v>-8.7950711687099901</v>
      </c>
    </row>
    <row r="469" spans="1:34" x14ac:dyDescent="0.2">
      <c r="A469" s="347">
        <f t="shared" ca="1" si="209"/>
        <v>1E-4</v>
      </c>
      <c r="B469" s="304">
        <f t="shared" ca="1" si="210"/>
        <v>29.807700000000139</v>
      </c>
      <c r="D469" s="306">
        <f t="shared" ca="1" si="211"/>
        <v>-0.6107014260111937</v>
      </c>
      <c r="E469" s="307">
        <f t="shared" ca="1" si="212"/>
        <v>-1.0361309921125148</v>
      </c>
      <c r="F469" s="304">
        <f t="shared" ca="1" si="213"/>
        <v>1.2027151219420873</v>
      </c>
      <c r="G469" s="306">
        <f t="shared" ca="1" si="214"/>
        <v>7.1519458687727129</v>
      </c>
      <c r="H469" s="307">
        <f t="shared" ca="1" si="215"/>
        <v>-102.75206939022702</v>
      </c>
      <c r="I469" s="304">
        <f t="shared" ca="1" si="216"/>
        <v>103.00067035550731</v>
      </c>
      <c r="J469" s="306">
        <f t="shared" ca="1" si="217"/>
        <v>634.95209386251588</v>
      </c>
      <c r="K469" s="307">
        <f t="shared" ca="1" si="218"/>
        <v>-5.5512738826132155</v>
      </c>
      <c r="L469" s="304">
        <f t="shared" ca="1" si="203"/>
        <v>634.97636030179342</v>
      </c>
      <c r="M469" s="306">
        <f t="shared" ca="1" si="219"/>
        <v>-1.5013044938766908</v>
      </c>
      <c r="N469" s="304">
        <f t="shared" ca="1" si="220"/>
        <v>-86.018411263158526</v>
      </c>
      <c r="P469" s="310">
        <f t="shared" ca="1" si="221"/>
        <v>23</v>
      </c>
      <c r="Q469" s="304">
        <f t="shared" ca="1" si="222"/>
        <v>0</v>
      </c>
      <c r="R469" s="306">
        <f t="shared" ca="1" si="223"/>
        <v>0</v>
      </c>
      <c r="S469" s="307">
        <f t="shared" ca="1" si="224"/>
        <v>4.5130000000000017</v>
      </c>
      <c r="T469" s="304">
        <f t="shared" ca="1" si="204"/>
        <v>44.272530000000017</v>
      </c>
      <c r="U469" s="311">
        <f t="shared" ca="1" si="205"/>
        <v>0</v>
      </c>
      <c r="V469" s="306">
        <f t="shared" ca="1" si="206"/>
        <v>1.2256802198549561</v>
      </c>
      <c r="W469" s="304">
        <f t="shared" ca="1" si="207"/>
        <v>39.692390546882571</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0.99122513772086052</v>
      </c>
      <c r="AH469" s="304">
        <f t="shared" ca="1" si="231"/>
        <v>-8.7950971341594997</v>
      </c>
    </row>
    <row r="470" spans="1:34" x14ac:dyDescent="0.2">
      <c r="A470" s="347">
        <f t="shared" ca="1" si="209"/>
        <v>1E-4</v>
      </c>
      <c r="B470" s="304">
        <f t="shared" ca="1" si="210"/>
        <v>29.807800000000139</v>
      </c>
      <c r="D470" s="306">
        <f t="shared" ca="1" si="211"/>
        <v>-0.61069742651061754</v>
      </c>
      <c r="E470" s="307">
        <f t="shared" ca="1" si="212"/>
        <v>-1.0361046858258671</v>
      </c>
      <c r="F470" s="304">
        <f t="shared" ca="1" si="213"/>
        <v>1.2026904284715207</v>
      </c>
      <c r="G470" s="306">
        <f t="shared" ca="1" si="214"/>
        <v>7.1518847990300616</v>
      </c>
      <c r="H470" s="307">
        <f t="shared" ca="1" si="215"/>
        <v>-102.75217300069561</v>
      </c>
      <c r="I470" s="304">
        <f t="shared" ca="1" si="216"/>
        <v>103.00076947549215</v>
      </c>
      <c r="J470" s="306">
        <f t="shared" ca="1" si="217"/>
        <v>634.95209386251588</v>
      </c>
      <c r="K470" s="307">
        <f t="shared" ca="1" si="218"/>
        <v>-5.5615490947327615</v>
      </c>
      <c r="L470" s="304">
        <f t="shared" ca="1" si="203"/>
        <v>634.97645021585356</v>
      </c>
      <c r="M470" s="306">
        <f t="shared" ca="1" si="219"/>
        <v>-1.5013051551982879</v>
      </c>
      <c r="N470" s="304">
        <f t="shared" ca="1" si="220"/>
        <v>-86.018449154094938</v>
      </c>
      <c r="P470" s="310">
        <f t="shared" ca="1" si="221"/>
        <v>23</v>
      </c>
      <c r="Q470" s="304">
        <f t="shared" ca="1" si="222"/>
        <v>0</v>
      </c>
      <c r="R470" s="306">
        <f t="shared" ca="1" si="223"/>
        <v>0</v>
      </c>
      <c r="S470" s="307">
        <f t="shared" ca="1" si="224"/>
        <v>4.5130000000000017</v>
      </c>
      <c r="T470" s="304">
        <f t="shared" ca="1" si="204"/>
        <v>44.272530000000017</v>
      </c>
      <c r="U470" s="311">
        <f t="shared" ca="1" si="205"/>
        <v>0</v>
      </c>
      <c r="V470" s="306">
        <f t="shared" ca="1" si="206"/>
        <v>1.225681479268125</v>
      </c>
      <c r="W470" s="304">
        <f t="shared" ca="1" si="207"/>
        <v>39.692507725650373</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0.99119962311446486</v>
      </c>
      <c r="AH470" s="304">
        <f t="shared" ca="1" si="231"/>
        <v>-8.7951230992427565</v>
      </c>
    </row>
    <row r="471" spans="1:34" x14ac:dyDescent="0.2">
      <c r="A471" s="347">
        <f t="shared" ca="1" si="209"/>
        <v>1E-4</v>
      </c>
      <c r="B471" s="304">
        <f t="shared" ca="1" si="210"/>
        <v>29.807900000000139</v>
      </c>
      <c r="D471" s="306">
        <f t="shared" ca="1" si="211"/>
        <v>-0.61069342701079476</v>
      </c>
      <c r="E471" s="307">
        <f t="shared" ca="1" si="212"/>
        <v>-1.0360783799102755</v>
      </c>
      <c r="F471" s="304">
        <f t="shared" ca="1" si="213"/>
        <v>1.2026657354026888</v>
      </c>
      <c r="G471" s="306">
        <f t="shared" ca="1" si="214"/>
        <v>7.1518237296873606</v>
      </c>
      <c r="H471" s="307">
        <f t="shared" ca="1" si="215"/>
        <v>-102.75227660853359</v>
      </c>
      <c r="I471" s="304">
        <f t="shared" ca="1" si="216"/>
        <v>103.00086859292556</v>
      </c>
      <c r="J471" s="306">
        <f t="shared" ca="1" si="217"/>
        <v>634.95209386251588</v>
      </c>
      <c r="K471" s="307">
        <f t="shared" ca="1" si="218"/>
        <v>-5.5718243172132231</v>
      </c>
      <c r="L471" s="304">
        <f t="shared" ca="1" si="203"/>
        <v>634.97654029626563</v>
      </c>
      <c r="M471" s="306">
        <f t="shared" ca="1" si="219"/>
        <v>-1.5013058165129649</v>
      </c>
      <c r="N471" s="304">
        <f t="shared" ca="1" si="220"/>
        <v>-86.018487044634867</v>
      </c>
      <c r="P471" s="310">
        <f t="shared" ca="1" si="221"/>
        <v>23</v>
      </c>
      <c r="Q471" s="304">
        <f t="shared" ca="1" si="222"/>
        <v>0</v>
      </c>
      <c r="R471" s="306">
        <f t="shared" ca="1" si="223"/>
        <v>0</v>
      </c>
      <c r="S471" s="307">
        <f t="shared" ca="1" si="224"/>
        <v>4.5130000000000017</v>
      </c>
      <c r="T471" s="304">
        <f t="shared" ca="1" si="204"/>
        <v>44.272530000000017</v>
      </c>
      <c r="U471" s="311">
        <f t="shared" ca="1" si="205"/>
        <v>0</v>
      </c>
      <c r="V471" s="306">
        <f t="shared" ca="1" si="206"/>
        <v>1.2256827386838587</v>
      </c>
      <c r="W471" s="304">
        <f t="shared" ca="1" si="207"/>
        <v>39.692624902765289</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0.99117410886533719</v>
      </c>
      <c r="AH471" s="304">
        <f t="shared" ca="1" si="231"/>
        <v>-8.7951490639597516</v>
      </c>
    </row>
    <row r="472" spans="1:34" x14ac:dyDescent="0.2">
      <c r="A472" s="347">
        <f t="shared" ca="1" si="209"/>
        <v>1E-4</v>
      </c>
      <c r="B472" s="304">
        <f t="shared" ca="1" si="210"/>
        <v>29.808000000000138</v>
      </c>
      <c r="D472" s="306">
        <f t="shared" ca="1" si="211"/>
        <v>-0.61068942751173116</v>
      </c>
      <c r="E472" s="307">
        <f t="shared" ca="1" si="212"/>
        <v>-1.0360520743657275</v>
      </c>
      <c r="F472" s="304">
        <f t="shared" ca="1" si="213"/>
        <v>1.202641042735584</v>
      </c>
      <c r="G472" s="306">
        <f t="shared" ca="1" si="214"/>
        <v>7.151762660744609</v>
      </c>
      <c r="H472" s="307">
        <f t="shared" ca="1" si="215"/>
        <v>-102.75238021374103</v>
      </c>
      <c r="I472" s="304">
        <f t="shared" ca="1" si="216"/>
        <v>103.00096770780758</v>
      </c>
      <c r="J472" s="306">
        <f t="shared" ca="1" si="217"/>
        <v>634.95209386251588</v>
      </c>
      <c r="K472" s="307">
        <f t="shared" ca="1" si="218"/>
        <v>-5.5820995500543367</v>
      </c>
      <c r="L472" s="304">
        <f t="shared" ca="1" si="203"/>
        <v>634.97663054303018</v>
      </c>
      <c r="M472" s="306">
        <f t="shared" ca="1" si="219"/>
        <v>-1.5013064778207224</v>
      </c>
      <c r="N472" s="304">
        <f t="shared" ca="1" si="220"/>
        <v>-86.018524934778327</v>
      </c>
      <c r="P472" s="310">
        <f t="shared" ca="1" si="221"/>
        <v>23</v>
      </c>
      <c r="Q472" s="304">
        <f t="shared" ca="1" si="222"/>
        <v>0</v>
      </c>
      <c r="R472" s="306">
        <f t="shared" ca="1" si="223"/>
        <v>0</v>
      </c>
      <c r="S472" s="307">
        <f t="shared" ca="1" si="224"/>
        <v>4.5130000000000017</v>
      </c>
      <c r="T472" s="304">
        <f t="shared" ca="1" si="204"/>
        <v>44.272530000000017</v>
      </c>
      <c r="U472" s="311">
        <f t="shared" ca="1" si="205"/>
        <v>0</v>
      </c>
      <c r="V472" s="306">
        <f t="shared" ca="1" si="206"/>
        <v>1.2256839981021568</v>
      </c>
      <c r="W472" s="304">
        <f t="shared" ca="1" si="207"/>
        <v>39.692742078227333</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0.99114859497346508</v>
      </c>
      <c r="AH472" s="304">
        <f t="shared" ca="1" si="231"/>
        <v>-8.7951750283104975</v>
      </c>
    </row>
    <row r="473" spans="1:34" x14ac:dyDescent="0.2">
      <c r="A473" s="347">
        <f t="shared" ca="1" si="209"/>
        <v>1E-4</v>
      </c>
      <c r="B473" s="304">
        <f t="shared" ca="1" si="210"/>
        <v>29.808100000000138</v>
      </c>
      <c r="D473" s="306">
        <f t="shared" ca="1" si="211"/>
        <v>-0.61068542801342429</v>
      </c>
      <c r="E473" s="307">
        <f t="shared" ca="1" si="212"/>
        <v>-1.0360257691922232</v>
      </c>
      <c r="F473" s="304">
        <f t="shared" ca="1" si="213"/>
        <v>1.2026163504702059</v>
      </c>
      <c r="G473" s="306">
        <f t="shared" ca="1" si="214"/>
        <v>7.1517015922018077</v>
      </c>
      <c r="H473" s="307">
        <f t="shared" ca="1" si="215"/>
        <v>-102.75248381631795</v>
      </c>
      <c r="I473" s="304">
        <f t="shared" ca="1" si="216"/>
        <v>103.00106682013825</v>
      </c>
      <c r="J473" s="306">
        <f t="shared" ca="1" si="217"/>
        <v>634.95209386251588</v>
      </c>
      <c r="K473" s="307">
        <f t="shared" ca="1" si="218"/>
        <v>-5.5923747932558392</v>
      </c>
      <c r="L473" s="304">
        <f t="shared" ca="1" si="203"/>
        <v>634.97672095614769</v>
      </c>
      <c r="M473" s="306">
        <f t="shared" ca="1" si="219"/>
        <v>-1.5013071391215604</v>
      </c>
      <c r="N473" s="304">
        <f t="shared" ca="1" si="220"/>
        <v>-86.018562824525333</v>
      </c>
      <c r="P473" s="310">
        <f t="shared" ca="1" si="221"/>
        <v>23</v>
      </c>
      <c r="Q473" s="304">
        <f t="shared" ca="1" si="222"/>
        <v>0</v>
      </c>
      <c r="R473" s="306">
        <f t="shared" ca="1" si="223"/>
        <v>0</v>
      </c>
      <c r="S473" s="307">
        <f t="shared" ca="1" si="224"/>
        <v>4.5130000000000017</v>
      </c>
      <c r="T473" s="304">
        <f t="shared" ca="1" si="204"/>
        <v>44.272530000000017</v>
      </c>
      <c r="U473" s="311">
        <f t="shared" ca="1" si="205"/>
        <v>0</v>
      </c>
      <c r="V473" s="306">
        <f t="shared" ca="1" si="206"/>
        <v>1.225685257523019</v>
      </c>
      <c r="W473" s="304">
        <f t="shared" ca="1" si="207"/>
        <v>39.69285925203652</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0.99112308143884853</v>
      </c>
      <c r="AH473" s="304">
        <f t="shared" ca="1" si="231"/>
        <v>-8.7952009922949959</v>
      </c>
    </row>
    <row r="474" spans="1:34" x14ac:dyDescent="0.2">
      <c r="A474" s="347">
        <f t="shared" ca="1" si="209"/>
        <v>1E-4</v>
      </c>
      <c r="B474" s="304">
        <f t="shared" ca="1" si="210"/>
        <v>29.808200000000138</v>
      </c>
      <c r="D474" s="306">
        <f t="shared" ca="1" si="211"/>
        <v>-0.61068142851587393</v>
      </c>
      <c r="E474" s="307">
        <f t="shared" ca="1" si="212"/>
        <v>-1.0359994643897537</v>
      </c>
      <c r="F474" s="304">
        <f t="shared" ca="1" si="213"/>
        <v>1.2025916586065468</v>
      </c>
      <c r="G474" s="306">
        <f t="shared" ca="1" si="214"/>
        <v>7.1516405240589558</v>
      </c>
      <c r="H474" s="307">
        <f t="shared" ca="1" si="215"/>
        <v>-102.75258741626439</v>
      </c>
      <c r="I474" s="304">
        <f t="shared" ca="1" si="216"/>
        <v>103.0011659299176</v>
      </c>
      <c r="J474" s="306">
        <f t="shared" ca="1" si="217"/>
        <v>634.95209386251588</v>
      </c>
      <c r="K474" s="307">
        <f t="shared" ca="1" si="218"/>
        <v>-5.6026500468174687</v>
      </c>
      <c r="L474" s="304">
        <f t="shared" ca="1" si="203"/>
        <v>634.97681153561848</v>
      </c>
      <c r="M474" s="306">
        <f t="shared" ca="1" si="219"/>
        <v>-1.501307800415479</v>
      </c>
      <c r="N474" s="304">
        <f t="shared" ca="1" si="220"/>
        <v>-86.018600713875884</v>
      </c>
      <c r="P474" s="310">
        <f t="shared" ca="1" si="221"/>
        <v>23</v>
      </c>
      <c r="Q474" s="304">
        <f t="shared" ca="1" si="222"/>
        <v>0</v>
      </c>
      <c r="R474" s="306">
        <f t="shared" ca="1" si="223"/>
        <v>0</v>
      </c>
      <c r="S474" s="307">
        <f t="shared" ca="1" si="224"/>
        <v>4.5130000000000017</v>
      </c>
      <c r="T474" s="304">
        <f t="shared" ca="1" si="204"/>
        <v>44.272530000000017</v>
      </c>
      <c r="U474" s="311">
        <f t="shared" ca="1" si="205"/>
        <v>0</v>
      </c>
      <c r="V474" s="306">
        <f t="shared" ca="1" si="206"/>
        <v>1.2256865169464455</v>
      </c>
      <c r="W474" s="304">
        <f t="shared" ca="1" si="207"/>
        <v>39.692976424192871</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0.99109756826147866</v>
      </c>
      <c r="AH474" s="304">
        <f t="shared" ca="1" si="231"/>
        <v>-8.7952269559132521</v>
      </c>
    </row>
    <row r="475" spans="1:34" x14ac:dyDescent="0.2">
      <c r="A475" s="347">
        <f t="shared" ca="1" si="209"/>
        <v>1E-4</v>
      </c>
      <c r="B475" s="304">
        <f t="shared" ca="1" si="210"/>
        <v>29.808300000000138</v>
      </c>
      <c r="D475" s="306">
        <f t="shared" ca="1" si="211"/>
        <v>-0.6106774290190834</v>
      </c>
      <c r="E475" s="307">
        <f t="shared" ca="1" si="212"/>
        <v>-1.0359731599583188</v>
      </c>
      <c r="F475" s="304">
        <f t="shared" ca="1" si="213"/>
        <v>1.2025669671446086</v>
      </c>
      <c r="G475" s="306">
        <f t="shared" ca="1" si="214"/>
        <v>7.1515794563160542</v>
      </c>
      <c r="H475" s="307">
        <f t="shared" ca="1" si="215"/>
        <v>-102.75269101358039</v>
      </c>
      <c r="I475" s="304">
        <f t="shared" ca="1" si="216"/>
        <v>103.00126503714567</v>
      </c>
      <c r="J475" s="306">
        <f t="shared" ca="1" si="217"/>
        <v>634.95209386251588</v>
      </c>
      <c r="K475" s="307">
        <f t="shared" ca="1" si="218"/>
        <v>-5.6129253107389605</v>
      </c>
      <c r="L475" s="304">
        <f t="shared" ca="1" si="203"/>
        <v>634.9769022814429</v>
      </c>
      <c r="M475" s="306">
        <f t="shared" ca="1" si="219"/>
        <v>-1.5013084617024779</v>
      </c>
      <c r="N475" s="304">
        <f t="shared" ca="1" si="220"/>
        <v>-86.018638602829967</v>
      </c>
      <c r="P475" s="310">
        <f t="shared" ca="1" si="221"/>
        <v>23</v>
      </c>
      <c r="Q475" s="304">
        <f t="shared" ca="1" si="222"/>
        <v>0</v>
      </c>
      <c r="R475" s="306">
        <f t="shared" ca="1" si="223"/>
        <v>0</v>
      </c>
      <c r="S475" s="307">
        <f t="shared" ca="1" si="224"/>
        <v>4.5130000000000017</v>
      </c>
      <c r="T475" s="304">
        <f t="shared" ca="1" si="204"/>
        <v>44.272530000000017</v>
      </c>
      <c r="U475" s="311">
        <f t="shared" ca="1" si="205"/>
        <v>0</v>
      </c>
      <c r="V475" s="306">
        <f t="shared" ca="1" si="206"/>
        <v>1.2256877763724361</v>
      </c>
      <c r="W475" s="304">
        <f t="shared" ca="1" si="207"/>
        <v>39.693093594696364</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0.99107205544135901</v>
      </c>
      <c r="AH475" s="304">
        <f t="shared" ca="1" si="231"/>
        <v>-8.795252919165268</v>
      </c>
    </row>
    <row r="476" spans="1:34" x14ac:dyDescent="0.2">
      <c r="A476" s="347">
        <f t="shared" ca="1" si="209"/>
        <v>1E-4</v>
      </c>
      <c r="B476" s="304">
        <f t="shared" ca="1" si="210"/>
        <v>29.808400000000137</v>
      </c>
      <c r="D476" s="306">
        <f t="shared" ca="1" si="211"/>
        <v>-0.6106734295230537</v>
      </c>
      <c r="E476" s="307">
        <f t="shared" ca="1" si="212"/>
        <v>-1.0359468558979223</v>
      </c>
      <c r="F476" s="304">
        <f t="shared" ca="1" si="213"/>
        <v>1.2025422760843956</v>
      </c>
      <c r="G476" s="306">
        <f t="shared" ca="1" si="214"/>
        <v>7.151518388973102</v>
      </c>
      <c r="H476" s="307">
        <f t="shared" ca="1" si="215"/>
        <v>-102.75279460826597</v>
      </c>
      <c r="I476" s="304">
        <f t="shared" ca="1" si="216"/>
        <v>103.00136414182248</v>
      </c>
      <c r="J476" s="306">
        <f t="shared" ca="1" si="217"/>
        <v>634.95209386251588</v>
      </c>
      <c r="K476" s="307">
        <f t="shared" ca="1" si="218"/>
        <v>-5.6232005850200526</v>
      </c>
      <c r="L476" s="304">
        <f t="shared" ca="1" si="203"/>
        <v>634.97699319362164</v>
      </c>
      <c r="M476" s="306">
        <f t="shared" ca="1" si="219"/>
        <v>-1.5013091229825579</v>
      </c>
      <c r="N476" s="304">
        <f t="shared" ca="1" si="220"/>
        <v>-86.018676491387637</v>
      </c>
      <c r="P476" s="310">
        <f t="shared" ca="1" si="221"/>
        <v>23</v>
      </c>
      <c r="Q476" s="304">
        <f t="shared" ca="1" si="222"/>
        <v>0</v>
      </c>
      <c r="R476" s="306">
        <f t="shared" ca="1" si="223"/>
        <v>0</v>
      </c>
      <c r="S476" s="307">
        <f t="shared" ca="1" si="224"/>
        <v>4.5130000000000017</v>
      </c>
      <c r="T476" s="304">
        <f t="shared" ca="1" si="204"/>
        <v>44.272530000000017</v>
      </c>
      <c r="U476" s="311">
        <f t="shared" ca="1" si="205"/>
        <v>0</v>
      </c>
      <c r="V476" s="306">
        <f t="shared" ca="1" si="206"/>
        <v>1.2256890358009911</v>
      </c>
      <c r="W476" s="304">
        <f t="shared" ca="1" si="207"/>
        <v>39.69321076354705</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0.99104654297848782</v>
      </c>
      <c r="AH476" s="304">
        <f t="shared" ca="1" si="231"/>
        <v>-8.7952788820510417</v>
      </c>
    </row>
    <row r="477" spans="1:34" x14ac:dyDescent="0.2">
      <c r="A477" s="347">
        <f t="shared" ca="1" si="209"/>
        <v>1E-4</v>
      </c>
      <c r="B477" s="304">
        <f t="shared" ca="1" si="210"/>
        <v>29.808500000000137</v>
      </c>
      <c r="D477" s="306">
        <f t="shared" ca="1" si="211"/>
        <v>-0.61066943002778118</v>
      </c>
      <c r="E477" s="307">
        <f t="shared" ca="1" si="212"/>
        <v>-1.0359205522085517</v>
      </c>
      <c r="F477" s="304">
        <f t="shared" ca="1" si="213"/>
        <v>1.2025175854258956</v>
      </c>
      <c r="G477" s="306">
        <f t="shared" ca="1" si="214"/>
        <v>7.1514573220300992</v>
      </c>
      <c r="H477" s="307">
        <f t="shared" ca="1" si="215"/>
        <v>-102.7528982003212</v>
      </c>
      <c r="I477" s="304">
        <f t="shared" ca="1" si="216"/>
        <v>103.00146324394809</v>
      </c>
      <c r="J477" s="306">
        <f t="shared" ca="1" si="217"/>
        <v>634.95209386251588</v>
      </c>
      <c r="K477" s="307">
        <f t="shared" ca="1" si="218"/>
        <v>-5.6334758696604821</v>
      </c>
      <c r="L477" s="304">
        <f t="shared" ca="1" si="203"/>
        <v>634.9770842721548</v>
      </c>
      <c r="M477" s="306">
        <f t="shared" ca="1" si="219"/>
        <v>-1.5013097842557186</v>
      </c>
      <c r="N477" s="304">
        <f t="shared" ca="1" si="220"/>
        <v>-86.01871437954884</v>
      </c>
      <c r="P477" s="310">
        <f t="shared" ca="1" si="221"/>
        <v>23</v>
      </c>
      <c r="Q477" s="304">
        <f t="shared" ca="1" si="222"/>
        <v>0</v>
      </c>
      <c r="R477" s="306">
        <f t="shared" ca="1" si="223"/>
        <v>0</v>
      </c>
      <c r="S477" s="307">
        <f t="shared" ca="1" si="224"/>
        <v>4.5130000000000017</v>
      </c>
      <c r="T477" s="304">
        <f t="shared" ca="1" si="204"/>
        <v>44.272530000000017</v>
      </c>
      <c r="U477" s="311">
        <f t="shared" ca="1" si="205"/>
        <v>0</v>
      </c>
      <c r="V477" s="306">
        <f t="shared" ca="1" si="206"/>
        <v>1.2256902952321103</v>
      </c>
      <c r="W477" s="304">
        <f t="shared" ca="1" si="207"/>
        <v>39.693327930744957</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0.9910210308728562</v>
      </c>
      <c r="AH477" s="304">
        <f t="shared" ca="1" si="231"/>
        <v>-8.7953048445705821</v>
      </c>
    </row>
    <row r="478" spans="1:34" x14ac:dyDescent="0.2">
      <c r="A478" s="347">
        <f t="shared" ca="1" si="209"/>
        <v>1E-4</v>
      </c>
      <c r="B478" s="304">
        <f t="shared" ca="1" si="210"/>
        <v>29.808600000000137</v>
      </c>
      <c r="D478" s="306">
        <f t="shared" ca="1" si="211"/>
        <v>-0.61066543053327116</v>
      </c>
      <c r="E478" s="307">
        <f t="shared" ca="1" si="212"/>
        <v>-1.0358942488902017</v>
      </c>
      <c r="F478" s="304">
        <f t="shared" ca="1" si="213"/>
        <v>1.2024928951691067</v>
      </c>
      <c r="G478" s="306">
        <f t="shared" ca="1" si="214"/>
        <v>7.1513962554870458</v>
      </c>
      <c r="H478" s="307">
        <f t="shared" ca="1" si="215"/>
        <v>-102.75300178974609</v>
      </c>
      <c r="I478" s="304">
        <f t="shared" ca="1" si="216"/>
        <v>103.00156234352252</v>
      </c>
      <c r="J478" s="306">
        <f t="shared" ca="1" si="217"/>
        <v>634.95209386251588</v>
      </c>
      <c r="K478" s="307">
        <f t="shared" ca="1" si="218"/>
        <v>-5.6437511646599852</v>
      </c>
      <c r="L478" s="304">
        <f t="shared" ca="1" si="203"/>
        <v>634.97717551704307</v>
      </c>
      <c r="M478" s="306">
        <f t="shared" ca="1" si="219"/>
        <v>-1.5013104455219601</v>
      </c>
      <c r="N478" s="304">
        <f t="shared" ca="1" si="220"/>
        <v>-86.018752267313616</v>
      </c>
      <c r="P478" s="310">
        <f t="shared" ca="1" si="221"/>
        <v>23</v>
      </c>
      <c r="Q478" s="304">
        <f t="shared" ca="1" si="222"/>
        <v>0</v>
      </c>
      <c r="R478" s="306">
        <f t="shared" ca="1" si="223"/>
        <v>0</v>
      </c>
      <c r="S478" s="307">
        <f t="shared" ca="1" si="224"/>
        <v>4.5130000000000017</v>
      </c>
      <c r="T478" s="304">
        <f t="shared" ca="1" si="204"/>
        <v>44.272530000000017</v>
      </c>
      <c r="U478" s="311">
        <f t="shared" ca="1" si="205"/>
        <v>0</v>
      </c>
      <c r="V478" s="306">
        <f t="shared" ca="1" si="206"/>
        <v>1.2256915546657934</v>
      </c>
      <c r="W478" s="304">
        <f t="shared" ca="1" si="207"/>
        <v>39.693445096290063</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0.99099551912445882</v>
      </c>
      <c r="AH478" s="304">
        <f t="shared" ca="1" si="231"/>
        <v>-8.7953308067238964</v>
      </c>
    </row>
    <row r="479" spans="1:34" x14ac:dyDescent="0.2">
      <c r="A479" s="347">
        <f t="shared" ca="1" si="209"/>
        <v>1E-4</v>
      </c>
      <c r="B479" s="304">
        <f t="shared" ca="1" si="210"/>
        <v>29.808700000000137</v>
      </c>
      <c r="D479" s="306">
        <f t="shared" ca="1" si="211"/>
        <v>-0.61066143103952286</v>
      </c>
      <c r="E479" s="307">
        <f t="shared" ca="1" si="212"/>
        <v>-1.0358679459428775</v>
      </c>
      <c r="F479" s="304">
        <f t="shared" ca="1" si="213"/>
        <v>1.2024682053140341</v>
      </c>
      <c r="G479" s="306">
        <f t="shared" ca="1" si="214"/>
        <v>7.1513351893439419</v>
      </c>
      <c r="H479" s="307">
        <f t="shared" ca="1" si="215"/>
        <v>-102.75310537654069</v>
      </c>
      <c r="I479" s="304">
        <f t="shared" ca="1" si="216"/>
        <v>103.00166144054583</v>
      </c>
      <c r="J479" s="306">
        <f t="shared" ca="1" si="217"/>
        <v>634.95209386251588</v>
      </c>
      <c r="K479" s="307">
        <f t="shared" ca="1" si="218"/>
        <v>-5.6540264700182998</v>
      </c>
      <c r="L479" s="304">
        <f t="shared" ca="1" si="203"/>
        <v>634.97726692828689</v>
      </c>
      <c r="M479" s="306">
        <f t="shared" ca="1" si="219"/>
        <v>-1.5013111067812828</v>
      </c>
      <c r="N479" s="304">
        <f t="shared" ca="1" si="220"/>
        <v>-86.018790154681966</v>
      </c>
      <c r="P479" s="310">
        <f t="shared" ca="1" si="221"/>
        <v>23</v>
      </c>
      <c r="Q479" s="304">
        <f t="shared" ca="1" si="222"/>
        <v>0</v>
      </c>
      <c r="R479" s="306">
        <f t="shared" ca="1" si="223"/>
        <v>0</v>
      </c>
      <c r="S479" s="307">
        <f t="shared" ca="1" si="224"/>
        <v>4.5130000000000017</v>
      </c>
      <c r="T479" s="304">
        <f t="shared" ca="1" si="204"/>
        <v>44.272530000000017</v>
      </c>
      <c r="U479" s="311">
        <f t="shared" ca="1" si="205"/>
        <v>0</v>
      </c>
      <c r="V479" s="306">
        <f t="shared" ca="1" si="206"/>
        <v>1.2256928141020411</v>
      </c>
      <c r="W479" s="304">
        <f t="shared" ca="1" si="207"/>
        <v>39.693562260182425</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0.99097000773330279</v>
      </c>
      <c r="AH479" s="304">
        <f t="shared" ca="1" si="231"/>
        <v>-8.7953567685109793</v>
      </c>
    </row>
    <row r="480" spans="1:34" x14ac:dyDescent="0.2">
      <c r="A480" s="347">
        <f t="shared" ca="1" si="209"/>
        <v>1E-4</v>
      </c>
      <c r="B480" s="304">
        <f t="shared" ca="1" si="210"/>
        <v>29.808800000000137</v>
      </c>
      <c r="D480" s="306">
        <f t="shared" ca="1" si="211"/>
        <v>-0.6106574315465364</v>
      </c>
      <c r="E480" s="307">
        <f t="shared" ca="1" si="212"/>
        <v>-1.0358416433665667</v>
      </c>
      <c r="F480" s="304">
        <f t="shared" ca="1" si="213"/>
        <v>1.202443515860667</v>
      </c>
      <c r="G480" s="306">
        <f t="shared" ca="1" si="214"/>
        <v>7.1512741236007873</v>
      </c>
      <c r="H480" s="307">
        <f t="shared" ca="1" si="215"/>
        <v>-102.75320896070502</v>
      </c>
      <c r="I480" s="304">
        <f t="shared" ca="1" si="216"/>
        <v>103.00176053501801</v>
      </c>
      <c r="J480" s="306">
        <f t="shared" ca="1" si="217"/>
        <v>634.95209386251588</v>
      </c>
      <c r="K480" s="307">
        <f t="shared" ca="1" si="218"/>
        <v>-5.6643017857351623</v>
      </c>
      <c r="L480" s="304">
        <f t="shared" ca="1" si="203"/>
        <v>634.97735850588651</v>
      </c>
      <c r="M480" s="306">
        <f t="shared" ca="1" si="219"/>
        <v>-1.5013117680336865</v>
      </c>
      <c r="N480" s="304">
        <f t="shared" ca="1" si="220"/>
        <v>-86.01882804165389</v>
      </c>
      <c r="P480" s="310">
        <f t="shared" ca="1" si="221"/>
        <v>23</v>
      </c>
      <c r="Q480" s="304">
        <f t="shared" ca="1" si="222"/>
        <v>0</v>
      </c>
      <c r="R480" s="306">
        <f t="shared" ca="1" si="223"/>
        <v>0</v>
      </c>
      <c r="S480" s="307">
        <f t="shared" ca="1" si="224"/>
        <v>4.5130000000000017</v>
      </c>
      <c r="T480" s="304">
        <f t="shared" ca="1" si="204"/>
        <v>44.272530000000017</v>
      </c>
      <c r="U480" s="311">
        <f t="shared" ca="1" si="205"/>
        <v>0</v>
      </c>
      <c r="V480" s="306">
        <f t="shared" ca="1" si="206"/>
        <v>1.2256940735408526</v>
      </c>
      <c r="W480" s="304">
        <f t="shared" ca="1" si="207"/>
        <v>39.693679422422001</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0.99094449669937212</v>
      </c>
      <c r="AH480" s="304">
        <f t="shared" ca="1" si="231"/>
        <v>-8.795382729931843</v>
      </c>
    </row>
    <row r="481" spans="1:34" x14ac:dyDescent="0.2">
      <c r="A481" s="347">
        <f t="shared" ca="1" si="209"/>
        <v>1E-4</v>
      </c>
      <c r="B481" s="304">
        <f t="shared" ca="1" si="210"/>
        <v>29.808900000000136</v>
      </c>
      <c r="D481" s="306">
        <f t="shared" ca="1" si="211"/>
        <v>-0.61065343205431244</v>
      </c>
      <c r="E481" s="307">
        <f t="shared" ca="1" si="212"/>
        <v>-1.0358153411612765</v>
      </c>
      <c r="F481" s="304">
        <f t="shared" ca="1" si="213"/>
        <v>1.2024188268090128</v>
      </c>
      <c r="G481" s="306">
        <f t="shared" ca="1" si="214"/>
        <v>7.1512130582575821</v>
      </c>
      <c r="H481" s="307">
        <f t="shared" ca="1" si="215"/>
        <v>-102.75331254223914</v>
      </c>
      <c r="I481" s="304">
        <f t="shared" ca="1" si="216"/>
        <v>103.00185962693914</v>
      </c>
      <c r="J481" s="306">
        <f t="shared" ca="1" si="217"/>
        <v>634.95209386251588</v>
      </c>
      <c r="K481" s="307">
        <f t="shared" ca="1" si="218"/>
        <v>-5.6745771118103097</v>
      </c>
      <c r="L481" s="304">
        <f t="shared" ca="1" si="203"/>
        <v>634.97745024984238</v>
      </c>
      <c r="M481" s="306">
        <f t="shared" ca="1" si="219"/>
        <v>-1.5013124292791715</v>
      </c>
      <c r="N481" s="304">
        <f t="shared" ca="1" si="220"/>
        <v>-86.018865928229403</v>
      </c>
      <c r="P481" s="310">
        <f t="shared" ca="1" si="221"/>
        <v>23</v>
      </c>
      <c r="Q481" s="304">
        <f t="shared" ca="1" si="222"/>
        <v>0</v>
      </c>
      <c r="R481" s="306">
        <f t="shared" ca="1" si="223"/>
        <v>0</v>
      </c>
      <c r="S481" s="307">
        <f t="shared" ca="1" si="224"/>
        <v>4.5130000000000017</v>
      </c>
      <c r="T481" s="304">
        <f t="shared" ca="1" si="204"/>
        <v>44.272530000000017</v>
      </c>
      <c r="U481" s="311">
        <f t="shared" ca="1" si="205"/>
        <v>0</v>
      </c>
      <c r="V481" s="306">
        <f t="shared" ca="1" si="206"/>
        <v>1.2256953329822282</v>
      </c>
      <c r="W481" s="304">
        <f t="shared" ca="1" si="207"/>
        <v>39.693796583008869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0.99091898602267747</v>
      </c>
      <c r="AH481" s="304">
        <f t="shared" ca="1" si="231"/>
        <v>-8.7954086909864806</v>
      </c>
    </row>
    <row r="482" spans="1:34" x14ac:dyDescent="0.2">
      <c r="A482" s="347">
        <f t="shared" ca="1" si="209"/>
        <v>1E-4</v>
      </c>
      <c r="B482" s="304">
        <f t="shared" ca="1" si="210"/>
        <v>29.809000000000136</v>
      </c>
      <c r="D482" s="306">
        <f t="shared" ca="1" si="211"/>
        <v>-0.61064943256285131</v>
      </c>
      <c r="E482" s="307">
        <f t="shared" ca="1" si="212"/>
        <v>-1.0357890393269926</v>
      </c>
      <c r="F482" s="304">
        <f t="shared" ca="1" si="213"/>
        <v>1.2023941381590593</v>
      </c>
      <c r="G482" s="306">
        <f t="shared" ca="1" si="214"/>
        <v>7.1511519933143255</v>
      </c>
      <c r="H482" s="307">
        <f t="shared" ca="1" si="215"/>
        <v>-102.75341612114308</v>
      </c>
      <c r="I482" s="304">
        <f t="shared" ca="1" si="216"/>
        <v>103.00195871630922</v>
      </c>
      <c r="J482" s="306">
        <f t="shared" ca="1" si="217"/>
        <v>634.95209386251588</v>
      </c>
      <c r="K482" s="307">
        <f t="shared" ca="1" si="218"/>
        <v>-5.684852448243479</v>
      </c>
      <c r="L482" s="304">
        <f t="shared" ca="1" si="203"/>
        <v>634.97754216015505</v>
      </c>
      <c r="M482" s="306">
        <f t="shared" ca="1" si="219"/>
        <v>-1.5013130905177379</v>
      </c>
      <c r="N482" s="304">
        <f t="shared" ca="1" si="220"/>
        <v>-86.018903814408517</v>
      </c>
      <c r="P482" s="310">
        <f t="shared" ca="1" si="221"/>
        <v>23</v>
      </c>
      <c r="Q482" s="304">
        <f t="shared" ca="1" si="222"/>
        <v>0</v>
      </c>
      <c r="R482" s="306">
        <f t="shared" ca="1" si="223"/>
        <v>0</v>
      </c>
      <c r="S482" s="307">
        <f t="shared" ca="1" si="224"/>
        <v>4.5130000000000017</v>
      </c>
      <c r="T482" s="304">
        <f t="shared" ca="1" si="204"/>
        <v>44.272530000000017</v>
      </c>
      <c r="U482" s="311">
        <f t="shared" ca="1" si="205"/>
        <v>0</v>
      </c>
      <c r="V482" s="306">
        <f t="shared" ca="1" si="206"/>
        <v>1.225696592426168</v>
      </c>
      <c r="W482" s="304">
        <f t="shared" ca="1" si="207"/>
        <v>39.693913741943</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0.99089347570320108</v>
      </c>
      <c r="AH482" s="304">
        <f t="shared" ca="1" si="231"/>
        <v>-8.7954346516749062</v>
      </c>
    </row>
    <row r="483" spans="1:34" x14ac:dyDescent="0.2">
      <c r="A483" s="347">
        <f t="shared" ca="1" si="209"/>
        <v>1E-4</v>
      </c>
      <c r="B483" s="304">
        <f t="shared" ca="1" si="210"/>
        <v>29.809100000000136</v>
      </c>
      <c r="D483" s="306">
        <f t="shared" ca="1" si="211"/>
        <v>-0.61064543307215413</v>
      </c>
      <c r="E483" s="307">
        <f t="shared" ca="1" si="212"/>
        <v>-1.0357627378637186</v>
      </c>
      <c r="F483" s="304">
        <f t="shared" ca="1" si="213"/>
        <v>1.2023694499108104</v>
      </c>
      <c r="G483" s="306">
        <f t="shared" ca="1" si="214"/>
        <v>7.1510909287710183</v>
      </c>
      <c r="H483" s="307">
        <f t="shared" ca="1" si="215"/>
        <v>-102.75351969741686</v>
      </c>
      <c r="I483" s="304">
        <f t="shared" ca="1" si="216"/>
        <v>103.00205780312831</v>
      </c>
      <c r="J483" s="306">
        <f t="shared" ca="1" si="217"/>
        <v>634.95209386251588</v>
      </c>
      <c r="K483" s="307">
        <f t="shared" ca="1" si="218"/>
        <v>-5.6951277950344066</v>
      </c>
      <c r="L483" s="304">
        <f t="shared" ca="1" si="203"/>
        <v>634.97763423682488</v>
      </c>
      <c r="M483" s="306">
        <f t="shared" ca="1" si="219"/>
        <v>-1.5013137517493855</v>
      </c>
      <c r="N483" s="304">
        <f t="shared" ca="1" si="220"/>
        <v>-86.018941700191206</v>
      </c>
      <c r="P483" s="310">
        <f t="shared" ca="1" si="221"/>
        <v>23</v>
      </c>
      <c r="Q483" s="304">
        <f t="shared" ca="1" si="222"/>
        <v>0</v>
      </c>
      <c r="R483" s="306">
        <f t="shared" ca="1" si="223"/>
        <v>0</v>
      </c>
      <c r="S483" s="307">
        <f t="shared" ca="1" si="224"/>
        <v>4.5130000000000017</v>
      </c>
      <c r="T483" s="304">
        <f t="shared" ca="1" si="204"/>
        <v>44.272530000000017</v>
      </c>
      <c r="U483" s="311">
        <f t="shared" ca="1" si="205"/>
        <v>0</v>
      </c>
      <c r="V483" s="306">
        <f t="shared" ca="1" si="206"/>
        <v>1.2256978518726718</v>
      </c>
      <c r="W483" s="304">
        <f t="shared" ca="1" si="207"/>
        <v>39.69403089922443</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0.99086796574095182</v>
      </c>
      <c r="AH483" s="304">
        <f t="shared" ca="1" si="231"/>
        <v>-8.7954606119971164</v>
      </c>
    </row>
    <row r="484" spans="1:34" x14ac:dyDescent="0.2">
      <c r="A484" s="347">
        <f t="shared" ca="1" si="209"/>
        <v>1E-4</v>
      </c>
      <c r="B484" s="304">
        <f t="shared" ca="1" si="210"/>
        <v>29.809200000000136</v>
      </c>
      <c r="D484" s="306">
        <f t="shared" ca="1" si="211"/>
        <v>-0.61064143358222256</v>
      </c>
      <c r="E484" s="307">
        <f t="shared" ca="1" si="212"/>
        <v>-1.0357364367714474</v>
      </c>
      <c r="F484" s="304">
        <f t="shared" ca="1" si="213"/>
        <v>1.2023447620642618</v>
      </c>
      <c r="G484" s="306">
        <f t="shared" ca="1" si="214"/>
        <v>7.1510298646276604</v>
      </c>
      <c r="H484" s="307">
        <f t="shared" ca="1" si="215"/>
        <v>-102.75362327106053</v>
      </c>
      <c r="I484" s="304">
        <f t="shared" ca="1" si="216"/>
        <v>103.00215688739644</v>
      </c>
      <c r="J484" s="306">
        <f t="shared" ca="1" si="217"/>
        <v>634.95209386251588</v>
      </c>
      <c r="K484" s="307">
        <f t="shared" ca="1" si="218"/>
        <v>-5.7054031521828303</v>
      </c>
      <c r="L484" s="304">
        <f t="shared" ca="1" si="203"/>
        <v>634.97772647985232</v>
      </c>
      <c r="M484" s="306">
        <f t="shared" ca="1" si="219"/>
        <v>-1.5013144129741147</v>
      </c>
      <c r="N484" s="304">
        <f t="shared" ca="1" si="220"/>
        <v>-86.018979585577497</v>
      </c>
      <c r="P484" s="310">
        <f t="shared" ca="1" si="221"/>
        <v>23</v>
      </c>
      <c r="Q484" s="304">
        <f t="shared" ca="1" si="222"/>
        <v>0</v>
      </c>
      <c r="R484" s="306">
        <f t="shared" ca="1" si="223"/>
        <v>0</v>
      </c>
      <c r="S484" s="307">
        <f t="shared" ca="1" si="224"/>
        <v>4.5130000000000017</v>
      </c>
      <c r="T484" s="304">
        <f t="shared" ca="1" si="204"/>
        <v>44.272530000000017</v>
      </c>
      <c r="U484" s="311">
        <f t="shared" ca="1" si="205"/>
        <v>0</v>
      </c>
      <c r="V484" s="306">
        <f t="shared" ca="1" si="206"/>
        <v>1.2256991113217395</v>
      </c>
      <c r="W484" s="304">
        <f t="shared" ca="1" si="207"/>
        <v>39.694148054853173</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0.99084245613591904</v>
      </c>
      <c r="AH484" s="304">
        <f t="shared" ca="1" si="231"/>
        <v>-8.7954865719531163</v>
      </c>
    </row>
    <row r="485" spans="1:34" x14ac:dyDescent="0.2">
      <c r="A485" s="347">
        <f t="shared" ca="1" si="209"/>
        <v>1E-4</v>
      </c>
      <c r="B485" s="304">
        <f t="shared" ca="1" si="210"/>
        <v>29.809300000000135</v>
      </c>
      <c r="D485" s="306">
        <f t="shared" ca="1" si="211"/>
        <v>-0.61063743409305604</v>
      </c>
      <c r="E485" s="307">
        <f t="shared" ca="1" si="212"/>
        <v>-1.0357101360501755</v>
      </c>
      <c r="F485" s="304">
        <f t="shared" ca="1" si="213"/>
        <v>1.2023200746194103</v>
      </c>
      <c r="G485" s="306">
        <f t="shared" ca="1" si="214"/>
        <v>7.1509688008842511</v>
      </c>
      <c r="H485" s="307">
        <f t="shared" ca="1" si="215"/>
        <v>-102.75372684207414</v>
      </c>
      <c r="I485" s="304">
        <f t="shared" ca="1" si="216"/>
        <v>103.00225596911365</v>
      </c>
      <c r="J485" s="306">
        <f t="shared" ca="1" si="217"/>
        <v>634.95209386251588</v>
      </c>
      <c r="K485" s="307">
        <f t="shared" ca="1" si="218"/>
        <v>-5.7156785196884874</v>
      </c>
      <c r="L485" s="304">
        <f t="shared" ca="1" si="203"/>
        <v>634.97781888923771</v>
      </c>
      <c r="M485" s="306">
        <f t="shared" ca="1" si="219"/>
        <v>-1.5013150741919254</v>
      </c>
      <c r="N485" s="304">
        <f t="shared" ca="1" si="220"/>
        <v>-86.019017470567391</v>
      </c>
      <c r="P485" s="310">
        <f t="shared" ca="1" si="221"/>
        <v>23</v>
      </c>
      <c r="Q485" s="304">
        <f t="shared" ca="1" si="222"/>
        <v>0</v>
      </c>
      <c r="R485" s="306">
        <f t="shared" ca="1" si="223"/>
        <v>0</v>
      </c>
      <c r="S485" s="307">
        <f t="shared" ca="1" si="224"/>
        <v>4.5130000000000017</v>
      </c>
      <c r="T485" s="304">
        <f t="shared" ca="1" si="204"/>
        <v>44.272530000000017</v>
      </c>
      <c r="U485" s="311">
        <f t="shared" ca="1" si="205"/>
        <v>0</v>
      </c>
      <c r="V485" s="306">
        <f t="shared" ca="1" si="206"/>
        <v>1.2257003707733714</v>
      </c>
      <c r="W485" s="304">
        <f t="shared" ca="1" si="207"/>
        <v>39.69426520882925</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0.99081694688810273</v>
      </c>
      <c r="AH485" s="304">
        <f t="shared" ca="1" si="231"/>
        <v>-8.7955125315429115</v>
      </c>
    </row>
    <row r="486" spans="1:34" x14ac:dyDescent="0.2">
      <c r="A486" s="347">
        <f t="shared" ca="1" si="209"/>
        <v>1E-4</v>
      </c>
      <c r="B486" s="304">
        <f t="shared" ca="1" si="210"/>
        <v>29.809400000000135</v>
      </c>
      <c r="D486" s="306">
        <f t="shared" ca="1" si="211"/>
        <v>-0.61063343460465647</v>
      </c>
      <c r="E486" s="307">
        <f t="shared" ca="1" si="212"/>
        <v>-1.0356838356998974</v>
      </c>
      <c r="F486" s="304">
        <f t="shared" ca="1" si="213"/>
        <v>1.2022953875762525</v>
      </c>
      <c r="G486" s="306">
        <f t="shared" ca="1" si="214"/>
        <v>7.1509077375407903</v>
      </c>
      <c r="H486" s="307">
        <f t="shared" ca="1" si="215"/>
        <v>-102.75383041045771</v>
      </c>
      <c r="I486" s="304">
        <f t="shared" ca="1" si="216"/>
        <v>103.00235504827997</v>
      </c>
      <c r="J486" s="306">
        <f t="shared" ca="1" si="217"/>
        <v>634.95209386251588</v>
      </c>
      <c r="K486" s="307">
        <f t="shared" ca="1" si="218"/>
        <v>-5.7259538975511139</v>
      </c>
      <c r="L486" s="304">
        <f t="shared" ca="1" si="203"/>
        <v>634.97791146498162</v>
      </c>
      <c r="M486" s="306">
        <f t="shared" ca="1" si="219"/>
        <v>-1.5013157354028179</v>
      </c>
      <c r="N486" s="304">
        <f t="shared" ca="1" si="220"/>
        <v>-86.019055355160901</v>
      </c>
      <c r="P486" s="310">
        <f t="shared" ca="1" si="221"/>
        <v>23</v>
      </c>
      <c r="Q486" s="304">
        <f t="shared" ca="1" si="222"/>
        <v>0</v>
      </c>
      <c r="R486" s="306">
        <f t="shared" ca="1" si="223"/>
        <v>0</v>
      </c>
      <c r="S486" s="307">
        <f t="shared" ca="1" si="224"/>
        <v>4.5130000000000017</v>
      </c>
      <c r="T486" s="304">
        <f t="shared" ca="1" si="204"/>
        <v>44.272530000000017</v>
      </c>
      <c r="U486" s="311">
        <f t="shared" ca="1" si="205"/>
        <v>0</v>
      </c>
      <c r="V486" s="306">
        <f t="shared" ca="1" si="206"/>
        <v>1.225701630227567</v>
      </c>
      <c r="W486" s="304">
        <f t="shared" ca="1" si="207"/>
        <v>39.69438236115267</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0.99079143799749581</v>
      </c>
      <c r="AH486" s="304">
        <f t="shared" ca="1" si="231"/>
        <v>-8.7955384907665053</v>
      </c>
    </row>
    <row r="487" spans="1:34" x14ac:dyDescent="0.2">
      <c r="A487" s="347">
        <f t="shared" ca="1" si="209"/>
        <v>1E-4</v>
      </c>
      <c r="B487" s="304">
        <f t="shared" ca="1" si="210"/>
        <v>29.809500000000135</v>
      </c>
      <c r="D487" s="306">
        <f t="shared" ca="1" si="211"/>
        <v>-0.61062943511702283</v>
      </c>
      <c r="E487" s="307">
        <f t="shared" ca="1" si="212"/>
        <v>-1.0356575357206168</v>
      </c>
      <c r="F487" s="304">
        <f t="shared" ca="1" si="213"/>
        <v>1.2022707009347917</v>
      </c>
      <c r="G487" s="306">
        <f t="shared" ca="1" si="214"/>
        <v>7.150846674597279</v>
      </c>
      <c r="H487" s="307">
        <f t="shared" ca="1" si="215"/>
        <v>-102.75393397621129</v>
      </c>
      <c r="I487" s="304">
        <f t="shared" ca="1" si="216"/>
        <v>103.00245412489542</v>
      </c>
      <c r="J487" s="306">
        <f t="shared" ca="1" si="217"/>
        <v>634.95209386251588</v>
      </c>
      <c r="K487" s="307">
        <f t="shared" ca="1" si="218"/>
        <v>-5.7362292857704471</v>
      </c>
      <c r="L487" s="304">
        <f t="shared" ca="1" si="203"/>
        <v>634.97800420708438</v>
      </c>
      <c r="M487" s="306">
        <f t="shared" ca="1" si="219"/>
        <v>-1.5013163966067922</v>
      </c>
      <c r="N487" s="304">
        <f t="shared" ca="1" si="220"/>
        <v>-86.019093239358014</v>
      </c>
      <c r="P487" s="310">
        <f t="shared" ca="1" si="221"/>
        <v>23</v>
      </c>
      <c r="Q487" s="304">
        <f t="shared" ca="1" si="222"/>
        <v>0</v>
      </c>
      <c r="R487" s="306">
        <f t="shared" ca="1" si="223"/>
        <v>0</v>
      </c>
      <c r="S487" s="307">
        <f t="shared" ca="1" si="224"/>
        <v>4.5130000000000017</v>
      </c>
      <c r="T487" s="304">
        <f t="shared" ca="1" si="204"/>
        <v>44.272530000000017</v>
      </c>
      <c r="U487" s="311">
        <f t="shared" ca="1" si="205"/>
        <v>0</v>
      </c>
      <c r="V487" s="306">
        <f t="shared" ca="1" si="206"/>
        <v>1.2257028896843265</v>
      </c>
      <c r="W487" s="304">
        <f t="shared" ca="1" si="207"/>
        <v>39.69449951182343</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0.99076592946410003</v>
      </c>
      <c r="AH487" s="304">
        <f t="shared" ca="1" si="231"/>
        <v>-8.7955644496238978</v>
      </c>
    </row>
    <row r="488" spans="1:34" x14ac:dyDescent="0.2">
      <c r="A488" s="347">
        <f t="shared" ca="1" si="209"/>
        <v>1E-4</v>
      </c>
      <c r="B488" s="304">
        <f t="shared" ca="1" si="210"/>
        <v>29.809600000000135</v>
      </c>
      <c r="D488" s="306">
        <f t="shared" ca="1" si="211"/>
        <v>-0.61062543563015692</v>
      </c>
      <c r="E488" s="307">
        <f t="shared" ca="1" si="212"/>
        <v>-1.0356312361123265</v>
      </c>
      <c r="F488" s="304">
        <f t="shared" ca="1" si="213"/>
        <v>1.2022460146950227</v>
      </c>
      <c r="G488" s="306">
        <f t="shared" ca="1" si="214"/>
        <v>7.1507856120537161</v>
      </c>
      <c r="H488" s="307">
        <f t="shared" ca="1" si="215"/>
        <v>-102.7540375393349</v>
      </c>
      <c r="I488" s="304">
        <f t="shared" ca="1" si="216"/>
        <v>103.00255319896007</v>
      </c>
      <c r="J488" s="306">
        <f t="shared" ca="1" si="217"/>
        <v>634.95209386251588</v>
      </c>
      <c r="K488" s="307">
        <f t="shared" ca="1" si="218"/>
        <v>-5.7465046843462249</v>
      </c>
      <c r="L488" s="304">
        <f t="shared" ca="1" si="203"/>
        <v>634.97809711554646</v>
      </c>
      <c r="M488" s="306">
        <f t="shared" ca="1" si="219"/>
        <v>-1.5013170578038484</v>
      </c>
      <c r="N488" s="304">
        <f t="shared" ca="1" si="220"/>
        <v>-86.019131123158772</v>
      </c>
      <c r="P488" s="310">
        <f t="shared" ca="1" si="221"/>
        <v>23</v>
      </c>
      <c r="Q488" s="304">
        <f t="shared" ca="1" si="222"/>
        <v>0</v>
      </c>
      <c r="R488" s="306">
        <f t="shared" ca="1" si="223"/>
        <v>0</v>
      </c>
      <c r="S488" s="307">
        <f t="shared" ca="1" si="224"/>
        <v>4.5130000000000017</v>
      </c>
      <c r="T488" s="304">
        <f t="shared" ca="1" si="204"/>
        <v>44.272530000000017</v>
      </c>
      <c r="U488" s="311">
        <f t="shared" ca="1" si="205"/>
        <v>0</v>
      </c>
      <c r="V488" s="306">
        <f t="shared" ca="1" si="206"/>
        <v>1.2257041491436502</v>
      </c>
      <c r="W488" s="304">
        <f t="shared" ca="1" si="207"/>
        <v>39.694616660841582</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0.99074042128791184</v>
      </c>
      <c r="AH488" s="304">
        <f t="shared" ca="1" si="231"/>
        <v>-8.7955904081150926</v>
      </c>
    </row>
    <row r="489" spans="1:34" x14ac:dyDescent="0.2">
      <c r="A489" s="347">
        <f t="shared" ca="1" si="209"/>
        <v>1E-4</v>
      </c>
      <c r="B489" s="304">
        <f t="shared" ca="1" si="210"/>
        <v>29.809700000000134</v>
      </c>
      <c r="D489" s="306">
        <f t="shared" ca="1" si="211"/>
        <v>-0.61062143614405862</v>
      </c>
      <c r="E489" s="307">
        <f t="shared" ca="1" si="212"/>
        <v>-1.0356049368750195</v>
      </c>
      <c r="F489" s="304">
        <f t="shared" ca="1" si="213"/>
        <v>1.2022213288569397</v>
      </c>
      <c r="G489" s="306">
        <f t="shared" ca="1" si="214"/>
        <v>7.1507245499101018</v>
      </c>
      <c r="H489" s="307">
        <f t="shared" ca="1" si="215"/>
        <v>-102.75414109982859</v>
      </c>
      <c r="I489" s="304">
        <f t="shared" ca="1" si="216"/>
        <v>103.00265227047394</v>
      </c>
      <c r="J489" s="306">
        <f t="shared" ca="1" si="217"/>
        <v>634.95209386251588</v>
      </c>
      <c r="K489" s="307">
        <f t="shared" ca="1" si="218"/>
        <v>-5.7567800932781834</v>
      </c>
      <c r="L489" s="304">
        <f t="shared" ca="1" si="203"/>
        <v>634.97819019036831</v>
      </c>
      <c r="M489" s="306">
        <f t="shared" ca="1" si="219"/>
        <v>-1.5013177189939864</v>
      </c>
      <c r="N489" s="304">
        <f t="shared" ca="1" si="220"/>
        <v>-86.019169006563132</v>
      </c>
      <c r="P489" s="310">
        <f t="shared" ca="1" si="221"/>
        <v>23</v>
      </c>
      <c r="Q489" s="304">
        <f t="shared" ca="1" si="222"/>
        <v>0</v>
      </c>
      <c r="R489" s="306">
        <f t="shared" ca="1" si="223"/>
        <v>0</v>
      </c>
      <c r="S489" s="307">
        <f t="shared" ca="1" si="224"/>
        <v>4.5130000000000017</v>
      </c>
      <c r="T489" s="304">
        <f t="shared" ca="1" si="204"/>
        <v>44.272530000000017</v>
      </c>
      <c r="U489" s="311">
        <f t="shared" ca="1" si="205"/>
        <v>0</v>
      </c>
      <c r="V489" s="306">
        <f t="shared" ca="1" si="206"/>
        <v>1.2257054086055374</v>
      </c>
      <c r="W489" s="304">
        <f t="shared" ca="1" si="207"/>
        <v>39.694733808207125</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0.99071491346892238</v>
      </c>
      <c r="AH489" s="304">
        <f t="shared" ca="1" si="231"/>
        <v>-8.7956163662400986</v>
      </c>
    </row>
    <row r="490" spans="1:34" x14ac:dyDescent="0.2">
      <c r="A490" s="347">
        <f t="shared" ca="1" si="209"/>
        <v>1E-4</v>
      </c>
      <c r="B490" s="304">
        <f t="shared" ca="1" si="210"/>
        <v>29.809800000000134</v>
      </c>
      <c r="D490" s="306">
        <f t="shared" ca="1" si="211"/>
        <v>-0.61061743665873103</v>
      </c>
      <c r="E490" s="307">
        <f t="shared" ca="1" si="212"/>
        <v>-1.0355786380086922</v>
      </c>
      <c r="F490" s="304">
        <f t="shared" ca="1" si="213"/>
        <v>1.2021966434205418</v>
      </c>
      <c r="G490" s="306">
        <f t="shared" ca="1" si="214"/>
        <v>7.1506634881664359</v>
      </c>
      <c r="H490" s="307">
        <f t="shared" ca="1" si="215"/>
        <v>-102.75424465769238</v>
      </c>
      <c r="I490" s="304">
        <f t="shared" ca="1" si="216"/>
        <v>103.00275133943704</v>
      </c>
      <c r="J490" s="306">
        <f t="shared" ca="1" si="217"/>
        <v>634.95209386251588</v>
      </c>
      <c r="K490" s="307">
        <f t="shared" ca="1" si="218"/>
        <v>-5.7670555125660599</v>
      </c>
      <c r="L490" s="304">
        <f t="shared" ca="1" si="203"/>
        <v>634.97828343155027</v>
      </c>
      <c r="M490" s="306">
        <f t="shared" ca="1" si="219"/>
        <v>-1.5013183801772065</v>
      </c>
      <c r="N490" s="304">
        <f t="shared" ca="1" si="220"/>
        <v>-86.019206889571123</v>
      </c>
      <c r="P490" s="310">
        <f t="shared" ca="1" si="221"/>
        <v>23</v>
      </c>
      <c r="Q490" s="304">
        <f t="shared" ca="1" si="222"/>
        <v>0</v>
      </c>
      <c r="R490" s="306">
        <f t="shared" ca="1" si="223"/>
        <v>0</v>
      </c>
      <c r="S490" s="307">
        <f t="shared" ca="1" si="224"/>
        <v>4.5130000000000017</v>
      </c>
      <c r="T490" s="304">
        <f t="shared" ca="1" si="204"/>
        <v>44.272530000000017</v>
      </c>
      <c r="U490" s="311">
        <f t="shared" ca="1" si="205"/>
        <v>0</v>
      </c>
      <c r="V490" s="306">
        <f t="shared" ca="1" si="206"/>
        <v>1.2257066680699888</v>
      </c>
      <c r="W490" s="304">
        <f t="shared" ca="1" si="207"/>
        <v>39.694850953920053</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0.99068940600712985</v>
      </c>
      <c r="AH490" s="304">
        <f t="shared" ca="1" si="231"/>
        <v>-8.7956423239989174</v>
      </c>
    </row>
    <row r="491" spans="1:34" x14ac:dyDescent="0.2">
      <c r="A491" s="347">
        <f t="shared" ca="1" si="209"/>
        <v>1E-4</v>
      </c>
      <c r="B491" s="304">
        <f t="shared" ca="1" si="210"/>
        <v>29.809900000000134</v>
      </c>
      <c r="D491" s="306">
        <f t="shared" ca="1" si="211"/>
        <v>-0.61061343717417127</v>
      </c>
      <c r="E491" s="307">
        <f t="shared" ca="1" si="212"/>
        <v>-1.0355523395133517</v>
      </c>
      <c r="F491" s="304">
        <f t="shared" ca="1" si="213"/>
        <v>1.2021719583858341</v>
      </c>
      <c r="G491" s="306">
        <f t="shared" ca="1" si="214"/>
        <v>7.1506024268227186</v>
      </c>
      <c r="H491" s="307">
        <f t="shared" ca="1" si="215"/>
        <v>-102.75434821292633</v>
      </c>
      <c r="I491" s="304">
        <f t="shared" ca="1" si="216"/>
        <v>103.00285040584944</v>
      </c>
      <c r="J491" s="306">
        <f t="shared" ca="1" si="217"/>
        <v>634.95209386251588</v>
      </c>
      <c r="K491" s="307">
        <f t="shared" ca="1" si="218"/>
        <v>-5.7773309422095904</v>
      </c>
      <c r="L491" s="304">
        <f t="shared" ca="1" si="203"/>
        <v>634.9783768390929</v>
      </c>
      <c r="M491" s="306">
        <f t="shared" ca="1" si="219"/>
        <v>-1.5013190413535089</v>
      </c>
      <c r="N491" s="304">
        <f t="shared" ca="1" si="220"/>
        <v>-86.019244772182773</v>
      </c>
      <c r="P491" s="310">
        <f t="shared" ca="1" si="221"/>
        <v>23</v>
      </c>
      <c r="Q491" s="304">
        <f t="shared" ca="1" si="222"/>
        <v>0</v>
      </c>
      <c r="R491" s="306">
        <f t="shared" ca="1" si="223"/>
        <v>0</v>
      </c>
      <c r="S491" s="307">
        <f t="shared" ca="1" si="224"/>
        <v>4.5130000000000017</v>
      </c>
      <c r="T491" s="304">
        <f t="shared" ca="1" si="204"/>
        <v>44.272530000000017</v>
      </c>
      <c r="U491" s="311">
        <f t="shared" ca="1" si="205"/>
        <v>0</v>
      </c>
      <c r="V491" s="306">
        <f t="shared" ca="1" si="206"/>
        <v>1.2257079275370037</v>
      </c>
      <c r="W491" s="304">
        <f t="shared" ca="1" si="207"/>
        <v>39.694968097980407</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0.99066389890253959</v>
      </c>
      <c r="AH491" s="304">
        <f t="shared" ca="1" si="231"/>
        <v>-8.7956682813915439</v>
      </c>
    </row>
    <row r="492" spans="1:34" x14ac:dyDescent="0.2">
      <c r="A492" s="347">
        <f t="shared" ca="1" si="209"/>
        <v>1E-4</v>
      </c>
      <c r="B492" s="304">
        <f t="shared" ca="1" si="210"/>
        <v>29.810000000000134</v>
      </c>
      <c r="D492" s="306">
        <f t="shared" ca="1" si="211"/>
        <v>-0.61060943769038167</v>
      </c>
      <c r="E492" s="307">
        <f t="shared" ca="1" si="212"/>
        <v>-1.0355260413889855</v>
      </c>
      <c r="F492" s="304">
        <f t="shared" ca="1" si="213"/>
        <v>1.2021472737528072</v>
      </c>
      <c r="G492" s="306">
        <f t="shared" ca="1" si="214"/>
        <v>7.1505413658789498</v>
      </c>
      <c r="H492" s="307">
        <f t="shared" ca="1" si="215"/>
        <v>-102.75445176553048</v>
      </c>
      <c r="I492" s="304">
        <f t="shared" ca="1" si="216"/>
        <v>103.00294946971118</v>
      </c>
      <c r="J492" s="306">
        <f t="shared" ca="1" si="217"/>
        <v>634.95209386251588</v>
      </c>
      <c r="K492" s="307">
        <f t="shared" ca="1" si="218"/>
        <v>-5.7876063822085131</v>
      </c>
      <c r="L492" s="304">
        <f t="shared" ca="1" si="203"/>
        <v>634.97847041299644</v>
      </c>
      <c r="M492" s="306">
        <f t="shared" ca="1" si="219"/>
        <v>-1.5013197025228935</v>
      </c>
      <c r="N492" s="304">
        <f t="shared" ca="1" si="220"/>
        <v>-86.019282654398054</v>
      </c>
      <c r="P492" s="310">
        <f t="shared" ca="1" si="221"/>
        <v>23</v>
      </c>
      <c r="Q492" s="304">
        <f t="shared" ca="1" si="222"/>
        <v>0</v>
      </c>
      <c r="R492" s="306">
        <f t="shared" ca="1" si="223"/>
        <v>0</v>
      </c>
      <c r="S492" s="307">
        <f t="shared" ca="1" si="224"/>
        <v>4.5130000000000017</v>
      </c>
      <c r="T492" s="304">
        <f t="shared" ca="1" si="204"/>
        <v>44.272530000000017</v>
      </c>
      <c r="U492" s="311">
        <f t="shared" ca="1" si="205"/>
        <v>0</v>
      </c>
      <c r="V492" s="306">
        <f t="shared" ca="1" si="206"/>
        <v>1.2257091870065828</v>
      </c>
      <c r="W492" s="304">
        <f t="shared" ca="1" si="207"/>
        <v>39.695085240388217</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0.99063839215514093</v>
      </c>
      <c r="AH492" s="304">
        <f t="shared" ca="1" si="231"/>
        <v>-8.7956942384179904</v>
      </c>
    </row>
    <row r="493" spans="1:34" x14ac:dyDescent="0.2">
      <c r="A493" s="347">
        <f t="shared" ca="1" si="209"/>
        <v>1E-4</v>
      </c>
      <c r="B493" s="304">
        <f t="shared" ca="1" si="210"/>
        <v>29.810100000000133</v>
      </c>
      <c r="D493" s="306">
        <f t="shared" ca="1" si="211"/>
        <v>-0.61060543820736379</v>
      </c>
      <c r="E493" s="307">
        <f t="shared" ca="1" si="212"/>
        <v>-1.0354997436355848</v>
      </c>
      <c r="F493" s="304">
        <f t="shared" ca="1" si="213"/>
        <v>1.2021225895214551</v>
      </c>
      <c r="G493" s="306">
        <f t="shared" ca="1" si="214"/>
        <v>7.1504803053351287</v>
      </c>
      <c r="H493" s="307">
        <f t="shared" ca="1" si="215"/>
        <v>-102.75455531550485</v>
      </c>
      <c r="I493" s="304">
        <f t="shared" ca="1" si="216"/>
        <v>103.00304853102227</v>
      </c>
      <c r="J493" s="306">
        <f t="shared" ca="1" si="217"/>
        <v>634.95209386251588</v>
      </c>
      <c r="K493" s="307">
        <f t="shared" ca="1" si="218"/>
        <v>-5.797881832562565</v>
      </c>
      <c r="L493" s="304">
        <f t="shared" ca="1" si="203"/>
        <v>634.97856415326146</v>
      </c>
      <c r="M493" s="306">
        <f t="shared" ca="1" si="219"/>
        <v>-1.5013203636853605</v>
      </c>
      <c r="N493" s="304">
        <f t="shared" ca="1" si="220"/>
        <v>-86.019320536216981</v>
      </c>
      <c r="P493" s="310">
        <f t="shared" ca="1" si="221"/>
        <v>23</v>
      </c>
      <c r="Q493" s="304">
        <f t="shared" ca="1" si="222"/>
        <v>0</v>
      </c>
      <c r="R493" s="306">
        <f t="shared" ca="1" si="223"/>
        <v>0</v>
      </c>
      <c r="S493" s="307">
        <f t="shared" ca="1" si="224"/>
        <v>4.5130000000000017</v>
      </c>
      <c r="T493" s="304">
        <f t="shared" ca="1" si="204"/>
        <v>44.272530000000017</v>
      </c>
      <c r="U493" s="311">
        <f t="shared" ca="1" si="205"/>
        <v>0</v>
      </c>
      <c r="V493" s="306">
        <f t="shared" ca="1" si="206"/>
        <v>1.2257104464787254</v>
      </c>
      <c r="W493" s="304">
        <f t="shared" ca="1" si="207"/>
        <v>39.695202381143467</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0.99061288576492501</v>
      </c>
      <c r="AH493" s="304">
        <f t="shared" ca="1" si="231"/>
        <v>-8.795720195078264</v>
      </c>
    </row>
    <row r="494" spans="1:34" x14ac:dyDescent="0.2">
      <c r="A494" s="347">
        <f t="shared" ca="1" si="209"/>
        <v>1E-4</v>
      </c>
      <c r="B494" s="304">
        <f t="shared" ca="1" si="210"/>
        <v>29.810200000000133</v>
      </c>
      <c r="D494" s="306">
        <f t="shared" ca="1" si="211"/>
        <v>-0.61060143872511652</v>
      </c>
      <c r="E494" s="307">
        <f t="shared" ca="1" si="212"/>
        <v>-1.0354734462531567</v>
      </c>
      <c r="F494" s="304">
        <f t="shared" ca="1" si="213"/>
        <v>1.2020979056917831</v>
      </c>
      <c r="G494" s="306">
        <f t="shared" ca="1" si="214"/>
        <v>7.150419245191256</v>
      </c>
      <c r="H494" s="307">
        <f t="shared" ca="1" si="215"/>
        <v>-102.75465886284947</v>
      </c>
      <c r="I494" s="304">
        <f t="shared" ca="1" si="216"/>
        <v>103.00314758978276</v>
      </c>
      <c r="J494" s="306">
        <f t="shared" ca="1" si="217"/>
        <v>634.95209386251588</v>
      </c>
      <c r="K494" s="307">
        <f t="shared" ca="1" si="218"/>
        <v>-5.8081572932714831</v>
      </c>
      <c r="L494" s="304">
        <f t="shared" ca="1" si="203"/>
        <v>634.97865805988829</v>
      </c>
      <c r="M494" s="306">
        <f t="shared" ca="1" si="219"/>
        <v>-1.5013210248409097</v>
      </c>
      <c r="N494" s="304">
        <f t="shared" ca="1" si="220"/>
        <v>-86.019358417639552</v>
      </c>
      <c r="P494" s="310">
        <f t="shared" ca="1" si="221"/>
        <v>23</v>
      </c>
      <c r="Q494" s="304">
        <f t="shared" ca="1" si="222"/>
        <v>0</v>
      </c>
      <c r="R494" s="306">
        <f t="shared" ca="1" si="223"/>
        <v>0</v>
      </c>
      <c r="S494" s="307">
        <f t="shared" ca="1" si="224"/>
        <v>4.5130000000000017</v>
      </c>
      <c r="T494" s="304">
        <f t="shared" ca="1" si="204"/>
        <v>44.272530000000017</v>
      </c>
      <c r="U494" s="311">
        <f t="shared" ca="1" si="205"/>
        <v>0</v>
      </c>
      <c r="V494" s="306">
        <f t="shared" ca="1" si="206"/>
        <v>1.2257117059534319</v>
      </c>
      <c r="W494" s="304">
        <f t="shared" ca="1" si="207"/>
        <v>39.69531952024618</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0.9905873797319007</v>
      </c>
      <c r="AH494" s="304">
        <f t="shared" ca="1" si="231"/>
        <v>-8.7957461513723576</v>
      </c>
    </row>
    <row r="495" spans="1:34" x14ac:dyDescent="0.2">
      <c r="A495" s="347">
        <f t="shared" ca="1" si="209"/>
        <v>1E-4</v>
      </c>
      <c r="B495" s="304">
        <f t="shared" ca="1" si="210"/>
        <v>29.810300000000133</v>
      </c>
      <c r="D495" s="306">
        <f t="shared" ca="1" si="211"/>
        <v>-0.61059743924364385</v>
      </c>
      <c r="E495" s="307">
        <f t="shared" ca="1" si="212"/>
        <v>-1.0354471492416941</v>
      </c>
      <c r="F495" s="304">
        <f t="shared" ca="1" si="213"/>
        <v>1.2020732222637882</v>
      </c>
      <c r="G495" s="306">
        <f t="shared" ca="1" si="214"/>
        <v>7.1503581854473319</v>
      </c>
      <c r="H495" s="307">
        <f t="shared" ca="1" si="215"/>
        <v>-102.75476240756439</v>
      </c>
      <c r="I495" s="304">
        <f t="shared" ca="1" si="216"/>
        <v>103.00324664599268</v>
      </c>
      <c r="J495" s="306">
        <f t="shared" ca="1" si="217"/>
        <v>634.95209386251588</v>
      </c>
      <c r="K495" s="307">
        <f t="shared" ca="1" si="218"/>
        <v>-5.8184327643350038</v>
      </c>
      <c r="L495" s="304">
        <f t="shared" ca="1" si="203"/>
        <v>634.9787521328775</v>
      </c>
      <c r="M495" s="306">
        <f t="shared" ca="1" si="219"/>
        <v>-1.5013216859895417</v>
      </c>
      <c r="N495" s="304">
        <f t="shared" ca="1" si="220"/>
        <v>-86.019396298665797</v>
      </c>
      <c r="P495" s="310">
        <f t="shared" ca="1" si="221"/>
        <v>23</v>
      </c>
      <c r="Q495" s="304">
        <f t="shared" ca="1" si="222"/>
        <v>0</v>
      </c>
      <c r="R495" s="306">
        <f t="shared" ca="1" si="223"/>
        <v>0</v>
      </c>
      <c r="S495" s="307">
        <f t="shared" ca="1" si="224"/>
        <v>4.5130000000000017</v>
      </c>
      <c r="T495" s="304">
        <f t="shared" ca="1" si="204"/>
        <v>44.272530000000017</v>
      </c>
      <c r="U495" s="311">
        <f t="shared" ca="1" si="205"/>
        <v>0</v>
      </c>
      <c r="V495" s="306">
        <f t="shared" ca="1" si="206"/>
        <v>1.2257129654307022</v>
      </c>
      <c r="W495" s="304">
        <f t="shared" ca="1" si="207"/>
        <v>39.695436657696384</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0.99056187405605733</v>
      </c>
      <c r="AH495" s="304">
        <f t="shared" ca="1" si="231"/>
        <v>-8.7957721073002801</v>
      </c>
    </row>
    <row r="496" spans="1:34" x14ac:dyDescent="0.2">
      <c r="A496" s="347">
        <f t="shared" ca="1" si="209"/>
        <v>1E-4</v>
      </c>
      <c r="B496" s="304">
        <f t="shared" ca="1" si="210"/>
        <v>29.810400000000133</v>
      </c>
      <c r="D496" s="306">
        <f t="shared" ca="1" si="211"/>
        <v>-0.61059343976294123</v>
      </c>
      <c r="E496" s="307">
        <f t="shared" ca="1" si="212"/>
        <v>-1.0354208526011917</v>
      </c>
      <c r="F496" s="304">
        <f t="shared" ca="1" si="213"/>
        <v>1.2020485392374634</v>
      </c>
      <c r="G496" s="306">
        <f t="shared" ca="1" si="214"/>
        <v>7.1502971261033554</v>
      </c>
      <c r="H496" s="307">
        <f t="shared" ca="1" si="215"/>
        <v>-102.75486594964964</v>
      </c>
      <c r="I496" s="304">
        <f t="shared" ca="1" si="216"/>
        <v>103.00334569965206</v>
      </c>
      <c r="J496" s="306">
        <f t="shared" ca="1" si="217"/>
        <v>634.95209386251588</v>
      </c>
      <c r="K496" s="307">
        <f t="shared" ca="1" si="218"/>
        <v>-5.8287082457528641</v>
      </c>
      <c r="L496" s="304">
        <f t="shared" ca="1" si="203"/>
        <v>634.97884637222944</v>
      </c>
      <c r="M496" s="306">
        <f t="shared" ca="1" si="219"/>
        <v>-1.5013223471312562</v>
      </c>
      <c r="N496" s="304">
        <f t="shared" ca="1" si="220"/>
        <v>-86.0194341792957</v>
      </c>
      <c r="P496" s="310">
        <f t="shared" ca="1" si="221"/>
        <v>23</v>
      </c>
      <c r="Q496" s="304">
        <f t="shared" ca="1" si="222"/>
        <v>0</v>
      </c>
      <c r="R496" s="306">
        <f t="shared" ca="1" si="223"/>
        <v>0</v>
      </c>
      <c r="S496" s="307">
        <f t="shared" ca="1" si="224"/>
        <v>4.5130000000000017</v>
      </c>
      <c r="T496" s="304">
        <f t="shared" ca="1" si="204"/>
        <v>44.272530000000017</v>
      </c>
      <c r="U496" s="311">
        <f t="shared" ca="1" si="205"/>
        <v>0</v>
      </c>
      <c r="V496" s="306">
        <f t="shared" ca="1" si="206"/>
        <v>1.2257142249105362</v>
      </c>
      <c r="W496" s="304">
        <f t="shared" ca="1" si="207"/>
        <v>39.695553793494085</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0.99053636873739315</v>
      </c>
      <c r="AH496" s="304">
        <f t="shared" ca="1" si="231"/>
        <v>-8.7957980628620369</v>
      </c>
    </row>
    <row r="497" spans="1:34" x14ac:dyDescent="0.2">
      <c r="A497" s="347">
        <f t="shared" ca="1" si="209"/>
        <v>1E-4</v>
      </c>
      <c r="B497" s="304">
        <f t="shared" ca="1" si="210"/>
        <v>29.810500000000133</v>
      </c>
      <c r="D497" s="306">
        <f t="shared" ca="1" si="211"/>
        <v>-0.61058944028301398</v>
      </c>
      <c r="E497" s="307">
        <f t="shared" ca="1" si="212"/>
        <v>-1.0353945563316476</v>
      </c>
      <c r="F497" s="304">
        <f t="shared" ca="1" si="213"/>
        <v>1.2020238566128101</v>
      </c>
      <c r="G497" s="306">
        <f t="shared" ca="1" si="214"/>
        <v>7.1502360671593275</v>
      </c>
      <c r="H497" s="307">
        <f t="shared" ca="1" si="215"/>
        <v>-102.75496948910528</v>
      </c>
      <c r="I497" s="304">
        <f t="shared" ca="1" si="216"/>
        <v>103.00344475076095</v>
      </c>
      <c r="J497" s="306">
        <f t="shared" ca="1" si="217"/>
        <v>634.95209386251588</v>
      </c>
      <c r="K497" s="307">
        <f t="shared" ca="1" si="218"/>
        <v>-5.8389837375248019</v>
      </c>
      <c r="L497" s="304">
        <f t="shared" ca="1" si="203"/>
        <v>634.97894077794444</v>
      </c>
      <c r="M497" s="306">
        <f t="shared" ca="1" si="219"/>
        <v>-1.5013230082660536</v>
      </c>
      <c r="N497" s="304">
        <f t="shared" ca="1" si="220"/>
        <v>-86.019472059529278</v>
      </c>
      <c r="P497" s="310">
        <f t="shared" ca="1" si="221"/>
        <v>23</v>
      </c>
      <c r="Q497" s="304">
        <f t="shared" ca="1" si="222"/>
        <v>0</v>
      </c>
      <c r="R497" s="306">
        <f t="shared" ca="1" si="223"/>
        <v>0</v>
      </c>
      <c r="S497" s="307">
        <f t="shared" ca="1" si="224"/>
        <v>4.5130000000000017</v>
      </c>
      <c r="T497" s="304">
        <f t="shared" ca="1" si="204"/>
        <v>44.272530000000017</v>
      </c>
      <c r="U497" s="311">
        <f t="shared" ca="1" si="205"/>
        <v>0</v>
      </c>
      <c r="V497" s="306">
        <f t="shared" ca="1" si="206"/>
        <v>1.2257154843929337</v>
      </c>
      <c r="W497" s="304">
        <f t="shared" ca="1" si="207"/>
        <v>39.695670927639306</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0.99051086377590813</v>
      </c>
      <c r="AH497" s="304">
        <f t="shared" ca="1" si="231"/>
        <v>-8.7958240180576261</v>
      </c>
    </row>
    <row r="498" spans="1:34" x14ac:dyDescent="0.2">
      <c r="A498" s="347">
        <f t="shared" ca="1" si="209"/>
        <v>1E-4</v>
      </c>
      <c r="B498" s="304">
        <f t="shared" ca="1" si="210"/>
        <v>29.810600000000132</v>
      </c>
      <c r="D498" s="306">
        <f t="shared" ca="1" si="211"/>
        <v>-0.6105854408038599</v>
      </c>
      <c r="E498" s="307">
        <f t="shared" ca="1" si="212"/>
        <v>-1.0353682604330583</v>
      </c>
      <c r="F498" s="304">
        <f t="shared" ca="1" si="213"/>
        <v>1.2019991743898251</v>
      </c>
      <c r="G498" s="306">
        <f t="shared" ca="1" si="214"/>
        <v>7.1501750086152471</v>
      </c>
      <c r="H498" s="307">
        <f t="shared" ca="1" si="215"/>
        <v>-102.75507302593132</v>
      </c>
      <c r="I498" s="304">
        <f t="shared" ca="1" si="216"/>
        <v>103.00354379931937</v>
      </c>
      <c r="J498" s="306">
        <f t="shared" ca="1" si="217"/>
        <v>634.95209386251588</v>
      </c>
      <c r="K498" s="307">
        <f t="shared" ca="1" si="218"/>
        <v>-5.8492592396505536</v>
      </c>
      <c r="L498" s="304">
        <f t="shared" ca="1" si="203"/>
        <v>634.97903535002308</v>
      </c>
      <c r="M498" s="306">
        <f t="shared" ca="1" si="219"/>
        <v>-1.5013236693939336</v>
      </c>
      <c r="N498" s="304">
        <f t="shared" ca="1" si="220"/>
        <v>-86.019509939366515</v>
      </c>
      <c r="P498" s="310">
        <f t="shared" ca="1" si="221"/>
        <v>23</v>
      </c>
      <c r="Q498" s="304">
        <f t="shared" ca="1" si="222"/>
        <v>0</v>
      </c>
      <c r="R498" s="306">
        <f t="shared" ca="1" si="223"/>
        <v>0</v>
      </c>
      <c r="S498" s="307">
        <f t="shared" ca="1" si="224"/>
        <v>4.5130000000000017</v>
      </c>
      <c r="T498" s="304">
        <f t="shared" ca="1" si="204"/>
        <v>44.272530000000017</v>
      </c>
      <c r="U498" s="311">
        <f t="shared" ca="1" si="205"/>
        <v>0</v>
      </c>
      <c r="V498" s="306">
        <f t="shared" ca="1" si="206"/>
        <v>1.2257167438778946</v>
      </c>
      <c r="W498" s="304">
        <f t="shared" ca="1" si="207"/>
        <v>39.695788060132038</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0.99048535917159164</v>
      </c>
      <c r="AH498" s="304">
        <f t="shared" ca="1" si="231"/>
        <v>-8.7958499728870567</v>
      </c>
    </row>
    <row r="499" spans="1:34" x14ac:dyDescent="0.2">
      <c r="A499" s="347">
        <f t="shared" ca="1" si="209"/>
        <v>1E-4</v>
      </c>
      <c r="B499" s="304">
        <f t="shared" ca="1" si="210"/>
        <v>29.810700000000132</v>
      </c>
      <c r="D499" s="306">
        <f t="shared" ca="1" si="211"/>
        <v>-0.61058144132548231</v>
      </c>
      <c r="E499" s="307">
        <f t="shared" ca="1" si="212"/>
        <v>-1.0353419649054203</v>
      </c>
      <c r="F499" s="304">
        <f t="shared" ca="1" si="213"/>
        <v>1.201974492568507</v>
      </c>
      <c r="G499" s="306">
        <f t="shared" ca="1" si="214"/>
        <v>7.1501139504711144</v>
      </c>
      <c r="H499" s="307">
        <f t="shared" ca="1" si="215"/>
        <v>-102.75517656012781</v>
      </c>
      <c r="I499" s="304">
        <f t="shared" ca="1" si="216"/>
        <v>103.00364284532738</v>
      </c>
      <c r="J499" s="306">
        <f t="shared" ca="1" si="217"/>
        <v>634.95209386251588</v>
      </c>
      <c r="K499" s="307">
        <f t="shared" ca="1" si="218"/>
        <v>-5.8595347521298562</v>
      </c>
      <c r="L499" s="304">
        <f t="shared" ca="1" si="203"/>
        <v>634.97913008846569</v>
      </c>
      <c r="M499" s="306">
        <f t="shared" ca="1" si="219"/>
        <v>-1.5013243305148967</v>
      </c>
      <c r="N499" s="304">
        <f t="shared" ca="1" si="220"/>
        <v>-86.019547818807453</v>
      </c>
      <c r="P499" s="310">
        <f t="shared" ca="1" si="221"/>
        <v>23</v>
      </c>
      <c r="Q499" s="304">
        <f t="shared" ca="1" si="222"/>
        <v>0</v>
      </c>
      <c r="R499" s="306">
        <f t="shared" ca="1" si="223"/>
        <v>0</v>
      </c>
      <c r="S499" s="307">
        <f t="shared" ca="1" si="224"/>
        <v>4.5130000000000017</v>
      </c>
      <c r="T499" s="304">
        <f t="shared" ca="1" si="204"/>
        <v>44.272530000000017</v>
      </c>
      <c r="U499" s="311">
        <f t="shared" ca="1" si="205"/>
        <v>0</v>
      </c>
      <c r="V499" s="306">
        <f t="shared" ca="1" si="206"/>
        <v>1.2257180033654196</v>
      </c>
      <c r="W499" s="304">
        <f t="shared" ca="1" si="207"/>
        <v>39.695905190972347</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0.99045985492444899</v>
      </c>
      <c r="AH499" s="304">
        <f t="shared" ca="1" si="231"/>
        <v>-8.7958759273503269</v>
      </c>
    </row>
    <row r="500" spans="1:34" x14ac:dyDescent="0.2">
      <c r="A500" s="347">
        <f t="shared" ca="1" si="209"/>
        <v>1E-4</v>
      </c>
      <c r="B500" s="304">
        <f t="shared" ca="1" si="210"/>
        <v>29.810800000000132</v>
      </c>
      <c r="D500" s="306">
        <f t="shared" ca="1" si="211"/>
        <v>-0.6105774418478791</v>
      </c>
      <c r="E500" s="307">
        <f t="shared" ca="1" si="212"/>
        <v>-1.0353156697487265</v>
      </c>
      <c r="F500" s="304">
        <f t="shared" ca="1" si="213"/>
        <v>1.2019498111488491</v>
      </c>
      <c r="G500" s="306">
        <f t="shared" ca="1" si="214"/>
        <v>7.1500528927269293</v>
      </c>
      <c r="H500" s="307">
        <f t="shared" ca="1" si="215"/>
        <v>-102.75528009169479</v>
      </c>
      <c r="I500" s="304">
        <f t="shared" ca="1" si="216"/>
        <v>103.003741888785</v>
      </c>
      <c r="J500" s="306">
        <f t="shared" ca="1" si="217"/>
        <v>634.95209386251588</v>
      </c>
      <c r="K500" s="307">
        <f t="shared" ca="1" si="218"/>
        <v>-5.8698102749624477</v>
      </c>
      <c r="L500" s="304">
        <f t="shared" ca="1" si="203"/>
        <v>634.97922499327274</v>
      </c>
      <c r="M500" s="306">
        <f t="shared" ca="1" si="219"/>
        <v>-1.5013249916289428</v>
      </c>
      <c r="N500" s="304">
        <f t="shared" ca="1" si="220"/>
        <v>-86.019585697852079</v>
      </c>
      <c r="P500" s="310">
        <f t="shared" ca="1" si="221"/>
        <v>23</v>
      </c>
      <c r="Q500" s="304">
        <f t="shared" ca="1" si="222"/>
        <v>0</v>
      </c>
      <c r="R500" s="306">
        <f t="shared" ca="1" si="223"/>
        <v>0</v>
      </c>
      <c r="S500" s="307">
        <f t="shared" ca="1" si="224"/>
        <v>4.5130000000000017</v>
      </c>
      <c r="T500" s="304">
        <f t="shared" ca="1" si="204"/>
        <v>44.272530000000017</v>
      </c>
      <c r="U500" s="311">
        <f t="shared" ca="1" si="205"/>
        <v>0</v>
      </c>
      <c r="V500" s="306">
        <f t="shared" ca="1" si="206"/>
        <v>1.225719262855508</v>
      </c>
      <c r="W500" s="304">
        <f t="shared" ca="1" si="207"/>
        <v>39.69602232016021</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0.99043435103446775</v>
      </c>
      <c r="AH500" s="304">
        <f t="shared" ca="1" si="231"/>
        <v>-8.7959018814474472</v>
      </c>
    </row>
    <row r="501" spans="1:34" x14ac:dyDescent="0.2">
      <c r="A501" s="347">
        <f t="shared" ca="1" si="209"/>
        <v>1E-4</v>
      </c>
      <c r="B501" s="304">
        <f t="shared" ca="1" si="210"/>
        <v>29.810900000000132</v>
      </c>
      <c r="D501" s="306">
        <f t="shared" ca="1" si="211"/>
        <v>-0.61057344237105171</v>
      </c>
      <c r="E501" s="307">
        <f t="shared" ca="1" si="212"/>
        <v>-1.0352893749629768</v>
      </c>
      <c r="F501" s="304">
        <f t="shared" ca="1" si="213"/>
        <v>1.2019251301308527</v>
      </c>
      <c r="G501" s="306">
        <f t="shared" ca="1" si="214"/>
        <v>7.1499918353826919</v>
      </c>
      <c r="H501" s="307">
        <f t="shared" ca="1" si="215"/>
        <v>-102.75538362063229</v>
      </c>
      <c r="I501" s="304">
        <f t="shared" ca="1" si="216"/>
        <v>103.00384092969226</v>
      </c>
      <c r="J501" s="306">
        <f t="shared" ca="1" si="217"/>
        <v>634.95209386251588</v>
      </c>
      <c r="K501" s="307">
        <f t="shared" ca="1" si="218"/>
        <v>-5.8800858081480643</v>
      </c>
      <c r="L501" s="304">
        <f t="shared" ca="1" si="203"/>
        <v>634.97932006444455</v>
      </c>
      <c r="M501" s="306">
        <f t="shared" ca="1" si="219"/>
        <v>-1.5013256527360721</v>
      </c>
      <c r="N501" s="304">
        <f t="shared" ca="1" si="220"/>
        <v>-86.019623576500379</v>
      </c>
      <c r="P501" s="310">
        <f t="shared" ca="1" si="221"/>
        <v>23</v>
      </c>
      <c r="Q501" s="304">
        <f t="shared" ca="1" si="222"/>
        <v>0</v>
      </c>
      <c r="R501" s="306">
        <f t="shared" ca="1" si="223"/>
        <v>0</v>
      </c>
      <c r="S501" s="307">
        <f t="shared" ca="1" si="224"/>
        <v>4.5130000000000017</v>
      </c>
      <c r="T501" s="304">
        <f t="shared" ca="1" si="204"/>
        <v>44.272530000000017</v>
      </c>
      <c r="U501" s="311">
        <f t="shared" ca="1" si="205"/>
        <v>0</v>
      </c>
      <c r="V501" s="306">
        <f t="shared" ca="1" si="206"/>
        <v>1.22572052234816</v>
      </c>
      <c r="W501" s="304">
        <f t="shared" ca="1" si="207"/>
        <v>39.696139447695629</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0.99040884750164793</v>
      </c>
      <c r="AH501" s="304">
        <f t="shared" ca="1" si="231"/>
        <v>-8.7959278351784178</v>
      </c>
    </row>
    <row r="502" spans="1:34" x14ac:dyDescent="0.2">
      <c r="A502" s="347">
        <f t="shared" ca="1" si="209"/>
        <v>1E-4</v>
      </c>
      <c r="B502" s="304">
        <f t="shared" ca="1" si="210"/>
        <v>29.811000000000131</v>
      </c>
      <c r="D502" s="306">
        <f t="shared" ca="1" si="211"/>
        <v>-0.61056944289500092</v>
      </c>
      <c r="E502" s="307">
        <f t="shared" ca="1" si="212"/>
        <v>-1.0352630805481731</v>
      </c>
      <c r="F502" s="304">
        <f t="shared" ca="1" si="213"/>
        <v>1.2019004495145198</v>
      </c>
      <c r="G502" s="306">
        <f t="shared" ca="1" si="214"/>
        <v>7.1499307784384021</v>
      </c>
      <c r="H502" s="307">
        <f t="shared" ca="1" si="215"/>
        <v>-102.75548714694034</v>
      </c>
      <c r="I502" s="304">
        <f t="shared" ca="1" si="216"/>
        <v>103.0039399680492</v>
      </c>
      <c r="J502" s="306">
        <f t="shared" ca="1" si="217"/>
        <v>634.95209386251588</v>
      </c>
      <c r="K502" s="307">
        <f t="shared" ca="1" si="218"/>
        <v>-5.890361351686443</v>
      </c>
      <c r="L502" s="304">
        <f t="shared" ca="1" si="203"/>
        <v>634.97941530198182</v>
      </c>
      <c r="M502" s="306">
        <f t="shared" ca="1" si="219"/>
        <v>-1.5013263138362845</v>
      </c>
      <c r="N502" s="304">
        <f t="shared" ca="1" si="220"/>
        <v>-86.019661454752395</v>
      </c>
      <c r="P502" s="310">
        <f t="shared" ca="1" si="221"/>
        <v>23</v>
      </c>
      <c r="Q502" s="304">
        <f t="shared" ca="1" si="222"/>
        <v>0</v>
      </c>
      <c r="R502" s="306">
        <f t="shared" ca="1" si="223"/>
        <v>0</v>
      </c>
      <c r="S502" s="307">
        <f t="shared" ca="1" si="224"/>
        <v>4.5130000000000017</v>
      </c>
      <c r="T502" s="304">
        <f t="shared" ca="1" si="204"/>
        <v>44.272530000000017</v>
      </c>
      <c r="U502" s="311">
        <f t="shared" ca="1" si="205"/>
        <v>0</v>
      </c>
      <c r="V502" s="306">
        <f t="shared" ca="1" si="206"/>
        <v>1.2257217818433752</v>
      </c>
      <c r="W502" s="304">
        <f t="shared" ca="1" si="207"/>
        <v>39.696256573578651</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0.99038334432599839</v>
      </c>
      <c r="AH502" s="304">
        <f t="shared" ca="1" si="231"/>
        <v>-8.7959537885432333</v>
      </c>
    </row>
    <row r="503" spans="1:34" x14ac:dyDescent="0.2">
      <c r="A503" s="347">
        <f t="shared" ca="1" si="209"/>
        <v>1E-4</v>
      </c>
      <c r="B503" s="304">
        <f t="shared" ca="1" si="210"/>
        <v>29.811100000000131</v>
      </c>
      <c r="D503" s="306">
        <f t="shared" ca="1" si="211"/>
        <v>-0.61056544341972929</v>
      </c>
      <c r="E503" s="307">
        <f t="shared" ca="1" si="212"/>
        <v>-1.0352367865043028</v>
      </c>
      <c r="F503" s="304">
        <f t="shared" ca="1" si="213"/>
        <v>1.2018757692998416</v>
      </c>
      <c r="G503" s="306">
        <f t="shared" ca="1" si="214"/>
        <v>7.1498697218940599</v>
      </c>
      <c r="H503" s="307">
        <f t="shared" ca="1" si="215"/>
        <v>-102.75559067061899</v>
      </c>
      <c r="I503" s="304">
        <f t="shared" ca="1" si="216"/>
        <v>103.00403900385585</v>
      </c>
      <c r="J503" s="306">
        <f t="shared" ca="1" si="217"/>
        <v>634.95209386251588</v>
      </c>
      <c r="K503" s="307">
        <f t="shared" ca="1" si="218"/>
        <v>-5.9006369055773211</v>
      </c>
      <c r="L503" s="304">
        <f t="shared" ca="1" si="203"/>
        <v>634.97951070588465</v>
      </c>
      <c r="M503" s="306">
        <f t="shared" ca="1" si="219"/>
        <v>-1.5013269749295801</v>
      </c>
      <c r="N503" s="304">
        <f t="shared" ca="1" si="220"/>
        <v>-86.019699332608099</v>
      </c>
      <c r="P503" s="310">
        <f t="shared" ca="1" si="221"/>
        <v>23</v>
      </c>
      <c r="Q503" s="304">
        <f t="shared" ca="1" si="222"/>
        <v>0</v>
      </c>
      <c r="R503" s="306">
        <f t="shared" ca="1" si="223"/>
        <v>0</v>
      </c>
      <c r="S503" s="307">
        <f t="shared" ca="1" si="224"/>
        <v>4.5130000000000017</v>
      </c>
      <c r="T503" s="304">
        <f t="shared" ca="1" si="204"/>
        <v>44.272530000000017</v>
      </c>
      <c r="U503" s="311">
        <f t="shared" ca="1" si="205"/>
        <v>0</v>
      </c>
      <c r="V503" s="306">
        <f t="shared" ca="1" si="206"/>
        <v>1.2257230413411546</v>
      </c>
      <c r="W503" s="304">
        <f t="shared" ca="1" si="207"/>
        <v>39.696373697809292</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0.99035784150749784</v>
      </c>
      <c r="AH503" s="304">
        <f t="shared" ca="1" si="231"/>
        <v>-8.7959797415419096</v>
      </c>
    </row>
    <row r="504" spans="1:34" x14ac:dyDescent="0.2">
      <c r="A504" s="347">
        <f t="shared" ca="1" si="209"/>
        <v>1E-4</v>
      </c>
      <c r="B504" s="304">
        <f t="shared" ca="1" si="210"/>
        <v>29.811200000000131</v>
      </c>
      <c r="D504" s="306">
        <f t="shared" ca="1" si="211"/>
        <v>-0.61056144394523582</v>
      </c>
      <c r="E504" s="307">
        <f t="shared" ca="1" si="212"/>
        <v>-1.0352104928313643</v>
      </c>
      <c r="F504" s="304">
        <f t="shared" ca="1" si="213"/>
        <v>1.2018510894868164</v>
      </c>
      <c r="G504" s="306">
        <f t="shared" ca="1" si="214"/>
        <v>7.1498086657496653</v>
      </c>
      <c r="H504" s="307">
        <f t="shared" ca="1" si="215"/>
        <v>-102.75569419166827</v>
      </c>
      <c r="I504" s="304">
        <f t="shared" ca="1" si="216"/>
        <v>103.00413803711226</v>
      </c>
      <c r="J504" s="306">
        <f t="shared" ca="1" si="217"/>
        <v>634.95209386251588</v>
      </c>
      <c r="K504" s="307">
        <f t="shared" ca="1" si="218"/>
        <v>-5.9109124698204356</v>
      </c>
      <c r="L504" s="304">
        <f t="shared" ca="1" si="203"/>
        <v>634.97960627615362</v>
      </c>
      <c r="M504" s="306">
        <f t="shared" ca="1" si="219"/>
        <v>-1.5013276360159593</v>
      </c>
      <c r="N504" s="304">
        <f t="shared" ca="1" si="220"/>
        <v>-86.019737210067518</v>
      </c>
      <c r="P504" s="310">
        <f t="shared" ca="1" si="221"/>
        <v>23</v>
      </c>
      <c r="Q504" s="304">
        <f t="shared" ca="1" si="222"/>
        <v>0</v>
      </c>
      <c r="R504" s="306">
        <f t="shared" ca="1" si="223"/>
        <v>0</v>
      </c>
      <c r="S504" s="307">
        <f t="shared" ca="1" si="224"/>
        <v>4.5130000000000017</v>
      </c>
      <c r="T504" s="304">
        <f t="shared" ca="1" si="204"/>
        <v>44.272530000000017</v>
      </c>
      <c r="U504" s="311">
        <f t="shared" ca="1" si="205"/>
        <v>0</v>
      </c>
      <c r="V504" s="306">
        <f t="shared" ca="1" si="206"/>
        <v>1.2257243008414966</v>
      </c>
      <c r="W504" s="304">
        <f t="shared" ca="1" si="207"/>
        <v>39.696490820387524</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0.99033233904614981</v>
      </c>
      <c r="AH504" s="304">
        <f t="shared" ca="1" si="231"/>
        <v>-8.7960056941744469</v>
      </c>
    </row>
    <row r="505" spans="1:34" x14ac:dyDescent="0.2">
      <c r="A505" s="347">
        <f t="shared" ca="1" si="209"/>
        <v>1E-4</v>
      </c>
      <c r="B505" s="304">
        <f t="shared" ca="1" si="210"/>
        <v>29.811300000000131</v>
      </c>
      <c r="D505" s="306">
        <f t="shared" ca="1" si="211"/>
        <v>-0.61055744447151972</v>
      </c>
      <c r="E505" s="307">
        <f t="shared" ca="1" si="212"/>
        <v>-1.0351841995293629</v>
      </c>
      <c r="F505" s="304">
        <f t="shared" ca="1" si="213"/>
        <v>1.2018264100754488</v>
      </c>
      <c r="G505" s="306">
        <f t="shared" ca="1" si="214"/>
        <v>7.1497476100052184</v>
      </c>
      <c r="H505" s="307">
        <f t="shared" ca="1" si="215"/>
        <v>-102.75579771008822</v>
      </c>
      <c r="I505" s="304">
        <f t="shared" ca="1" si="216"/>
        <v>103.00423706781845</v>
      </c>
      <c r="J505" s="306">
        <f t="shared" ca="1" si="217"/>
        <v>634.95209386251588</v>
      </c>
      <c r="K505" s="307">
        <f t="shared" ca="1" si="218"/>
        <v>-5.9211880444155236</v>
      </c>
      <c r="L505" s="304">
        <f t="shared" ca="1" si="203"/>
        <v>634.97970201278918</v>
      </c>
      <c r="M505" s="306">
        <f t="shared" ca="1" si="219"/>
        <v>-1.5013282970954218</v>
      </c>
      <c r="N505" s="304">
        <f t="shared" ca="1" si="220"/>
        <v>-86.01977508713064</v>
      </c>
      <c r="P505" s="310">
        <f t="shared" ca="1" si="221"/>
        <v>23</v>
      </c>
      <c r="Q505" s="304">
        <f t="shared" ca="1" si="222"/>
        <v>0</v>
      </c>
      <c r="R505" s="306">
        <f t="shared" ca="1" si="223"/>
        <v>0</v>
      </c>
      <c r="S505" s="307">
        <f t="shared" ca="1" si="224"/>
        <v>4.5130000000000017</v>
      </c>
      <c r="T505" s="304">
        <f t="shared" ca="1" si="204"/>
        <v>44.272530000000017</v>
      </c>
      <c r="U505" s="311">
        <f t="shared" ca="1" si="205"/>
        <v>0</v>
      </c>
      <c r="V505" s="306">
        <f t="shared" ca="1" si="206"/>
        <v>1.2257255603444028</v>
      </c>
      <c r="W505" s="304">
        <f t="shared" ca="1" si="207"/>
        <v>39.696607941313431</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0.99030683694195965</v>
      </c>
      <c r="AH505" s="304">
        <f t="shared" ca="1" si="231"/>
        <v>-8.7960316464408397</v>
      </c>
    </row>
    <row r="506" spans="1:34" x14ac:dyDescent="0.2">
      <c r="A506" s="347">
        <f t="shared" ca="1" si="209"/>
        <v>1E-4</v>
      </c>
      <c r="B506" s="304">
        <f t="shared" ca="1" si="210"/>
        <v>29.81140000000013</v>
      </c>
      <c r="D506" s="306">
        <f t="shared" ca="1" si="211"/>
        <v>-0.61055344499858566</v>
      </c>
      <c r="E506" s="307">
        <f t="shared" ca="1" si="212"/>
        <v>-1.035157906598279</v>
      </c>
      <c r="F506" s="304">
        <f t="shared" ca="1" si="213"/>
        <v>1.2018017310657247</v>
      </c>
      <c r="G506" s="306">
        <f t="shared" ca="1" si="214"/>
        <v>7.1496865546607182</v>
      </c>
      <c r="H506" s="307">
        <f t="shared" ca="1" si="215"/>
        <v>-102.75590122587887</v>
      </c>
      <c r="I506" s="304">
        <f t="shared" ca="1" si="216"/>
        <v>103.00433609597448</v>
      </c>
      <c r="J506" s="306">
        <f t="shared" ca="1" si="217"/>
        <v>634.95209386251588</v>
      </c>
      <c r="K506" s="307">
        <f t="shared" ca="1" si="218"/>
        <v>-5.9314636293623222</v>
      </c>
      <c r="L506" s="304">
        <f t="shared" ca="1" si="203"/>
        <v>634.97979791579166</v>
      </c>
      <c r="M506" s="306">
        <f t="shared" ca="1" si="219"/>
        <v>-1.5013289581679681</v>
      </c>
      <c r="N506" s="304">
        <f t="shared" ca="1" si="220"/>
        <v>-86.019812963797492</v>
      </c>
      <c r="P506" s="310">
        <f t="shared" ca="1" si="221"/>
        <v>23</v>
      </c>
      <c r="Q506" s="304">
        <f t="shared" ca="1" si="222"/>
        <v>0</v>
      </c>
      <c r="R506" s="306">
        <f t="shared" ca="1" si="223"/>
        <v>0</v>
      </c>
      <c r="S506" s="307">
        <f t="shared" ca="1" si="224"/>
        <v>4.5130000000000017</v>
      </c>
      <c r="T506" s="304">
        <f t="shared" ca="1" si="204"/>
        <v>44.272530000000017</v>
      </c>
      <c r="U506" s="311">
        <f t="shared" ca="1" si="205"/>
        <v>0</v>
      </c>
      <c r="V506" s="306">
        <f t="shared" ca="1" si="206"/>
        <v>1.2257268198498723</v>
      </c>
      <c r="W506" s="304">
        <f t="shared" ca="1" si="207"/>
        <v>39.696725060586985</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0.9902813351949078</v>
      </c>
      <c r="AH506" s="304">
        <f t="shared" ca="1" si="231"/>
        <v>-8.7960575983411076</v>
      </c>
    </row>
    <row r="507" spans="1:34" x14ac:dyDescent="0.2">
      <c r="A507" s="347">
        <f t="shared" ca="1" si="209"/>
        <v>1E-4</v>
      </c>
      <c r="B507" s="304">
        <f t="shared" ca="1" si="210"/>
        <v>29.81150000000013</v>
      </c>
      <c r="D507" s="306">
        <f t="shared" ca="1" si="211"/>
        <v>-0.6105494455264302</v>
      </c>
      <c r="E507" s="307">
        <f t="shared" ca="1" si="212"/>
        <v>-1.0351316140381215</v>
      </c>
      <c r="F507" s="304">
        <f t="shared" ca="1" si="213"/>
        <v>1.2017770524576503</v>
      </c>
      <c r="G507" s="306">
        <f t="shared" ca="1" si="214"/>
        <v>7.1496254997161657</v>
      </c>
      <c r="H507" s="307">
        <f t="shared" ca="1" si="215"/>
        <v>-102.75600473904028</v>
      </c>
      <c r="I507" s="304">
        <f t="shared" ca="1" si="216"/>
        <v>103.00443512158037</v>
      </c>
      <c r="J507" s="306">
        <f t="shared" ca="1" si="217"/>
        <v>634.95209386251588</v>
      </c>
      <c r="K507" s="307">
        <f t="shared" ca="1" si="218"/>
        <v>-5.9417392246605685</v>
      </c>
      <c r="L507" s="304">
        <f t="shared" ca="1" si="203"/>
        <v>634.97989398516165</v>
      </c>
      <c r="M507" s="306">
        <f t="shared" ca="1" si="219"/>
        <v>-1.5013296192335979</v>
      </c>
      <c r="N507" s="304">
        <f t="shared" ca="1" si="220"/>
        <v>-86.019850840068059</v>
      </c>
      <c r="P507" s="310">
        <f t="shared" ca="1" si="221"/>
        <v>23</v>
      </c>
      <c r="Q507" s="304">
        <f t="shared" ca="1" si="222"/>
        <v>0</v>
      </c>
      <c r="R507" s="306">
        <f t="shared" ca="1" si="223"/>
        <v>0</v>
      </c>
      <c r="S507" s="307">
        <f t="shared" ca="1" si="224"/>
        <v>4.5130000000000017</v>
      </c>
      <c r="T507" s="304">
        <f t="shared" ca="1" si="204"/>
        <v>44.272530000000017</v>
      </c>
      <c r="U507" s="311">
        <f t="shared" ca="1" si="205"/>
        <v>0</v>
      </c>
      <c r="V507" s="306">
        <f t="shared" ca="1" si="206"/>
        <v>1.2257280793579051</v>
      </c>
      <c r="W507" s="304">
        <f t="shared" ca="1" si="207"/>
        <v>39.696842178208207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0.99025583380500315</v>
      </c>
      <c r="AH507" s="304">
        <f t="shared" ca="1" si="231"/>
        <v>-8.7960835498752434</v>
      </c>
    </row>
    <row r="508" spans="1:34" x14ac:dyDescent="0.2">
      <c r="A508" s="347">
        <f t="shared" ca="1" si="209"/>
        <v>1E-4</v>
      </c>
      <c r="B508" s="304">
        <f t="shared" ca="1" si="210"/>
        <v>29.81160000000013</v>
      </c>
      <c r="D508" s="306">
        <f t="shared" ca="1" si="211"/>
        <v>-0.61054544605505701</v>
      </c>
      <c r="E508" s="307">
        <f t="shared" ca="1" si="212"/>
        <v>-1.0351053218488833</v>
      </c>
      <c r="F508" s="304">
        <f t="shared" ca="1" si="213"/>
        <v>1.2017523742512219</v>
      </c>
      <c r="G508" s="306">
        <f t="shared" ca="1" si="214"/>
        <v>7.1495644451715599</v>
      </c>
      <c r="H508" s="307">
        <f t="shared" ca="1" si="215"/>
        <v>-102.75610824957246</v>
      </c>
      <c r="I508" s="304">
        <f t="shared" ca="1" si="216"/>
        <v>103.00453414463615</v>
      </c>
      <c r="J508" s="306">
        <f t="shared" ca="1" si="217"/>
        <v>634.95209386251588</v>
      </c>
      <c r="K508" s="307">
        <f t="shared" ca="1" si="218"/>
        <v>-5.9520148303099987</v>
      </c>
      <c r="L508" s="304">
        <f t="shared" ca="1" si="203"/>
        <v>634.97999022089937</v>
      </c>
      <c r="M508" s="306">
        <f t="shared" ca="1" si="219"/>
        <v>-1.5013302802923116</v>
      </c>
      <c r="N508" s="304">
        <f t="shared" ca="1" si="220"/>
        <v>-86.019888715942372</v>
      </c>
      <c r="P508" s="310">
        <f t="shared" ca="1" si="221"/>
        <v>23</v>
      </c>
      <c r="Q508" s="304">
        <f t="shared" ca="1" si="222"/>
        <v>0</v>
      </c>
      <c r="R508" s="306">
        <f t="shared" ca="1" si="223"/>
        <v>0</v>
      </c>
      <c r="S508" s="307">
        <f t="shared" ca="1" si="224"/>
        <v>4.5130000000000017</v>
      </c>
      <c r="T508" s="304">
        <f t="shared" ca="1" si="204"/>
        <v>44.272530000000017</v>
      </c>
      <c r="U508" s="311">
        <f t="shared" ca="1" si="205"/>
        <v>0</v>
      </c>
      <c r="V508" s="306">
        <f t="shared" ca="1" si="206"/>
        <v>1.2257293388685011</v>
      </c>
      <c r="W508" s="304">
        <f t="shared" ca="1" si="207"/>
        <v>39.696959294177113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0.9902303327722386</v>
      </c>
      <c r="AH508" s="304">
        <f t="shared" ca="1" si="231"/>
        <v>-8.7961095010432508</v>
      </c>
    </row>
    <row r="509" spans="1:34" x14ac:dyDescent="0.2">
      <c r="A509" s="347">
        <f t="shared" ca="1" si="209"/>
        <v>1E-4</v>
      </c>
      <c r="B509" s="304">
        <f t="shared" ca="1" si="210"/>
        <v>29.81170000000013</v>
      </c>
      <c r="D509" s="306">
        <f t="shared" ca="1" si="211"/>
        <v>-0.61054144658446385</v>
      </c>
      <c r="E509" s="307">
        <f t="shared" ca="1" si="212"/>
        <v>-1.0350790300305626</v>
      </c>
      <c r="F509" s="304">
        <f t="shared" ca="1" si="213"/>
        <v>1.201727696446437</v>
      </c>
      <c r="G509" s="306">
        <f t="shared" ca="1" si="214"/>
        <v>7.1495033910269017</v>
      </c>
      <c r="H509" s="307">
        <f t="shared" ca="1" si="215"/>
        <v>-102.75621175747547</v>
      </c>
      <c r="I509" s="304">
        <f t="shared" ca="1" si="216"/>
        <v>103.00463316514187</v>
      </c>
      <c r="J509" s="306">
        <f t="shared" ca="1" si="217"/>
        <v>634.95209386251588</v>
      </c>
      <c r="K509" s="307">
        <f t="shared" ca="1" si="218"/>
        <v>-5.9622904463103508</v>
      </c>
      <c r="L509" s="304">
        <f t="shared" ca="1" si="203"/>
        <v>634.98008662300538</v>
      </c>
      <c r="M509" s="306">
        <f t="shared" ca="1" si="219"/>
        <v>-1.5013309413441092</v>
      </c>
      <c r="N509" s="304">
        <f t="shared" ca="1" si="220"/>
        <v>-86.019926591420415</v>
      </c>
      <c r="P509" s="310">
        <f t="shared" ca="1" si="221"/>
        <v>23</v>
      </c>
      <c r="Q509" s="304">
        <f t="shared" ca="1" si="222"/>
        <v>0</v>
      </c>
      <c r="R509" s="306">
        <f t="shared" ca="1" si="223"/>
        <v>0</v>
      </c>
      <c r="S509" s="307">
        <f t="shared" ca="1" si="224"/>
        <v>4.5130000000000017</v>
      </c>
      <c r="T509" s="304">
        <f t="shared" ca="1" si="204"/>
        <v>44.272530000000017</v>
      </c>
      <c r="U509" s="311">
        <f t="shared" ca="1" si="205"/>
        <v>0</v>
      </c>
      <c r="V509" s="306">
        <f t="shared" ca="1" si="206"/>
        <v>1.2257305983816607</v>
      </c>
      <c r="W509" s="304">
        <f t="shared" ca="1" si="207"/>
        <v>39.697076408493736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0.99020483209661059</v>
      </c>
      <c r="AH509" s="304">
        <f t="shared" ca="1" si="231"/>
        <v>-8.7961354518451351</v>
      </c>
    </row>
    <row r="510" spans="1:34" x14ac:dyDescent="0.2">
      <c r="A510" s="347">
        <f t="shared" ca="1" si="209"/>
        <v>1E-4</v>
      </c>
      <c r="B510" s="304">
        <f t="shared" ca="1" si="210"/>
        <v>29.81180000000013</v>
      </c>
      <c r="D510" s="306">
        <f t="shared" ca="1" si="211"/>
        <v>-0.61053744711465441</v>
      </c>
      <c r="E510" s="307">
        <f t="shared" ca="1" si="212"/>
        <v>-1.0350527385831487</v>
      </c>
      <c r="F510" s="304">
        <f t="shared" ca="1" si="213"/>
        <v>1.2017030190432891</v>
      </c>
      <c r="G510" s="306">
        <f t="shared" ca="1" si="214"/>
        <v>7.1494423372821903</v>
      </c>
      <c r="H510" s="307">
        <f t="shared" ca="1" si="215"/>
        <v>-102.75631526274933</v>
      </c>
      <c r="I510" s="304">
        <f t="shared" ca="1" si="216"/>
        <v>103.00473218309756</v>
      </c>
      <c r="J510" s="306">
        <f t="shared" ca="1" si="217"/>
        <v>634.95209386251588</v>
      </c>
      <c r="K510" s="307">
        <f t="shared" ca="1" si="218"/>
        <v>-5.9725660726613619</v>
      </c>
      <c r="L510" s="304">
        <f t="shared" ca="1" si="203"/>
        <v>634.98018319148002</v>
      </c>
      <c r="M510" s="306">
        <f t="shared" ca="1" si="219"/>
        <v>-1.5013316023889907</v>
      </c>
      <c r="N510" s="304">
        <f t="shared" ca="1" si="220"/>
        <v>-86.019964466502188</v>
      </c>
      <c r="P510" s="310">
        <f t="shared" ca="1" si="221"/>
        <v>23</v>
      </c>
      <c r="Q510" s="304">
        <f t="shared" ca="1" si="222"/>
        <v>0</v>
      </c>
      <c r="R510" s="306">
        <f t="shared" ca="1" si="223"/>
        <v>0</v>
      </c>
      <c r="S510" s="307">
        <f t="shared" ca="1" si="224"/>
        <v>4.5130000000000017</v>
      </c>
      <c r="T510" s="304">
        <f t="shared" ca="1" si="204"/>
        <v>44.272530000000017</v>
      </c>
      <c r="U510" s="311">
        <f t="shared" ca="1" si="205"/>
        <v>0</v>
      </c>
      <c r="V510" s="306">
        <f t="shared" ca="1" si="206"/>
        <v>1.2257318578973837</v>
      </c>
      <c r="W510" s="304">
        <f t="shared" ca="1" si="207"/>
        <v>39.697193521158077</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0.99017933177811202</v>
      </c>
      <c r="AH510" s="304">
        <f t="shared" ca="1" si="231"/>
        <v>-8.7961614022809052</v>
      </c>
    </row>
    <row r="511" spans="1:34" x14ac:dyDescent="0.2">
      <c r="A511" s="347">
        <f t="shared" ca="1" si="209"/>
        <v>1E-4</v>
      </c>
      <c r="B511" s="304">
        <f t="shared" ca="1" si="210"/>
        <v>29.811900000000129</v>
      </c>
      <c r="D511" s="306">
        <f t="shared" ca="1" si="211"/>
        <v>-0.61053344764562789</v>
      </c>
      <c r="E511" s="307">
        <f t="shared" ca="1" si="212"/>
        <v>-1.0350264475066453</v>
      </c>
      <c r="F511" s="304">
        <f t="shared" ca="1" si="213"/>
        <v>1.2016783420417809</v>
      </c>
      <c r="G511" s="306">
        <f t="shared" ca="1" si="214"/>
        <v>7.1493812839374256</v>
      </c>
      <c r="H511" s="307">
        <f t="shared" ca="1" si="215"/>
        <v>-102.75641876539407</v>
      </c>
      <c r="I511" s="304">
        <f t="shared" ca="1" si="216"/>
        <v>103.00483119850324</v>
      </c>
      <c r="J511" s="306">
        <f t="shared" ca="1" si="217"/>
        <v>634.95209386251588</v>
      </c>
      <c r="K511" s="307">
        <f t="shared" ca="1" si="218"/>
        <v>-5.982841709362769</v>
      </c>
      <c r="L511" s="304">
        <f t="shared" ca="1" si="203"/>
        <v>634.98027992632376</v>
      </c>
      <c r="M511" s="306">
        <f t="shared" ca="1" si="219"/>
        <v>-1.5013322634269561</v>
      </c>
      <c r="N511" s="304">
        <f t="shared" ca="1" si="220"/>
        <v>-86.020002341187705</v>
      </c>
      <c r="P511" s="310">
        <f t="shared" ca="1" si="221"/>
        <v>23</v>
      </c>
      <c r="Q511" s="304">
        <f t="shared" ca="1" si="222"/>
        <v>0</v>
      </c>
      <c r="R511" s="306">
        <f t="shared" ca="1" si="223"/>
        <v>0</v>
      </c>
      <c r="S511" s="307">
        <f t="shared" ca="1" si="224"/>
        <v>4.5130000000000017</v>
      </c>
      <c r="T511" s="304">
        <f t="shared" ca="1" si="204"/>
        <v>44.272530000000017</v>
      </c>
      <c r="U511" s="311">
        <f t="shared" ca="1" si="205"/>
        <v>0</v>
      </c>
      <c r="V511" s="306">
        <f t="shared" ca="1" si="206"/>
        <v>1.2257331174156696</v>
      </c>
      <c r="W511" s="304">
        <f t="shared" ca="1" si="207"/>
        <v>39.697310632170129</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0.99015383181674643</v>
      </c>
      <c r="AH511" s="304">
        <f t="shared" ca="1" si="231"/>
        <v>-8.7961873523505574</v>
      </c>
    </row>
    <row r="512" spans="1:34" x14ac:dyDescent="0.2">
      <c r="A512" s="347">
        <f t="shared" ca="1" si="209"/>
        <v>1E-4</v>
      </c>
      <c r="B512" s="304">
        <f t="shared" ca="1" si="210"/>
        <v>29.812000000000129</v>
      </c>
      <c r="D512" s="306">
        <f t="shared" ca="1" si="211"/>
        <v>-0.61052944817738541</v>
      </c>
      <c r="E512" s="307">
        <f t="shared" ca="1" si="212"/>
        <v>-1.0350001568010523</v>
      </c>
      <c r="F512" s="304">
        <f t="shared" ca="1" si="213"/>
        <v>1.2016536654419132</v>
      </c>
      <c r="G512" s="306">
        <f t="shared" ca="1" si="214"/>
        <v>7.1493202309926076</v>
      </c>
      <c r="H512" s="307">
        <f t="shared" ca="1" si="215"/>
        <v>-102.75652226540976</v>
      </c>
      <c r="I512" s="304">
        <f t="shared" ca="1" si="216"/>
        <v>103.00493021135897</v>
      </c>
      <c r="J512" s="306">
        <f t="shared" ca="1" si="217"/>
        <v>634.95209386251588</v>
      </c>
      <c r="K512" s="307">
        <f t="shared" ca="1" si="218"/>
        <v>-5.9931173564143094</v>
      </c>
      <c r="L512" s="304">
        <f t="shared" ca="1" si="203"/>
        <v>634.98037682753704</v>
      </c>
      <c r="M512" s="306">
        <f t="shared" ca="1" si="219"/>
        <v>-1.5013329244580058</v>
      </c>
      <c r="N512" s="304">
        <f t="shared" ca="1" si="220"/>
        <v>-86.020040215476982</v>
      </c>
      <c r="P512" s="310">
        <f t="shared" ca="1" si="221"/>
        <v>23</v>
      </c>
      <c r="Q512" s="304">
        <f t="shared" ca="1" si="222"/>
        <v>0</v>
      </c>
      <c r="R512" s="306">
        <f t="shared" ca="1" si="223"/>
        <v>0</v>
      </c>
      <c r="S512" s="307">
        <f t="shared" ca="1" si="224"/>
        <v>4.5130000000000017</v>
      </c>
      <c r="T512" s="304">
        <f t="shared" ca="1" si="204"/>
        <v>44.272530000000017</v>
      </c>
      <c r="U512" s="311">
        <f t="shared" ca="1" si="205"/>
        <v>0</v>
      </c>
      <c r="V512" s="306">
        <f t="shared" ca="1" si="206"/>
        <v>1.2257343769365192</v>
      </c>
      <c r="W512" s="304">
        <f t="shared" ca="1" si="207"/>
        <v>39.69742774152995</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0.99012833221251384</v>
      </c>
      <c r="AH512" s="304">
        <f t="shared" ca="1" si="231"/>
        <v>-8.7962133020540918</v>
      </c>
    </row>
    <row r="513" spans="1:34" x14ac:dyDescent="0.2">
      <c r="A513" s="347">
        <f t="shared" ca="1" si="209"/>
        <v>1E-4</v>
      </c>
      <c r="B513" s="304">
        <f t="shared" ca="1" si="210"/>
        <v>29.812100000000129</v>
      </c>
      <c r="D513" s="306">
        <f t="shared" ca="1" si="211"/>
        <v>-0.61052544870992742</v>
      </c>
      <c r="E513" s="307">
        <f t="shared" ca="1" si="212"/>
        <v>-1.0349738664663573</v>
      </c>
      <c r="F513" s="304">
        <f t="shared" ca="1" si="213"/>
        <v>1.2016289892436762</v>
      </c>
      <c r="G513" s="306">
        <f t="shared" ca="1" si="214"/>
        <v>7.1492591784477364</v>
      </c>
      <c r="H513" s="307">
        <f t="shared" ca="1" si="215"/>
        <v>-102.7566257627964</v>
      </c>
      <c r="I513" s="304">
        <f t="shared" ca="1" si="216"/>
        <v>103.00502922166477</v>
      </c>
      <c r="J513" s="306">
        <f t="shared" ca="1" si="217"/>
        <v>634.95209386251588</v>
      </c>
      <c r="K513" s="307">
        <f t="shared" ca="1" si="218"/>
        <v>-6.0033930138157201</v>
      </c>
      <c r="L513" s="304">
        <f t="shared" ca="1" si="203"/>
        <v>634.98047389512033</v>
      </c>
      <c r="M513" s="306">
        <f t="shared" ca="1" si="219"/>
        <v>-1.5013335854821399</v>
      </c>
      <c r="N513" s="304">
        <f t="shared" ca="1" si="220"/>
        <v>-86.020078089370017</v>
      </c>
      <c r="P513" s="310">
        <f t="shared" ca="1" si="221"/>
        <v>23</v>
      </c>
      <c r="Q513" s="304">
        <f t="shared" ca="1" si="222"/>
        <v>0</v>
      </c>
      <c r="R513" s="306">
        <f t="shared" ca="1" si="223"/>
        <v>0</v>
      </c>
      <c r="S513" s="307">
        <f t="shared" ca="1" si="224"/>
        <v>4.5130000000000017</v>
      </c>
      <c r="T513" s="304">
        <f t="shared" ca="1" si="204"/>
        <v>44.272530000000017</v>
      </c>
      <c r="U513" s="311">
        <f t="shared" ca="1" si="205"/>
        <v>0</v>
      </c>
      <c r="V513" s="306">
        <f t="shared" ca="1" si="206"/>
        <v>1.2257356364599317</v>
      </c>
      <c r="W513" s="304">
        <f t="shared" ca="1" si="207"/>
        <v>39.697544849237538</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0.99010283296539825</v>
      </c>
      <c r="AH513" s="304">
        <f t="shared" ca="1" si="231"/>
        <v>-8.7962392513915209</v>
      </c>
    </row>
    <row r="514" spans="1:34" x14ac:dyDescent="0.2">
      <c r="A514" s="347">
        <f t="shared" ca="1" si="209"/>
        <v>1E-4</v>
      </c>
      <c r="B514" s="304">
        <f t="shared" ca="1" si="210"/>
        <v>29.812200000000129</v>
      </c>
      <c r="D514" s="306">
        <f t="shared" ca="1" si="211"/>
        <v>-0.61052144924325313</v>
      </c>
      <c r="E514" s="307">
        <f t="shared" ca="1" si="212"/>
        <v>-1.0349475765025584</v>
      </c>
      <c r="F514" s="304">
        <f t="shared" ca="1" si="213"/>
        <v>1.2016043134470686</v>
      </c>
      <c r="G514" s="306">
        <f t="shared" ca="1" si="214"/>
        <v>7.1491981263028119</v>
      </c>
      <c r="H514" s="307">
        <f t="shared" ca="1" si="215"/>
        <v>-102.75672925755406</v>
      </c>
      <c r="I514" s="304">
        <f t="shared" ca="1" si="216"/>
        <v>103.00512822942068</v>
      </c>
      <c r="J514" s="306">
        <f t="shared" ca="1" si="217"/>
        <v>634.95209386251588</v>
      </c>
      <c r="K514" s="307">
        <f t="shared" ca="1" si="218"/>
        <v>-6.0136686815667373</v>
      </c>
      <c r="L514" s="304">
        <f t="shared" ca="1" si="203"/>
        <v>634.98057112907384</v>
      </c>
      <c r="M514" s="306">
        <f t="shared" ca="1" si="219"/>
        <v>-1.5013342464993582</v>
      </c>
      <c r="N514" s="304">
        <f t="shared" ca="1" si="220"/>
        <v>-86.020115962866811</v>
      </c>
      <c r="P514" s="310">
        <f t="shared" ca="1" si="221"/>
        <v>23</v>
      </c>
      <c r="Q514" s="304">
        <f t="shared" ca="1" si="222"/>
        <v>0</v>
      </c>
      <c r="R514" s="306">
        <f t="shared" ca="1" si="223"/>
        <v>0</v>
      </c>
      <c r="S514" s="307">
        <f t="shared" ca="1" si="224"/>
        <v>4.5130000000000017</v>
      </c>
      <c r="T514" s="304">
        <f t="shared" ca="1" si="204"/>
        <v>44.272530000000017</v>
      </c>
      <c r="U514" s="311">
        <f t="shared" ca="1" si="205"/>
        <v>0</v>
      </c>
      <c r="V514" s="306">
        <f t="shared" ca="1" si="206"/>
        <v>1.2257368959859076</v>
      </c>
      <c r="W514" s="304">
        <f t="shared" ca="1" si="207"/>
        <v>39.697661955292894</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0.99007733407540321</v>
      </c>
      <c r="AH514" s="304">
        <f t="shared" ca="1" si="231"/>
        <v>-8.7962652003628463</v>
      </c>
    </row>
    <row r="515" spans="1:34" x14ac:dyDescent="0.2">
      <c r="A515" s="347">
        <f t="shared" ca="1" si="209"/>
        <v>1E-4</v>
      </c>
      <c r="B515" s="304">
        <f t="shared" ca="1" si="210"/>
        <v>29.812300000000128</v>
      </c>
      <c r="D515" s="306">
        <f t="shared" ca="1" si="211"/>
        <v>-0.61051744977736566</v>
      </c>
      <c r="E515" s="307">
        <f t="shared" ca="1" si="212"/>
        <v>-1.0349212869096576</v>
      </c>
      <c r="F515" s="304">
        <f t="shared" ca="1" si="213"/>
        <v>1.2015796380520936</v>
      </c>
      <c r="G515" s="306">
        <f t="shared" ca="1" si="214"/>
        <v>7.1491370745578342</v>
      </c>
      <c r="H515" s="307">
        <f t="shared" ca="1" si="215"/>
        <v>-102.75683274968274</v>
      </c>
      <c r="I515" s="304">
        <f t="shared" ca="1" si="216"/>
        <v>103.00522723462673</v>
      </c>
      <c r="J515" s="306">
        <f t="shared" ca="1" si="217"/>
        <v>634.95209386251588</v>
      </c>
      <c r="K515" s="307">
        <f t="shared" ca="1" si="218"/>
        <v>-6.023944359667099</v>
      </c>
      <c r="L515" s="304">
        <f t="shared" ca="1" si="203"/>
        <v>634.98066852939826</v>
      </c>
      <c r="M515" s="306">
        <f t="shared" ca="1" si="219"/>
        <v>-1.5013349075096609</v>
      </c>
      <c r="N515" s="304">
        <f t="shared" ca="1" si="220"/>
        <v>-86.020153835967378</v>
      </c>
      <c r="P515" s="310">
        <f t="shared" ca="1" si="221"/>
        <v>23</v>
      </c>
      <c r="Q515" s="304">
        <f t="shared" ca="1" si="222"/>
        <v>0</v>
      </c>
      <c r="R515" s="306">
        <f t="shared" ca="1" si="223"/>
        <v>0</v>
      </c>
      <c r="S515" s="307">
        <f t="shared" ca="1" si="224"/>
        <v>4.5130000000000017</v>
      </c>
      <c r="T515" s="304">
        <f t="shared" ca="1" si="204"/>
        <v>44.272530000000017</v>
      </c>
      <c r="U515" s="311">
        <f t="shared" ca="1" si="205"/>
        <v>0</v>
      </c>
      <c r="V515" s="306">
        <f t="shared" ca="1" si="206"/>
        <v>1.2257381555144464</v>
      </c>
      <c r="W515" s="304">
        <f t="shared" ca="1" si="207"/>
        <v>39.697779059696039</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0.99005183554253051</v>
      </c>
      <c r="AH515" s="304">
        <f t="shared" ca="1" si="231"/>
        <v>-8.7962911489680646</v>
      </c>
    </row>
    <row r="516" spans="1:34" x14ac:dyDescent="0.2">
      <c r="A516" s="347">
        <f t="shared" ca="1" si="209"/>
        <v>1E-4</v>
      </c>
      <c r="B516" s="304">
        <f t="shared" ca="1" si="210"/>
        <v>29.812400000000128</v>
      </c>
      <c r="D516" s="306">
        <f t="shared" ca="1" si="211"/>
        <v>-0.61051345031226478</v>
      </c>
      <c r="E516" s="307">
        <f t="shared" ca="1" si="212"/>
        <v>-1.0348949976876494</v>
      </c>
      <c r="F516" s="304">
        <f t="shared" ca="1" si="213"/>
        <v>1.2015549630587465</v>
      </c>
      <c r="G516" s="306">
        <f t="shared" ca="1" si="214"/>
        <v>7.1490760232128032</v>
      </c>
      <c r="H516" s="307">
        <f t="shared" ca="1" si="215"/>
        <v>-102.75693623918251</v>
      </c>
      <c r="I516" s="304">
        <f t="shared" ca="1" si="216"/>
        <v>103.00532623728297</v>
      </c>
      <c r="J516" s="306">
        <f t="shared" ca="1" si="217"/>
        <v>634.95209386251588</v>
      </c>
      <c r="K516" s="307">
        <f t="shared" ca="1" si="218"/>
        <v>-6.0342200481165422</v>
      </c>
      <c r="L516" s="304">
        <f t="shared" ref="L516:L579" ca="1" si="232">SQRT(pos_x^2+pos_z^2)</f>
        <v>634.98076609609382</v>
      </c>
      <c r="M516" s="306">
        <f t="shared" ca="1" si="219"/>
        <v>-1.5013355685130483</v>
      </c>
      <c r="N516" s="304">
        <f t="shared" ca="1" si="220"/>
        <v>-86.020191708671717</v>
      </c>
      <c r="P516" s="310">
        <f t="shared" ca="1" si="221"/>
        <v>23</v>
      </c>
      <c r="Q516" s="304">
        <f t="shared" ca="1" si="222"/>
        <v>0</v>
      </c>
      <c r="R516" s="306">
        <f t="shared" ca="1" si="223"/>
        <v>0</v>
      </c>
      <c r="S516" s="307">
        <f t="shared" ca="1" si="224"/>
        <v>4.5130000000000017</v>
      </c>
      <c r="T516" s="304">
        <f t="shared" ref="T516:T579" ca="1" si="233">m*g</f>
        <v>44.272530000000017</v>
      </c>
      <c r="U516" s="311">
        <f t="shared" ref="U516:U579" ca="1" si="234">IF(pos_xz&lt;L_rampe,Poids*COS(Beta),0)</f>
        <v>0</v>
      </c>
      <c r="V516" s="306">
        <f t="shared" ref="V516:V579" ca="1" si="235">Rho_moyen*(20000-Alt_rampe-pos_z)/(20000+Alt_rampe+pos_z)</f>
        <v>1.225739415045549</v>
      </c>
      <c r="W516" s="304">
        <f t="shared" ref="W516:W579" ca="1" si="236">1/2*Rho*Sref*Cx*vit_xz^2</f>
        <v>39.697896162447023</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0.99002633736677126</v>
      </c>
      <c r="AH516" s="304">
        <f t="shared" ca="1" si="231"/>
        <v>-8.7963170972071847</v>
      </c>
    </row>
    <row r="517" spans="1:34" x14ac:dyDescent="0.2">
      <c r="A517" s="347">
        <f t="shared" ref="A517:A580" ca="1" si="238">IF(B516+0.01&lt;=T_ini+ROUNDUP(Temps_fin_propu,0), 0.01, IF(K516&gt;0, 0.1, 0.0001))</f>
        <v>1E-4</v>
      </c>
      <c r="B517" s="304">
        <f t="shared" ref="B517:B580" ca="1" si="239">B516+pas</f>
        <v>29.812500000000128</v>
      </c>
      <c r="D517" s="306">
        <f t="shared" ref="D517:D580" ca="1" si="240">IF(AND(L516&lt;L_rampe,Poussee&lt;Poids*SIN(M516)),0,(-W516+Poussee)/m*COS(M516)-U516/m*SIN(M516))</f>
        <v>-0.61050945084795061</v>
      </c>
      <c r="E517" s="307">
        <f t="shared" ref="E517:E580" ca="1" si="241">IF(AND(L516&lt;L_rampe,Poussee&lt;Poids*SIN(M516)),0,(-W516+Poussee)/m*SIN(M516)+U516/m*COS(M516)-Poids/m)</f>
        <v>-1.0348687088365232</v>
      </c>
      <c r="F517" s="304">
        <f t="shared" ref="F517:F580" ca="1" si="242">SQRT(acc_x^2+acc_z^2)</f>
        <v>1.2015302884670194</v>
      </c>
      <c r="G517" s="306">
        <f t="shared" ref="G517:G580" ca="1" si="243">G516+acc_x*pas</f>
        <v>7.1490149722677181</v>
      </c>
      <c r="H517" s="307">
        <f t="shared" ref="H517:H580" ca="1" si="244">H516+acc_z*pas</f>
        <v>-102.75703972605339</v>
      </c>
      <c r="I517" s="304">
        <f t="shared" ref="I517:I580" ca="1" si="245">SQRT(vit_x^2+vit_z^2)</f>
        <v>103.00542523738943</v>
      </c>
      <c r="J517" s="306">
        <f t="shared" ref="J517:J580" ca="1" si="246">J516+0.5*(vit_x+G516)*pas*(K516&gt;=0)</f>
        <v>634.95209386251588</v>
      </c>
      <c r="K517" s="307">
        <f t="shared" ref="K517:K580" ca="1" si="247">K516+0.5*(vit_z+H516)*pas</f>
        <v>-6.0444957469148042</v>
      </c>
      <c r="L517" s="304">
        <f t="shared" ca="1" si="232"/>
        <v>634.98086382916108</v>
      </c>
      <c r="M517" s="306">
        <f t="shared" ref="M517:M580" ca="1" si="248">IF(AND(L516&gt;L_rampe,G517&gt;0),ATAN2(G517,H517),$M$4)</f>
        <v>-1.5013362295095203</v>
      </c>
      <c r="N517" s="304">
        <f t="shared" ref="N517:N580" ca="1" si="249">DEGREES(Beta)</f>
        <v>-86.02022958097983</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4.5130000000000017</v>
      </c>
      <c r="T517" s="304">
        <f t="shared" ca="1" si="233"/>
        <v>44.272530000000017</v>
      </c>
      <c r="U517" s="311">
        <f t="shared" ca="1" si="234"/>
        <v>0</v>
      </c>
      <c r="V517" s="306">
        <f t="shared" ca="1" si="235"/>
        <v>1.2257406745792143</v>
      </c>
      <c r="W517" s="304">
        <f t="shared" ca="1" si="236"/>
        <v>39.698013263545811</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0.99000083954811657</v>
      </c>
      <c r="AH517" s="304">
        <f t="shared" ref="AH517:AH580" ca="1" si="260">IF(AND(L516&lt;L_rampe,Poussee&lt;Poids*SIN(M516)), g*SIN(M516), (-W516+Poussee)/m)</f>
        <v>-8.7963430450802154</v>
      </c>
    </row>
    <row r="518" spans="1:34" x14ac:dyDescent="0.2">
      <c r="A518" s="347">
        <f t="shared" ca="1" si="238"/>
        <v>1E-4</v>
      </c>
      <c r="B518" s="304">
        <f t="shared" ca="1" si="239"/>
        <v>29.812600000000128</v>
      </c>
      <c r="D518" s="306">
        <f t="shared" ca="1" si="240"/>
        <v>-0.61050545138442369</v>
      </c>
      <c r="E518" s="307">
        <f t="shared" ca="1" si="241"/>
        <v>-1.034842420356286</v>
      </c>
      <c r="F518" s="304">
        <f t="shared" ca="1" si="242"/>
        <v>1.2015056142769185</v>
      </c>
      <c r="G518" s="306">
        <f t="shared" ca="1" si="243"/>
        <v>7.1489539217225797</v>
      </c>
      <c r="H518" s="307">
        <f t="shared" ca="1" si="244"/>
        <v>-102.75714321029542</v>
      </c>
      <c r="I518" s="304">
        <f t="shared" ca="1" si="245"/>
        <v>103.00552423494614</v>
      </c>
      <c r="J518" s="306">
        <f t="shared" ca="1" si="246"/>
        <v>634.95209386251588</v>
      </c>
      <c r="K518" s="307">
        <f t="shared" ca="1" si="247"/>
        <v>-6.0547714560616219</v>
      </c>
      <c r="L518" s="304">
        <f t="shared" ca="1" si="232"/>
        <v>634.98096172860039</v>
      </c>
      <c r="M518" s="306">
        <f t="shared" ca="1" si="248"/>
        <v>-1.5013368904990769</v>
      </c>
      <c r="N518" s="304">
        <f t="shared" ca="1" si="249"/>
        <v>-86.02026745289173</v>
      </c>
      <c r="P518" s="310">
        <f t="shared" ca="1" si="250"/>
        <v>23</v>
      </c>
      <c r="Q518" s="304">
        <f t="shared" ca="1" si="251"/>
        <v>0</v>
      </c>
      <c r="R518" s="306">
        <f t="shared" ca="1" si="252"/>
        <v>0</v>
      </c>
      <c r="S518" s="307">
        <f t="shared" ca="1" si="253"/>
        <v>4.5130000000000017</v>
      </c>
      <c r="T518" s="304">
        <f t="shared" ca="1" si="233"/>
        <v>44.272530000000017</v>
      </c>
      <c r="U518" s="311">
        <f t="shared" ca="1" si="234"/>
        <v>0</v>
      </c>
      <c r="V518" s="306">
        <f t="shared" ca="1" si="235"/>
        <v>1.2257419341154425</v>
      </c>
      <c r="W518" s="304">
        <f t="shared" ca="1" si="236"/>
        <v>39.698130362992444</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0.98997534208657534</v>
      </c>
      <c r="AH518" s="304">
        <f t="shared" ca="1" si="260"/>
        <v>-8.7963689925871478</v>
      </c>
    </row>
    <row r="519" spans="1:34" x14ac:dyDescent="0.2">
      <c r="A519" s="347">
        <f t="shared" ca="1" si="238"/>
        <v>1E-4</v>
      </c>
      <c r="B519" s="304">
        <f t="shared" ca="1" si="239"/>
        <v>29.812700000000127</v>
      </c>
      <c r="D519" s="306">
        <f t="shared" ca="1" si="240"/>
        <v>-0.61050145192168603</v>
      </c>
      <c r="E519" s="307">
        <f t="shared" ca="1" si="241"/>
        <v>-1.0348161322469291</v>
      </c>
      <c r="F519" s="304">
        <f t="shared" ca="1" si="242"/>
        <v>1.2014809404884377</v>
      </c>
      <c r="G519" s="306">
        <f t="shared" ca="1" si="243"/>
        <v>7.1488928715773872</v>
      </c>
      <c r="H519" s="307">
        <f t="shared" ca="1" si="244"/>
        <v>-102.75724669190865</v>
      </c>
      <c r="I519" s="304">
        <f t="shared" ca="1" si="245"/>
        <v>103.00562322995313</v>
      </c>
      <c r="J519" s="306">
        <f t="shared" ca="1" si="246"/>
        <v>634.95209386251588</v>
      </c>
      <c r="K519" s="307">
        <f t="shared" ca="1" si="247"/>
        <v>-6.0650471755567326</v>
      </c>
      <c r="L519" s="304">
        <f t="shared" ca="1" si="232"/>
        <v>634.9810597944122</v>
      </c>
      <c r="M519" s="306">
        <f t="shared" ca="1" si="248"/>
        <v>-1.5013375514817184</v>
      </c>
      <c r="N519" s="304">
        <f t="shared" ca="1" si="249"/>
        <v>-86.020305324407417</v>
      </c>
      <c r="P519" s="310">
        <f t="shared" ca="1" si="250"/>
        <v>23</v>
      </c>
      <c r="Q519" s="304">
        <f t="shared" ca="1" si="251"/>
        <v>0</v>
      </c>
      <c r="R519" s="306">
        <f t="shared" ca="1" si="252"/>
        <v>0</v>
      </c>
      <c r="S519" s="307">
        <f t="shared" ca="1" si="253"/>
        <v>4.5130000000000017</v>
      </c>
      <c r="T519" s="304">
        <f t="shared" ca="1" si="233"/>
        <v>44.272530000000017</v>
      </c>
      <c r="U519" s="311">
        <f t="shared" ca="1" si="234"/>
        <v>0</v>
      </c>
      <c r="V519" s="306">
        <f t="shared" ca="1" si="235"/>
        <v>1.2257431936542347</v>
      </c>
      <c r="W519" s="304">
        <f t="shared" ca="1" si="236"/>
        <v>39.698247460786959</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0.9899498449821369</v>
      </c>
      <c r="AH519" s="304">
        <f t="shared" ca="1" si="260"/>
        <v>-8.7963949397279926</v>
      </c>
    </row>
    <row r="520" spans="1:34" x14ac:dyDescent="0.2">
      <c r="A520" s="347">
        <f t="shared" ca="1" si="238"/>
        <v>1E-4</v>
      </c>
      <c r="B520" s="304">
        <f t="shared" ca="1" si="239"/>
        <v>29.812800000000127</v>
      </c>
      <c r="D520" s="306">
        <f t="shared" ca="1" si="240"/>
        <v>-0.61049745245973752</v>
      </c>
      <c r="E520" s="307">
        <f t="shared" ca="1" si="241"/>
        <v>-1.0347898445084454</v>
      </c>
      <c r="F520" s="304">
        <f t="shared" ca="1" si="242"/>
        <v>1.2014562671015714</v>
      </c>
      <c r="G520" s="306">
        <f t="shared" ca="1" si="243"/>
        <v>7.1488318218321414</v>
      </c>
      <c r="H520" s="307">
        <f t="shared" ca="1" si="244"/>
        <v>-102.7573501708931</v>
      </c>
      <c r="I520" s="304">
        <f t="shared" ca="1" si="245"/>
        <v>103.00572222241047</v>
      </c>
      <c r="J520" s="306">
        <f t="shared" ca="1" si="246"/>
        <v>634.95209386251588</v>
      </c>
      <c r="K520" s="307">
        <f t="shared" ca="1" si="247"/>
        <v>-6.0753229053998723</v>
      </c>
      <c r="L520" s="304">
        <f t="shared" ca="1" si="232"/>
        <v>634.98115802659686</v>
      </c>
      <c r="M520" s="306">
        <f t="shared" ca="1" si="248"/>
        <v>-1.5013382124574448</v>
      </c>
      <c r="N520" s="304">
        <f t="shared" ca="1" si="249"/>
        <v>-86.020343195526905</v>
      </c>
      <c r="P520" s="310">
        <f t="shared" ca="1" si="250"/>
        <v>23</v>
      </c>
      <c r="Q520" s="304">
        <f t="shared" ca="1" si="251"/>
        <v>0</v>
      </c>
      <c r="R520" s="306">
        <f t="shared" ca="1" si="252"/>
        <v>0</v>
      </c>
      <c r="S520" s="307">
        <f t="shared" ca="1" si="253"/>
        <v>4.5130000000000017</v>
      </c>
      <c r="T520" s="304">
        <f t="shared" ca="1" si="233"/>
        <v>44.272530000000017</v>
      </c>
      <c r="U520" s="311">
        <f t="shared" ca="1" si="234"/>
        <v>0</v>
      </c>
      <c r="V520" s="306">
        <f t="shared" ca="1" si="235"/>
        <v>1.225744453195589</v>
      </c>
      <c r="W520" s="304">
        <f t="shared" ca="1" si="236"/>
        <v>39.698364556929334</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0.98992434823479769</v>
      </c>
      <c r="AH520" s="304">
        <f t="shared" ca="1" si="260"/>
        <v>-8.7964208865027569</v>
      </c>
    </row>
    <row r="521" spans="1:34" x14ac:dyDescent="0.2">
      <c r="A521" s="347">
        <f t="shared" ca="1" si="238"/>
        <v>1E-4</v>
      </c>
      <c r="B521" s="304">
        <f t="shared" ca="1" si="239"/>
        <v>29.812900000000127</v>
      </c>
      <c r="D521" s="306">
        <f t="shared" ca="1" si="240"/>
        <v>-0.61049345299857916</v>
      </c>
      <c r="E521" s="307">
        <f t="shared" ca="1" si="241"/>
        <v>-1.0347635571408382</v>
      </c>
      <c r="F521" s="304">
        <f t="shared" ca="1" si="242"/>
        <v>1.2014315941163229</v>
      </c>
      <c r="G521" s="306">
        <f t="shared" ca="1" si="243"/>
        <v>7.1487707724868415</v>
      </c>
      <c r="H521" s="307">
        <f t="shared" ca="1" si="244"/>
        <v>-102.75745364724882</v>
      </c>
      <c r="I521" s="304">
        <f t="shared" ca="1" si="245"/>
        <v>103.00582121231815</v>
      </c>
      <c r="J521" s="306">
        <f t="shared" ca="1" si="246"/>
        <v>634.95209386251588</v>
      </c>
      <c r="K521" s="307">
        <f t="shared" ca="1" si="247"/>
        <v>-6.0855986455907791</v>
      </c>
      <c r="L521" s="304">
        <f t="shared" ca="1" si="232"/>
        <v>634.98125642515492</v>
      </c>
      <c r="M521" s="306">
        <f t="shared" ca="1" si="248"/>
        <v>-1.5013388734262563</v>
      </c>
      <c r="N521" s="304">
        <f t="shared" ca="1" si="249"/>
        <v>-86.020381066250195</v>
      </c>
      <c r="P521" s="310">
        <f t="shared" ca="1" si="250"/>
        <v>23</v>
      </c>
      <c r="Q521" s="304">
        <f t="shared" ca="1" si="251"/>
        <v>0</v>
      </c>
      <c r="R521" s="306">
        <f t="shared" ca="1" si="252"/>
        <v>0</v>
      </c>
      <c r="S521" s="307">
        <f t="shared" ca="1" si="253"/>
        <v>4.5130000000000017</v>
      </c>
      <c r="T521" s="304">
        <f t="shared" ca="1" si="233"/>
        <v>44.272530000000017</v>
      </c>
      <c r="U521" s="311">
        <f t="shared" ca="1" si="234"/>
        <v>0</v>
      </c>
      <c r="V521" s="306">
        <f t="shared" ca="1" si="235"/>
        <v>1.2257457127395068</v>
      </c>
      <c r="W521" s="304">
        <f t="shared" ca="1" si="236"/>
        <v>39.698481651419598</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0.98989885184455773</v>
      </c>
      <c r="AH521" s="304">
        <f t="shared" ca="1" si="260"/>
        <v>-8.7964468329114371</v>
      </c>
    </row>
    <row r="522" spans="1:34" x14ac:dyDescent="0.2">
      <c r="A522" s="347">
        <f t="shared" ca="1" si="238"/>
        <v>1E-4</v>
      </c>
      <c r="B522" s="304">
        <f t="shared" ca="1" si="239"/>
        <v>29.813000000000127</v>
      </c>
      <c r="D522" s="306">
        <f t="shared" ca="1" si="240"/>
        <v>-0.61048945353821071</v>
      </c>
      <c r="E522" s="307">
        <f t="shared" ca="1" si="241"/>
        <v>-1.0347372701440989</v>
      </c>
      <c r="F522" s="304">
        <f t="shared" ca="1" si="242"/>
        <v>1.2014069215326857</v>
      </c>
      <c r="G522" s="306">
        <f t="shared" ca="1" si="243"/>
        <v>7.1487097235414874</v>
      </c>
      <c r="H522" s="307">
        <f t="shared" ca="1" si="244"/>
        <v>-102.75755712097583</v>
      </c>
      <c r="I522" s="304">
        <f t="shared" ca="1" si="245"/>
        <v>103.00592019967623</v>
      </c>
      <c r="J522" s="306">
        <f t="shared" ca="1" si="246"/>
        <v>634.95209386251588</v>
      </c>
      <c r="K522" s="307">
        <f t="shared" ca="1" si="247"/>
        <v>-6.0958743961291901</v>
      </c>
      <c r="L522" s="304">
        <f t="shared" ca="1" si="232"/>
        <v>634.98135499008674</v>
      </c>
      <c r="M522" s="306">
        <f t="shared" ca="1" si="248"/>
        <v>-1.5013395343881528</v>
      </c>
      <c r="N522" s="304">
        <f t="shared" ca="1" si="249"/>
        <v>-86.020418936577286</v>
      </c>
      <c r="P522" s="310">
        <f t="shared" ca="1" si="250"/>
        <v>23</v>
      </c>
      <c r="Q522" s="304">
        <f t="shared" ca="1" si="251"/>
        <v>0</v>
      </c>
      <c r="R522" s="306">
        <f t="shared" ca="1" si="252"/>
        <v>0</v>
      </c>
      <c r="S522" s="307">
        <f t="shared" ca="1" si="253"/>
        <v>4.5130000000000017</v>
      </c>
      <c r="T522" s="304">
        <f t="shared" ca="1" si="233"/>
        <v>44.272530000000017</v>
      </c>
      <c r="U522" s="311">
        <f t="shared" ca="1" si="234"/>
        <v>0</v>
      </c>
      <c r="V522" s="306">
        <f t="shared" ca="1" si="235"/>
        <v>1.2257469722859877</v>
      </c>
      <c r="W522" s="304">
        <f t="shared" ca="1" si="236"/>
        <v>39.698598744257779</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0.98987335581141167</v>
      </c>
      <c r="AH522" s="304">
        <f t="shared" ca="1" si="260"/>
        <v>-8.7964727789540405</v>
      </c>
    </row>
    <row r="523" spans="1:34" x14ac:dyDescent="0.2">
      <c r="A523" s="347">
        <f t="shared" ca="1" si="238"/>
        <v>1E-4</v>
      </c>
      <c r="B523" s="304">
        <f t="shared" ca="1" si="239"/>
        <v>29.813100000000126</v>
      </c>
      <c r="D523" s="306">
        <f t="shared" ca="1" si="240"/>
        <v>-0.61048545407863364</v>
      </c>
      <c r="E523" s="307">
        <f t="shared" ca="1" si="241"/>
        <v>-1.0347109835182255</v>
      </c>
      <c r="F523" s="304">
        <f t="shared" ca="1" si="242"/>
        <v>1.201382249350659</v>
      </c>
      <c r="G523" s="306">
        <f t="shared" ca="1" si="243"/>
        <v>7.1486486749960791</v>
      </c>
      <c r="H523" s="307">
        <f t="shared" ca="1" si="244"/>
        <v>-102.75766059207419</v>
      </c>
      <c r="I523" s="304">
        <f t="shared" ca="1" si="245"/>
        <v>103.00601918448474</v>
      </c>
      <c r="J523" s="306">
        <f t="shared" ca="1" si="246"/>
        <v>634.95209386251588</v>
      </c>
      <c r="K523" s="307">
        <f t="shared" ca="1" si="247"/>
        <v>-6.1061501570148424</v>
      </c>
      <c r="L523" s="304">
        <f t="shared" ca="1" si="232"/>
        <v>634.98145372139277</v>
      </c>
      <c r="M523" s="306">
        <f t="shared" ca="1" si="248"/>
        <v>-1.5013401953431347</v>
      </c>
      <c r="N523" s="304">
        <f t="shared" ca="1" si="249"/>
        <v>-86.020456806508193</v>
      </c>
      <c r="P523" s="310">
        <f t="shared" ca="1" si="250"/>
        <v>23</v>
      </c>
      <c r="Q523" s="304">
        <f t="shared" ca="1" si="251"/>
        <v>0</v>
      </c>
      <c r="R523" s="306">
        <f t="shared" ca="1" si="252"/>
        <v>0</v>
      </c>
      <c r="S523" s="307">
        <f t="shared" ca="1" si="253"/>
        <v>4.5130000000000017</v>
      </c>
      <c r="T523" s="304">
        <f t="shared" ca="1" si="233"/>
        <v>44.272530000000017</v>
      </c>
      <c r="U523" s="311">
        <f t="shared" ca="1" si="234"/>
        <v>0</v>
      </c>
      <c r="V523" s="306">
        <f t="shared" ca="1" si="235"/>
        <v>1.2257482318350312</v>
      </c>
      <c r="W523" s="304">
        <f t="shared" ca="1" si="236"/>
        <v>39.698715835443863</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0.9898478601353542</v>
      </c>
      <c r="AH523" s="304">
        <f t="shared" ca="1" si="260"/>
        <v>-8.7964987246305704</v>
      </c>
    </row>
    <row r="524" spans="1:34" x14ac:dyDescent="0.2">
      <c r="A524" s="347">
        <f t="shared" ca="1" si="238"/>
        <v>1E-4</v>
      </c>
      <c r="B524" s="304">
        <f t="shared" ca="1" si="239"/>
        <v>29.813200000000126</v>
      </c>
      <c r="D524" s="306">
        <f t="shared" ca="1" si="240"/>
        <v>-0.61048145461984726</v>
      </c>
      <c r="E524" s="307">
        <f t="shared" ca="1" si="241"/>
        <v>-1.0346846972632218</v>
      </c>
      <c r="F524" s="304">
        <f t="shared" ca="1" si="242"/>
        <v>1.2013575775702461</v>
      </c>
      <c r="G524" s="306">
        <f t="shared" ca="1" si="243"/>
        <v>7.1485876268506168</v>
      </c>
      <c r="H524" s="307">
        <f t="shared" ca="1" si="244"/>
        <v>-102.75776406054392</v>
      </c>
      <c r="I524" s="304">
        <f t="shared" ca="1" si="245"/>
        <v>103.00611816674373</v>
      </c>
      <c r="J524" s="306">
        <f t="shared" ca="1" si="246"/>
        <v>634.95209386251588</v>
      </c>
      <c r="K524" s="307">
        <f t="shared" ca="1" si="247"/>
        <v>-6.1164259282474731</v>
      </c>
      <c r="L524" s="304">
        <f t="shared" ca="1" si="232"/>
        <v>634.98155261907323</v>
      </c>
      <c r="M524" s="306">
        <f t="shared" ca="1" si="248"/>
        <v>-1.5013408562912016</v>
      </c>
      <c r="N524" s="304">
        <f t="shared" ca="1" si="249"/>
        <v>-86.020494676042901</v>
      </c>
      <c r="P524" s="310">
        <f t="shared" ca="1" si="250"/>
        <v>23</v>
      </c>
      <c r="Q524" s="304">
        <f t="shared" ca="1" si="251"/>
        <v>0</v>
      </c>
      <c r="R524" s="306">
        <f t="shared" ca="1" si="252"/>
        <v>0</v>
      </c>
      <c r="S524" s="307">
        <f t="shared" ca="1" si="253"/>
        <v>4.5130000000000017</v>
      </c>
      <c r="T524" s="304">
        <f t="shared" ca="1" si="233"/>
        <v>44.272530000000017</v>
      </c>
      <c r="U524" s="311">
        <f t="shared" ca="1" si="234"/>
        <v>0</v>
      </c>
      <c r="V524" s="306">
        <f t="shared" ca="1" si="235"/>
        <v>1.225749491386638</v>
      </c>
      <c r="W524" s="304">
        <f t="shared" ca="1" si="236"/>
        <v>39.698832924977907</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0.98982236481639063</v>
      </c>
      <c r="AH524" s="304">
        <f t="shared" ca="1" si="260"/>
        <v>-8.7965246699410251</v>
      </c>
    </row>
    <row r="525" spans="1:34" x14ac:dyDescent="0.2">
      <c r="A525" s="347">
        <f t="shared" ca="1" si="238"/>
        <v>1E-4</v>
      </c>
      <c r="B525" s="304">
        <f t="shared" ca="1" si="239"/>
        <v>29.813300000000126</v>
      </c>
      <c r="D525" s="306">
        <f t="shared" ca="1" si="240"/>
        <v>-0.61047745516185581</v>
      </c>
      <c r="E525" s="307">
        <f t="shared" ca="1" si="241"/>
        <v>-1.034658411379068</v>
      </c>
      <c r="F525" s="304">
        <f t="shared" ca="1" si="242"/>
        <v>1.2013329061914322</v>
      </c>
      <c r="G525" s="306">
        <f t="shared" ca="1" si="243"/>
        <v>7.1485265791051003</v>
      </c>
      <c r="H525" s="307">
        <f t="shared" ca="1" si="244"/>
        <v>-102.75786752638506</v>
      </c>
      <c r="I525" s="304">
        <f t="shared" ca="1" si="245"/>
        <v>103.00621714645321</v>
      </c>
      <c r="J525" s="306">
        <f t="shared" ca="1" si="246"/>
        <v>634.95209386251588</v>
      </c>
      <c r="K525" s="307">
        <f t="shared" ca="1" si="247"/>
        <v>-6.1267017098268193</v>
      </c>
      <c r="L525" s="304">
        <f t="shared" ca="1" si="232"/>
        <v>634.9816516831288</v>
      </c>
      <c r="M525" s="306">
        <f t="shared" ca="1" si="248"/>
        <v>-1.5013415172323541</v>
      </c>
      <c r="N525" s="304">
        <f t="shared" ca="1" si="249"/>
        <v>-86.020532545181439</v>
      </c>
      <c r="P525" s="310">
        <f t="shared" ca="1" si="250"/>
        <v>23</v>
      </c>
      <c r="Q525" s="304">
        <f t="shared" ca="1" si="251"/>
        <v>0</v>
      </c>
      <c r="R525" s="306">
        <f t="shared" ca="1" si="252"/>
        <v>0</v>
      </c>
      <c r="S525" s="307">
        <f t="shared" ca="1" si="253"/>
        <v>4.5130000000000017</v>
      </c>
      <c r="T525" s="304">
        <f t="shared" ca="1" si="233"/>
        <v>44.272530000000017</v>
      </c>
      <c r="U525" s="311">
        <f t="shared" ca="1" si="234"/>
        <v>0</v>
      </c>
      <c r="V525" s="306">
        <f t="shared" ca="1" si="235"/>
        <v>1.2257507509408074</v>
      </c>
      <c r="W525" s="304">
        <f t="shared" ca="1" si="236"/>
        <v>39.698950012859875</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0.98979686985450499</v>
      </c>
      <c r="AH525" s="304">
        <f t="shared" ca="1" si="260"/>
        <v>-8.7965506148854189</v>
      </c>
    </row>
    <row r="526" spans="1:34" x14ac:dyDescent="0.2">
      <c r="A526" s="347">
        <f t="shared" ca="1" si="238"/>
        <v>1E-4</v>
      </c>
      <c r="B526" s="304">
        <f t="shared" ca="1" si="239"/>
        <v>29.813400000000126</v>
      </c>
      <c r="D526" s="306">
        <f t="shared" ca="1" si="240"/>
        <v>-0.61047345570465572</v>
      </c>
      <c r="E526" s="307">
        <f t="shared" ca="1" si="241"/>
        <v>-1.0346321258657785</v>
      </c>
      <c r="F526" s="304">
        <f t="shared" ca="1" si="242"/>
        <v>1.2013082352142286</v>
      </c>
      <c r="G526" s="306">
        <f t="shared" ca="1" si="243"/>
        <v>7.1484655317595296</v>
      </c>
      <c r="H526" s="307">
        <f t="shared" ca="1" si="244"/>
        <v>-102.75797098959764</v>
      </c>
      <c r="I526" s="304">
        <f t="shared" ca="1" si="245"/>
        <v>103.00631612361323</v>
      </c>
      <c r="J526" s="306">
        <f t="shared" ca="1" si="246"/>
        <v>634.95209386251588</v>
      </c>
      <c r="K526" s="307">
        <f t="shared" ca="1" si="247"/>
        <v>-6.136977501752618</v>
      </c>
      <c r="L526" s="304">
        <f t="shared" ca="1" si="232"/>
        <v>634.98175091355984</v>
      </c>
      <c r="M526" s="306">
        <f t="shared" ca="1" si="248"/>
        <v>-1.5013421781665921</v>
      </c>
      <c r="N526" s="304">
        <f t="shared" ca="1" si="249"/>
        <v>-86.020570413923821</v>
      </c>
      <c r="P526" s="310">
        <f t="shared" ca="1" si="250"/>
        <v>23</v>
      </c>
      <c r="Q526" s="304">
        <f t="shared" ca="1" si="251"/>
        <v>0</v>
      </c>
      <c r="R526" s="306">
        <f t="shared" ca="1" si="252"/>
        <v>0</v>
      </c>
      <c r="S526" s="307">
        <f t="shared" ca="1" si="253"/>
        <v>4.5130000000000017</v>
      </c>
      <c r="T526" s="304">
        <f t="shared" ca="1" si="233"/>
        <v>44.272530000000017</v>
      </c>
      <c r="U526" s="311">
        <f t="shared" ca="1" si="234"/>
        <v>0</v>
      </c>
      <c r="V526" s="306">
        <f t="shared" ca="1" si="235"/>
        <v>1.2257520104975399</v>
      </c>
      <c r="W526" s="304">
        <f t="shared" ca="1" si="236"/>
        <v>39.699067099089831</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0.98977137524970793</v>
      </c>
      <c r="AH526" s="304">
        <f t="shared" ca="1" si="260"/>
        <v>-8.7965765594637411</v>
      </c>
    </row>
    <row r="527" spans="1:34" x14ac:dyDescent="0.2">
      <c r="A527" s="347">
        <f t="shared" ca="1" si="238"/>
        <v>1E-4</v>
      </c>
      <c r="B527" s="304">
        <f t="shared" ca="1" si="239"/>
        <v>29.813500000000126</v>
      </c>
      <c r="D527" s="306">
        <f t="shared" ca="1" si="240"/>
        <v>-0.61046945624824955</v>
      </c>
      <c r="E527" s="307">
        <f t="shared" ca="1" si="241"/>
        <v>-1.0346058407233389</v>
      </c>
      <c r="F527" s="304">
        <f t="shared" ca="1" si="242"/>
        <v>1.2012835646386246</v>
      </c>
      <c r="G527" s="306">
        <f t="shared" ca="1" si="243"/>
        <v>7.1484044848139048</v>
      </c>
      <c r="H527" s="307">
        <f t="shared" ca="1" si="244"/>
        <v>-102.75807445018171</v>
      </c>
      <c r="I527" s="304">
        <f t="shared" ca="1" si="245"/>
        <v>103.00641509822383</v>
      </c>
      <c r="J527" s="306">
        <f t="shared" ca="1" si="246"/>
        <v>634.95209386251588</v>
      </c>
      <c r="K527" s="307">
        <f t="shared" ca="1" si="247"/>
        <v>-6.1472533040246073</v>
      </c>
      <c r="L527" s="304">
        <f t="shared" ca="1" si="232"/>
        <v>634.98185031036678</v>
      </c>
      <c r="M527" s="306">
        <f t="shared" ca="1" si="248"/>
        <v>-1.5013428390939156</v>
      </c>
      <c r="N527" s="304">
        <f t="shared" ca="1" si="249"/>
        <v>-86.020608282270018</v>
      </c>
      <c r="P527" s="310">
        <f t="shared" ca="1" si="250"/>
        <v>23</v>
      </c>
      <c r="Q527" s="304">
        <f t="shared" ca="1" si="251"/>
        <v>0</v>
      </c>
      <c r="R527" s="306">
        <f t="shared" ca="1" si="252"/>
        <v>0</v>
      </c>
      <c r="S527" s="307">
        <f t="shared" ca="1" si="253"/>
        <v>4.5130000000000017</v>
      </c>
      <c r="T527" s="304">
        <f t="shared" ca="1" si="233"/>
        <v>44.272530000000017</v>
      </c>
      <c r="U527" s="311">
        <f t="shared" ca="1" si="234"/>
        <v>0</v>
      </c>
      <c r="V527" s="306">
        <f t="shared" ca="1" si="235"/>
        <v>1.2257532700568354</v>
      </c>
      <c r="W527" s="304">
        <f t="shared" ca="1" si="236"/>
        <v>39.699184183667768</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0.98974588100198524</v>
      </c>
      <c r="AH527" s="304">
        <f t="shared" ca="1" si="260"/>
        <v>-8.7966025036760058</v>
      </c>
    </row>
    <row r="528" spans="1:34" x14ac:dyDescent="0.2">
      <c r="A528" s="347">
        <f t="shared" ca="1" si="238"/>
        <v>1E-4</v>
      </c>
      <c r="B528" s="304">
        <f t="shared" ca="1" si="239"/>
        <v>29.813600000000125</v>
      </c>
      <c r="D528" s="306">
        <f t="shared" ca="1" si="240"/>
        <v>-0.61046545679263842</v>
      </c>
      <c r="E528" s="307">
        <f t="shared" ca="1" si="241"/>
        <v>-1.0345795559517477</v>
      </c>
      <c r="F528" s="304">
        <f t="shared" ca="1" si="242"/>
        <v>1.2012588944646196</v>
      </c>
      <c r="G528" s="306">
        <f t="shared" ca="1" si="243"/>
        <v>7.1483434382682258</v>
      </c>
      <c r="H528" s="307">
        <f t="shared" ca="1" si="244"/>
        <v>-102.7581779081373</v>
      </c>
      <c r="I528" s="304">
        <f t="shared" ca="1" si="245"/>
        <v>103.00651407028504</v>
      </c>
      <c r="J528" s="306">
        <f t="shared" ca="1" si="246"/>
        <v>634.95209386251588</v>
      </c>
      <c r="K528" s="307">
        <f t="shared" ca="1" si="247"/>
        <v>-6.1575291166425234</v>
      </c>
      <c r="L528" s="304">
        <f t="shared" ca="1" si="232"/>
        <v>634.98194987354998</v>
      </c>
      <c r="M528" s="306">
        <f t="shared" ca="1" si="248"/>
        <v>-1.5013435000143247</v>
      </c>
      <c r="N528" s="304">
        <f t="shared" ca="1" si="249"/>
        <v>-86.02064615022006</v>
      </c>
      <c r="P528" s="310">
        <f t="shared" ca="1" si="250"/>
        <v>23</v>
      </c>
      <c r="Q528" s="304">
        <f t="shared" ca="1" si="251"/>
        <v>0</v>
      </c>
      <c r="R528" s="306">
        <f t="shared" ca="1" si="252"/>
        <v>0</v>
      </c>
      <c r="S528" s="307">
        <f t="shared" ca="1" si="253"/>
        <v>4.5130000000000017</v>
      </c>
      <c r="T528" s="304">
        <f t="shared" ca="1" si="233"/>
        <v>44.272530000000017</v>
      </c>
      <c r="U528" s="311">
        <f t="shared" ca="1" si="234"/>
        <v>0</v>
      </c>
      <c r="V528" s="306">
        <f t="shared" ca="1" si="235"/>
        <v>1.2257545296186936</v>
      </c>
      <c r="W528" s="304">
        <f t="shared" ca="1" si="236"/>
        <v>39.6993012665937</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0.98972038711133514</v>
      </c>
      <c r="AH528" s="304">
        <f t="shared" ca="1" si="260"/>
        <v>-8.796628447522215</v>
      </c>
    </row>
    <row r="529" spans="1:34" x14ac:dyDescent="0.2">
      <c r="A529" s="347">
        <f t="shared" ca="1" si="238"/>
        <v>1E-4</v>
      </c>
      <c r="B529" s="304">
        <f t="shared" ca="1" si="239"/>
        <v>29.813700000000125</v>
      </c>
      <c r="D529" s="306">
        <f t="shared" ca="1" si="240"/>
        <v>-0.61046145733782364</v>
      </c>
      <c r="E529" s="307">
        <f t="shared" ca="1" si="241"/>
        <v>-1.0345532715510011</v>
      </c>
      <c r="F529" s="304">
        <f t="shared" ca="1" si="242"/>
        <v>1.2012342246922116</v>
      </c>
      <c r="G529" s="306">
        <f t="shared" ca="1" si="243"/>
        <v>7.1482823921224918</v>
      </c>
      <c r="H529" s="307">
        <f t="shared" ca="1" si="244"/>
        <v>-102.75828136346445</v>
      </c>
      <c r="I529" s="304">
        <f t="shared" ca="1" si="245"/>
        <v>103.00661303979687</v>
      </c>
      <c r="J529" s="306">
        <f t="shared" ca="1" si="246"/>
        <v>634.95209386251588</v>
      </c>
      <c r="K529" s="307">
        <f t="shared" ca="1" si="247"/>
        <v>-6.1678049396061034</v>
      </c>
      <c r="L529" s="304">
        <f t="shared" ca="1" si="232"/>
        <v>634.98204960310977</v>
      </c>
      <c r="M529" s="306">
        <f t="shared" ca="1" si="248"/>
        <v>-1.5013441609278197</v>
      </c>
      <c r="N529" s="304">
        <f t="shared" ca="1" si="249"/>
        <v>-86.020684017773945</v>
      </c>
      <c r="P529" s="310">
        <f t="shared" ca="1" si="250"/>
        <v>23</v>
      </c>
      <c r="Q529" s="304">
        <f t="shared" ca="1" si="251"/>
        <v>0</v>
      </c>
      <c r="R529" s="306">
        <f t="shared" ca="1" si="252"/>
        <v>0</v>
      </c>
      <c r="S529" s="307">
        <f t="shared" ca="1" si="253"/>
        <v>4.5130000000000017</v>
      </c>
      <c r="T529" s="304">
        <f t="shared" ca="1" si="233"/>
        <v>44.272530000000017</v>
      </c>
      <c r="U529" s="311">
        <f t="shared" ca="1" si="234"/>
        <v>0</v>
      </c>
      <c r="V529" s="306">
        <f t="shared" ca="1" si="235"/>
        <v>1.2257557891831148</v>
      </c>
      <c r="W529" s="304">
        <f t="shared" ca="1" si="236"/>
        <v>39.699418347867649</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0.98969489357776119</v>
      </c>
      <c r="AH529" s="304">
        <f t="shared" ca="1" si="260"/>
        <v>-8.7966543910023685</v>
      </c>
    </row>
    <row r="530" spans="1:34" x14ac:dyDescent="0.2">
      <c r="A530" s="347">
        <f t="shared" ca="1" si="238"/>
        <v>1E-4</v>
      </c>
      <c r="B530" s="304">
        <f t="shared" ca="1" si="239"/>
        <v>29.813800000000125</v>
      </c>
      <c r="D530" s="306">
        <f t="shared" ca="1" si="240"/>
        <v>-0.61045745788380312</v>
      </c>
      <c r="E530" s="307">
        <f t="shared" ca="1" si="241"/>
        <v>-1.0345269875210992</v>
      </c>
      <c r="F530" s="304">
        <f t="shared" ca="1" si="242"/>
        <v>1.2012095553214002</v>
      </c>
      <c r="G530" s="306">
        <f t="shared" ca="1" si="243"/>
        <v>7.1482213463767037</v>
      </c>
      <c r="H530" s="307">
        <f t="shared" ca="1" si="244"/>
        <v>-102.7583848161632</v>
      </c>
      <c r="I530" s="304">
        <f t="shared" ca="1" si="245"/>
        <v>103.00671200675941</v>
      </c>
      <c r="J530" s="306">
        <f t="shared" ca="1" si="246"/>
        <v>634.95209386251588</v>
      </c>
      <c r="K530" s="307">
        <f t="shared" ca="1" si="247"/>
        <v>-6.1780807729150844</v>
      </c>
      <c r="L530" s="304">
        <f t="shared" ca="1" si="232"/>
        <v>634.98214949904684</v>
      </c>
      <c r="M530" s="306">
        <f t="shared" ca="1" si="248"/>
        <v>-1.5013448218344008</v>
      </c>
      <c r="N530" s="304">
        <f t="shared" ca="1" si="249"/>
        <v>-86.020721884931689</v>
      </c>
      <c r="P530" s="310">
        <f t="shared" ca="1" si="250"/>
        <v>23</v>
      </c>
      <c r="Q530" s="304">
        <f t="shared" ca="1" si="251"/>
        <v>0</v>
      </c>
      <c r="R530" s="306">
        <f t="shared" ca="1" si="252"/>
        <v>0</v>
      </c>
      <c r="S530" s="307">
        <f t="shared" ca="1" si="253"/>
        <v>4.5130000000000017</v>
      </c>
      <c r="T530" s="304">
        <f t="shared" ca="1" si="233"/>
        <v>44.272530000000017</v>
      </c>
      <c r="U530" s="311">
        <f t="shared" ca="1" si="234"/>
        <v>0</v>
      </c>
      <c r="V530" s="306">
        <f t="shared" ca="1" si="235"/>
        <v>1.2257570487500986</v>
      </c>
      <c r="W530" s="304">
        <f t="shared" ca="1" si="236"/>
        <v>39.699535427489636</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0.98966940040125451</v>
      </c>
      <c r="AH530" s="304">
        <f t="shared" ca="1" si="260"/>
        <v>-8.7966803341164717</v>
      </c>
    </row>
    <row r="531" spans="1:34" x14ac:dyDescent="0.2">
      <c r="A531" s="347">
        <f t="shared" ca="1" si="238"/>
        <v>1E-4</v>
      </c>
      <c r="B531" s="304">
        <f t="shared" ca="1" si="239"/>
        <v>29.813900000000125</v>
      </c>
      <c r="D531" s="306">
        <f t="shared" ca="1" si="240"/>
        <v>-0.61045345843057841</v>
      </c>
      <c r="E531" s="307">
        <f t="shared" ca="1" si="241"/>
        <v>-1.0345007038620331</v>
      </c>
      <c r="F531" s="304">
        <f t="shared" ca="1" si="242"/>
        <v>1.2011848863521783</v>
      </c>
      <c r="G531" s="306">
        <f t="shared" ca="1" si="243"/>
        <v>7.1481603010308605</v>
      </c>
      <c r="H531" s="307">
        <f t="shared" ca="1" si="244"/>
        <v>-102.75848826623358</v>
      </c>
      <c r="I531" s="304">
        <f t="shared" ca="1" si="245"/>
        <v>103.00681097117267</v>
      </c>
      <c r="J531" s="306">
        <f t="shared" ca="1" si="246"/>
        <v>634.95209386251588</v>
      </c>
      <c r="K531" s="307">
        <f t="shared" ca="1" si="247"/>
        <v>-6.1883566165692043</v>
      </c>
      <c r="L531" s="304">
        <f t="shared" ca="1" si="232"/>
        <v>634.98224956136141</v>
      </c>
      <c r="M531" s="306">
        <f t="shared" ca="1" si="248"/>
        <v>-1.5013454827340675</v>
      </c>
      <c r="N531" s="304">
        <f t="shared" ca="1" si="249"/>
        <v>-86.020759751693276</v>
      </c>
      <c r="P531" s="310">
        <f t="shared" ca="1" si="250"/>
        <v>23</v>
      </c>
      <c r="Q531" s="304">
        <f t="shared" ca="1" si="251"/>
        <v>0</v>
      </c>
      <c r="R531" s="306">
        <f t="shared" ca="1" si="252"/>
        <v>0</v>
      </c>
      <c r="S531" s="307">
        <f t="shared" ca="1" si="253"/>
        <v>4.5130000000000017</v>
      </c>
      <c r="T531" s="304">
        <f t="shared" ca="1" si="233"/>
        <v>44.272530000000017</v>
      </c>
      <c r="U531" s="311">
        <f t="shared" ca="1" si="234"/>
        <v>0</v>
      </c>
      <c r="V531" s="306">
        <f t="shared" ca="1" si="235"/>
        <v>1.2257583083196453</v>
      </c>
      <c r="W531" s="304">
        <f t="shared" ca="1" si="236"/>
        <v>39.699652505459667</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0.98964390758180976</v>
      </c>
      <c r="AH531" s="304">
        <f t="shared" ca="1" si="260"/>
        <v>-8.7967062768645299</v>
      </c>
    </row>
    <row r="532" spans="1:34" x14ac:dyDescent="0.2">
      <c r="A532" s="347">
        <f t="shared" ca="1" si="238"/>
        <v>1E-4</v>
      </c>
      <c r="B532" s="304">
        <f t="shared" ca="1" si="239"/>
        <v>29.814000000000124</v>
      </c>
      <c r="D532" s="306">
        <f t="shared" ca="1" si="240"/>
        <v>-0.61044945897815261</v>
      </c>
      <c r="E532" s="307">
        <f t="shared" ca="1" si="241"/>
        <v>-1.0344744205738028</v>
      </c>
      <c r="F532" s="304">
        <f t="shared" ca="1" si="242"/>
        <v>1.2011602177845486</v>
      </c>
      <c r="G532" s="306">
        <f t="shared" ca="1" si="243"/>
        <v>7.1480992560849623</v>
      </c>
      <c r="H532" s="307">
        <f t="shared" ca="1" si="244"/>
        <v>-102.75859171367564</v>
      </c>
      <c r="I532" s="304">
        <f t="shared" ca="1" si="245"/>
        <v>103.00690993303668</v>
      </c>
      <c r="J532" s="306">
        <f t="shared" ca="1" si="246"/>
        <v>634.95209386251588</v>
      </c>
      <c r="K532" s="307">
        <f t="shared" ca="1" si="247"/>
        <v>-6.1986324705681994</v>
      </c>
      <c r="L532" s="304">
        <f t="shared" ca="1" si="232"/>
        <v>634.98234979005395</v>
      </c>
      <c r="M532" s="306">
        <f t="shared" ca="1" si="248"/>
        <v>-1.5013461436268205</v>
      </c>
      <c r="N532" s="304">
        <f t="shared" ca="1" si="249"/>
        <v>-86.020797618058737</v>
      </c>
      <c r="P532" s="310">
        <f t="shared" ca="1" si="250"/>
        <v>23</v>
      </c>
      <c r="Q532" s="304">
        <f t="shared" ca="1" si="251"/>
        <v>0</v>
      </c>
      <c r="R532" s="306">
        <f t="shared" ca="1" si="252"/>
        <v>0</v>
      </c>
      <c r="S532" s="307">
        <f t="shared" ca="1" si="253"/>
        <v>4.5130000000000017</v>
      </c>
      <c r="T532" s="304">
        <f t="shared" ca="1" si="233"/>
        <v>44.272530000000017</v>
      </c>
      <c r="U532" s="311">
        <f t="shared" ca="1" si="234"/>
        <v>0</v>
      </c>
      <c r="V532" s="306">
        <f t="shared" ca="1" si="235"/>
        <v>1.2257595678917546</v>
      </c>
      <c r="W532" s="304">
        <f t="shared" ca="1" si="236"/>
        <v>39.699769581777758</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0.98961841511943049</v>
      </c>
      <c r="AH532" s="304">
        <f t="shared" ca="1" si="260"/>
        <v>-8.7967322192465431</v>
      </c>
    </row>
    <row r="533" spans="1:34" x14ac:dyDescent="0.2">
      <c r="A533" s="347">
        <f t="shared" ca="1" si="238"/>
        <v>1E-4</v>
      </c>
      <c r="B533" s="304">
        <f t="shared" ca="1" si="239"/>
        <v>29.814100000000124</v>
      </c>
      <c r="D533" s="306">
        <f t="shared" ca="1" si="240"/>
        <v>-0.61044545952652385</v>
      </c>
      <c r="E533" s="307">
        <f t="shared" ca="1" si="241"/>
        <v>-1.034448137656403</v>
      </c>
      <c r="F533" s="304">
        <f t="shared" ca="1" si="242"/>
        <v>1.2011355496185054</v>
      </c>
      <c r="G533" s="306">
        <f t="shared" ca="1" si="243"/>
        <v>7.14803821153901</v>
      </c>
      <c r="H533" s="307">
        <f t="shared" ca="1" si="244"/>
        <v>-102.7586951584894</v>
      </c>
      <c r="I533" s="304">
        <f t="shared" ca="1" si="245"/>
        <v>103.00700889235146</v>
      </c>
      <c r="J533" s="306">
        <f t="shared" ca="1" si="246"/>
        <v>634.95209386251588</v>
      </c>
      <c r="K533" s="307">
        <f t="shared" ca="1" si="247"/>
        <v>-6.2089083349118077</v>
      </c>
      <c r="L533" s="304">
        <f t="shared" ca="1" si="232"/>
        <v>634.98245018512478</v>
      </c>
      <c r="M533" s="306">
        <f t="shared" ca="1" si="248"/>
        <v>-1.5013468045126594</v>
      </c>
      <c r="N533" s="304">
        <f t="shared" ca="1" si="249"/>
        <v>-86.020835484028041</v>
      </c>
      <c r="P533" s="310">
        <f t="shared" ca="1" si="250"/>
        <v>23</v>
      </c>
      <c r="Q533" s="304">
        <f t="shared" ca="1" si="251"/>
        <v>0</v>
      </c>
      <c r="R533" s="306">
        <f t="shared" ca="1" si="252"/>
        <v>0</v>
      </c>
      <c r="S533" s="307">
        <f t="shared" ca="1" si="253"/>
        <v>4.5130000000000017</v>
      </c>
      <c r="T533" s="304">
        <f t="shared" ca="1" si="233"/>
        <v>44.272530000000017</v>
      </c>
      <c r="U533" s="311">
        <f t="shared" ca="1" si="234"/>
        <v>0</v>
      </c>
      <c r="V533" s="306">
        <f t="shared" ca="1" si="235"/>
        <v>1.2257608274664269</v>
      </c>
      <c r="W533" s="304">
        <f t="shared" ca="1" si="236"/>
        <v>39.69988665644393</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0.98959292301410429</v>
      </c>
      <c r="AH533" s="304">
        <f t="shared" ca="1" si="260"/>
        <v>-8.7967581612625185</v>
      </c>
    </row>
    <row r="534" spans="1:34" x14ac:dyDescent="0.2">
      <c r="A534" s="347">
        <f t="shared" ca="1" si="238"/>
        <v>1E-4</v>
      </c>
      <c r="B534" s="304">
        <f t="shared" ca="1" si="239"/>
        <v>29.814200000000124</v>
      </c>
      <c r="D534" s="306">
        <f t="shared" ca="1" si="240"/>
        <v>-0.61044146007569511</v>
      </c>
      <c r="E534" s="307">
        <f t="shared" ca="1" si="241"/>
        <v>-1.0344218551098336</v>
      </c>
      <c r="F534" s="304">
        <f t="shared" ca="1" si="242"/>
        <v>1.2011108818540512</v>
      </c>
      <c r="G534" s="306">
        <f t="shared" ca="1" si="243"/>
        <v>7.1479771673930026</v>
      </c>
      <c r="H534" s="307">
        <f t="shared" ca="1" si="244"/>
        <v>-102.75879860067491</v>
      </c>
      <c r="I534" s="304">
        <f t="shared" ca="1" si="245"/>
        <v>103.00710784911709</v>
      </c>
      <c r="J534" s="306">
        <f t="shared" ca="1" si="246"/>
        <v>634.95209386251588</v>
      </c>
      <c r="K534" s="307">
        <f t="shared" ca="1" si="247"/>
        <v>-6.2191842095997663</v>
      </c>
      <c r="L534" s="304">
        <f t="shared" ca="1" si="232"/>
        <v>634.98255074657459</v>
      </c>
      <c r="M534" s="306">
        <f t="shared" ca="1" si="248"/>
        <v>-1.5013474653915848</v>
      </c>
      <c r="N534" s="304">
        <f t="shared" ca="1" si="249"/>
        <v>-86.020873349601231</v>
      </c>
      <c r="P534" s="310">
        <f t="shared" ca="1" si="250"/>
        <v>23</v>
      </c>
      <c r="Q534" s="304">
        <f t="shared" ca="1" si="251"/>
        <v>0</v>
      </c>
      <c r="R534" s="306">
        <f t="shared" ca="1" si="252"/>
        <v>0</v>
      </c>
      <c r="S534" s="307">
        <f t="shared" ca="1" si="253"/>
        <v>4.5130000000000017</v>
      </c>
      <c r="T534" s="304">
        <f t="shared" ca="1" si="233"/>
        <v>44.272530000000017</v>
      </c>
      <c r="U534" s="311">
        <f t="shared" ca="1" si="234"/>
        <v>0</v>
      </c>
      <c r="V534" s="306">
        <f t="shared" ca="1" si="235"/>
        <v>1.2257620870436614</v>
      </c>
      <c r="W534" s="304">
        <f t="shared" ca="1" si="236"/>
        <v>39.700003729458189</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0.98956743126583824</v>
      </c>
      <c r="AH534" s="304">
        <f t="shared" ca="1" si="260"/>
        <v>-8.796784102912456</v>
      </c>
    </row>
    <row r="535" spans="1:34" x14ac:dyDescent="0.2">
      <c r="A535" s="347">
        <f t="shared" ca="1" si="238"/>
        <v>1E-4</v>
      </c>
      <c r="B535" s="304">
        <f t="shared" ca="1" si="239"/>
        <v>29.814300000000124</v>
      </c>
      <c r="D535" s="306">
        <f t="shared" ca="1" si="240"/>
        <v>-0.61043746062566406</v>
      </c>
      <c r="E535" s="307">
        <f t="shared" ca="1" si="241"/>
        <v>-1.0343955729340859</v>
      </c>
      <c r="F535" s="304">
        <f t="shared" ca="1" si="242"/>
        <v>1.2010862144911767</v>
      </c>
      <c r="G535" s="306">
        <f t="shared" ca="1" si="243"/>
        <v>7.1479161236469402</v>
      </c>
      <c r="H535" s="307">
        <f t="shared" ca="1" si="244"/>
        <v>-102.7589020402322</v>
      </c>
      <c r="I535" s="304">
        <f t="shared" ca="1" si="245"/>
        <v>103.00720680333357</v>
      </c>
      <c r="J535" s="306">
        <f t="shared" ca="1" si="246"/>
        <v>634.95209386251588</v>
      </c>
      <c r="K535" s="307">
        <f t="shared" ca="1" si="247"/>
        <v>-6.2294600946318113</v>
      </c>
      <c r="L535" s="304">
        <f t="shared" ca="1" si="232"/>
        <v>634.9826514744035</v>
      </c>
      <c r="M535" s="306">
        <f t="shared" ca="1" si="248"/>
        <v>-1.5013481262635964</v>
      </c>
      <c r="N535" s="304">
        <f t="shared" ca="1" si="249"/>
        <v>-86.020911214778295</v>
      </c>
      <c r="P535" s="310">
        <f t="shared" ca="1" si="250"/>
        <v>23</v>
      </c>
      <c r="Q535" s="304">
        <f t="shared" ca="1" si="251"/>
        <v>0</v>
      </c>
      <c r="R535" s="306">
        <f t="shared" ca="1" si="252"/>
        <v>0</v>
      </c>
      <c r="S535" s="307">
        <f t="shared" ca="1" si="253"/>
        <v>4.5130000000000017</v>
      </c>
      <c r="T535" s="304">
        <f t="shared" ca="1" si="233"/>
        <v>44.272530000000017</v>
      </c>
      <c r="U535" s="311">
        <f t="shared" ca="1" si="234"/>
        <v>0</v>
      </c>
      <c r="V535" s="306">
        <f t="shared" ca="1" si="235"/>
        <v>1.225763346623459</v>
      </c>
      <c r="W535" s="304">
        <f t="shared" ca="1" si="236"/>
        <v>39.700120800820571</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0.98954193987462347</v>
      </c>
      <c r="AH535" s="304">
        <f t="shared" ca="1" si="260"/>
        <v>-8.796810044196361</v>
      </c>
    </row>
    <row r="536" spans="1:34" x14ac:dyDescent="0.2">
      <c r="A536" s="347">
        <f t="shared" ca="1" si="238"/>
        <v>1E-4</v>
      </c>
      <c r="B536" s="304">
        <f t="shared" ca="1" si="239"/>
        <v>29.814400000000123</v>
      </c>
      <c r="D536" s="306">
        <f t="shared" ca="1" si="240"/>
        <v>-0.61043346117643471</v>
      </c>
      <c r="E536" s="307">
        <f t="shared" ca="1" si="241"/>
        <v>-1.034369291129158</v>
      </c>
      <c r="F536" s="304">
        <f t="shared" ca="1" si="242"/>
        <v>1.2010615475298836</v>
      </c>
      <c r="G536" s="306">
        <f t="shared" ca="1" si="243"/>
        <v>7.1478550803008227</v>
      </c>
      <c r="H536" s="307">
        <f t="shared" ca="1" si="244"/>
        <v>-102.75900547716131</v>
      </c>
      <c r="I536" s="304">
        <f t="shared" ca="1" si="245"/>
        <v>103.00730575500094</v>
      </c>
      <c r="J536" s="306">
        <f t="shared" ca="1" si="246"/>
        <v>634.95209386251588</v>
      </c>
      <c r="K536" s="307">
        <f t="shared" ca="1" si="247"/>
        <v>-6.2397359900076808</v>
      </c>
      <c r="L536" s="304">
        <f t="shared" ca="1" si="232"/>
        <v>634.98275236861207</v>
      </c>
      <c r="M536" s="306">
        <f t="shared" ca="1" si="248"/>
        <v>-1.5013487871286946</v>
      </c>
      <c r="N536" s="304">
        <f t="shared" ca="1" si="249"/>
        <v>-86.020949079559259</v>
      </c>
      <c r="P536" s="310">
        <f t="shared" ca="1" si="250"/>
        <v>23</v>
      </c>
      <c r="Q536" s="304">
        <f t="shared" ca="1" si="251"/>
        <v>0</v>
      </c>
      <c r="R536" s="306">
        <f t="shared" ca="1" si="252"/>
        <v>0</v>
      </c>
      <c r="S536" s="307">
        <f t="shared" ca="1" si="253"/>
        <v>4.5130000000000017</v>
      </c>
      <c r="T536" s="304">
        <f t="shared" ca="1" si="233"/>
        <v>44.272530000000017</v>
      </c>
      <c r="U536" s="311">
        <f t="shared" ca="1" si="234"/>
        <v>0</v>
      </c>
      <c r="V536" s="306">
        <f t="shared" ca="1" si="235"/>
        <v>1.2257646062058187</v>
      </c>
      <c r="W536" s="304">
        <f t="shared" ca="1" si="236"/>
        <v>39.700237870531048</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0.98951644884045464</v>
      </c>
      <c r="AH536" s="304">
        <f t="shared" ca="1" si="260"/>
        <v>-8.7968359851142388</v>
      </c>
    </row>
    <row r="537" spans="1:34" x14ac:dyDescent="0.2">
      <c r="A537" s="347">
        <f t="shared" ca="1" si="238"/>
        <v>1E-4</v>
      </c>
      <c r="B537" s="304">
        <f t="shared" ca="1" si="239"/>
        <v>29.814500000000123</v>
      </c>
      <c r="D537" s="306">
        <f t="shared" ca="1" si="240"/>
        <v>-0.61042946172800339</v>
      </c>
      <c r="E537" s="307">
        <f t="shared" ca="1" si="241"/>
        <v>-1.034343009695057</v>
      </c>
      <c r="F537" s="304">
        <f t="shared" ca="1" si="242"/>
        <v>1.2010368809701759</v>
      </c>
      <c r="G537" s="306">
        <f t="shared" ca="1" si="243"/>
        <v>7.1477940373546502</v>
      </c>
      <c r="H537" s="307">
        <f t="shared" ca="1" si="244"/>
        <v>-102.75910891146228</v>
      </c>
      <c r="I537" s="304">
        <f t="shared" ca="1" si="245"/>
        <v>103.00740470411925</v>
      </c>
      <c r="J537" s="306">
        <f t="shared" ca="1" si="246"/>
        <v>634.95209386251588</v>
      </c>
      <c r="K537" s="307">
        <f t="shared" ca="1" si="247"/>
        <v>-6.2500118957271118</v>
      </c>
      <c r="L537" s="304">
        <f t="shared" ca="1" si="232"/>
        <v>634.98285342920076</v>
      </c>
      <c r="M537" s="306">
        <f t="shared" ca="1" si="248"/>
        <v>-1.5013494479868792</v>
      </c>
      <c r="N537" s="304">
        <f t="shared" ca="1" si="249"/>
        <v>-86.020986943944081</v>
      </c>
      <c r="P537" s="310">
        <f t="shared" ca="1" si="250"/>
        <v>23</v>
      </c>
      <c r="Q537" s="304">
        <f t="shared" ca="1" si="251"/>
        <v>0</v>
      </c>
      <c r="R537" s="306">
        <f t="shared" ca="1" si="252"/>
        <v>0</v>
      </c>
      <c r="S537" s="307">
        <f t="shared" ca="1" si="253"/>
        <v>4.5130000000000017</v>
      </c>
      <c r="T537" s="304">
        <f t="shared" ca="1" si="233"/>
        <v>44.272530000000017</v>
      </c>
      <c r="U537" s="311">
        <f t="shared" ca="1" si="234"/>
        <v>0</v>
      </c>
      <c r="V537" s="306">
        <f t="shared" ca="1" si="235"/>
        <v>1.225765865790742</v>
      </c>
      <c r="W537" s="304">
        <f t="shared" ca="1" si="236"/>
        <v>39.700354938589712</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0.98949095816334065</v>
      </c>
      <c r="AH537" s="304">
        <f t="shared" ca="1" si="260"/>
        <v>-8.7968619256660823</v>
      </c>
    </row>
    <row r="538" spans="1:34" x14ac:dyDescent="0.2">
      <c r="A538" s="347">
        <f t="shared" ca="1" si="238"/>
        <v>1E-4</v>
      </c>
      <c r="B538" s="304">
        <f t="shared" ca="1" si="239"/>
        <v>29.814600000000123</v>
      </c>
      <c r="D538" s="306">
        <f t="shared" ca="1" si="240"/>
        <v>-0.61042546228037542</v>
      </c>
      <c r="E538" s="307">
        <f t="shared" ca="1" si="241"/>
        <v>-1.0343167286317545</v>
      </c>
      <c r="F538" s="304">
        <f t="shared" ca="1" si="242"/>
        <v>1.2010122148120328</v>
      </c>
      <c r="G538" s="306">
        <f t="shared" ca="1" si="243"/>
        <v>7.1477329948084218</v>
      </c>
      <c r="H538" s="307">
        <f t="shared" ca="1" si="244"/>
        <v>-102.75921234313515</v>
      </c>
      <c r="I538" s="304">
        <f t="shared" ca="1" si="245"/>
        <v>103.00750365068853</v>
      </c>
      <c r="J538" s="306">
        <f t="shared" ca="1" si="246"/>
        <v>634.95209386251588</v>
      </c>
      <c r="K538" s="307">
        <f t="shared" ca="1" si="247"/>
        <v>-6.2602878117898415</v>
      </c>
      <c r="L538" s="304">
        <f t="shared" ca="1" si="232"/>
        <v>634.98295465617002</v>
      </c>
      <c r="M538" s="306">
        <f t="shared" ca="1" si="248"/>
        <v>-1.5013501088381505</v>
      </c>
      <c r="N538" s="304">
        <f t="shared" ca="1" si="249"/>
        <v>-86.021024807932818</v>
      </c>
      <c r="P538" s="310">
        <f t="shared" ca="1" si="250"/>
        <v>23</v>
      </c>
      <c r="Q538" s="304">
        <f t="shared" ca="1" si="251"/>
        <v>0</v>
      </c>
      <c r="R538" s="306">
        <f t="shared" ca="1" si="252"/>
        <v>0</v>
      </c>
      <c r="S538" s="307">
        <f t="shared" ca="1" si="253"/>
        <v>4.5130000000000017</v>
      </c>
      <c r="T538" s="304">
        <f t="shared" ca="1" si="233"/>
        <v>44.272530000000017</v>
      </c>
      <c r="U538" s="311">
        <f t="shared" ca="1" si="234"/>
        <v>0</v>
      </c>
      <c r="V538" s="306">
        <f t="shared" ca="1" si="235"/>
        <v>1.2257671253782272</v>
      </c>
      <c r="W538" s="304">
        <f t="shared" ca="1" si="236"/>
        <v>39.700472004996506</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0.98946546784325307</v>
      </c>
      <c r="AH538" s="304">
        <f t="shared" ca="1" si="260"/>
        <v>-8.7968878658519163</v>
      </c>
    </row>
    <row r="539" spans="1:34" x14ac:dyDescent="0.2">
      <c r="A539" s="347">
        <f t="shared" ca="1" si="238"/>
        <v>1E-4</v>
      </c>
      <c r="B539" s="304">
        <f t="shared" ca="1" si="239"/>
        <v>29.814700000000123</v>
      </c>
      <c r="D539" s="306">
        <f t="shared" ca="1" si="240"/>
        <v>-0.61042146283354892</v>
      </c>
      <c r="E539" s="307">
        <f t="shared" ca="1" si="241"/>
        <v>-1.0342904479392701</v>
      </c>
      <c r="F539" s="304">
        <f t="shared" ca="1" si="242"/>
        <v>1.2009875490554702</v>
      </c>
      <c r="G539" s="306">
        <f t="shared" ca="1" si="243"/>
        <v>7.1476719526621384</v>
      </c>
      <c r="H539" s="307">
        <f t="shared" ca="1" si="244"/>
        <v>-102.75931577217995</v>
      </c>
      <c r="I539" s="304">
        <f t="shared" ca="1" si="245"/>
        <v>103.00760259470881</v>
      </c>
      <c r="J539" s="306">
        <f t="shared" ca="1" si="246"/>
        <v>634.95209386251588</v>
      </c>
      <c r="K539" s="307">
        <f t="shared" ca="1" si="247"/>
        <v>-6.270563738195607</v>
      </c>
      <c r="L539" s="304">
        <f t="shared" ca="1" si="232"/>
        <v>634.98305604952009</v>
      </c>
      <c r="M539" s="306">
        <f t="shared" ca="1" si="248"/>
        <v>-1.5013507696825084</v>
      </c>
      <c r="N539" s="304">
        <f t="shared" ca="1" si="249"/>
        <v>-86.021062671525442</v>
      </c>
      <c r="P539" s="310">
        <f t="shared" ca="1" si="250"/>
        <v>23</v>
      </c>
      <c r="Q539" s="304">
        <f t="shared" ca="1" si="251"/>
        <v>0</v>
      </c>
      <c r="R539" s="306">
        <f t="shared" ca="1" si="252"/>
        <v>0</v>
      </c>
      <c r="S539" s="307">
        <f t="shared" ca="1" si="253"/>
        <v>4.5130000000000017</v>
      </c>
      <c r="T539" s="304">
        <f t="shared" ca="1" si="233"/>
        <v>44.272530000000017</v>
      </c>
      <c r="U539" s="311">
        <f t="shared" ca="1" si="234"/>
        <v>0</v>
      </c>
      <c r="V539" s="306">
        <f t="shared" ca="1" si="235"/>
        <v>1.225768384968275</v>
      </c>
      <c r="W539" s="304">
        <f t="shared" ca="1" si="236"/>
        <v>39.700589069751473</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0.98943997788021321</v>
      </c>
      <c r="AH539" s="304">
        <f t="shared" ca="1" si="260"/>
        <v>-8.7969138056717249</v>
      </c>
    </row>
    <row r="540" spans="1:34" x14ac:dyDescent="0.2">
      <c r="A540" s="347">
        <f t="shared" ca="1" si="238"/>
        <v>1E-4</v>
      </c>
      <c r="B540" s="304">
        <f t="shared" ca="1" si="239"/>
        <v>29.814800000000123</v>
      </c>
      <c r="D540" s="306">
        <f t="shared" ca="1" si="240"/>
        <v>-0.61041746338752567</v>
      </c>
      <c r="E540" s="307">
        <f t="shared" ca="1" si="241"/>
        <v>-1.034264167617593</v>
      </c>
      <c r="F540" s="304">
        <f t="shared" ca="1" si="242"/>
        <v>1.2009628837004804</v>
      </c>
      <c r="G540" s="306">
        <f t="shared" ca="1" si="243"/>
        <v>7.1476109109157999</v>
      </c>
      <c r="H540" s="307">
        <f t="shared" ca="1" si="244"/>
        <v>-102.7594191985967</v>
      </c>
      <c r="I540" s="304">
        <f t="shared" ca="1" si="245"/>
        <v>103.00770153618014</v>
      </c>
      <c r="J540" s="306">
        <f t="shared" ca="1" si="246"/>
        <v>634.95209386251588</v>
      </c>
      <c r="K540" s="307">
        <f t="shared" ca="1" si="247"/>
        <v>-6.2808396749441462</v>
      </c>
      <c r="L540" s="304">
        <f t="shared" ca="1" si="232"/>
        <v>634.98315760925152</v>
      </c>
      <c r="M540" s="306">
        <f t="shared" ca="1" si="248"/>
        <v>-1.5013514305199531</v>
      </c>
      <c r="N540" s="304">
        <f t="shared" ca="1" si="249"/>
        <v>-86.021100534721967</v>
      </c>
      <c r="P540" s="310">
        <f t="shared" ca="1" si="250"/>
        <v>23</v>
      </c>
      <c r="Q540" s="304">
        <f t="shared" ca="1" si="251"/>
        <v>0</v>
      </c>
      <c r="R540" s="306">
        <f t="shared" ca="1" si="252"/>
        <v>0</v>
      </c>
      <c r="S540" s="307">
        <f t="shared" ca="1" si="253"/>
        <v>4.5130000000000017</v>
      </c>
      <c r="T540" s="304">
        <f t="shared" ca="1" si="233"/>
        <v>44.272530000000017</v>
      </c>
      <c r="U540" s="311">
        <f t="shared" ca="1" si="234"/>
        <v>0</v>
      </c>
      <c r="V540" s="306">
        <f t="shared" ca="1" si="235"/>
        <v>1.2257696445608852</v>
      </c>
      <c r="W540" s="304">
        <f t="shared" ca="1" si="236"/>
        <v>39.700706132854627</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0.98941448827421041</v>
      </c>
      <c r="AH540" s="304">
        <f t="shared" ca="1" si="260"/>
        <v>-8.7969397451255169</v>
      </c>
    </row>
    <row r="541" spans="1:34" x14ac:dyDescent="0.2">
      <c r="A541" s="347">
        <f t="shared" ca="1" si="238"/>
        <v>1E-4</v>
      </c>
      <c r="B541" s="304">
        <f t="shared" ca="1" si="239"/>
        <v>29.814900000000122</v>
      </c>
      <c r="D541" s="306">
        <f t="shared" ca="1" si="240"/>
        <v>-0.61041346394230556</v>
      </c>
      <c r="E541" s="307">
        <f t="shared" ca="1" si="241"/>
        <v>-1.0342378876667198</v>
      </c>
      <c r="F541" s="304">
        <f t="shared" ca="1" si="242"/>
        <v>1.2009382187470605</v>
      </c>
      <c r="G541" s="306">
        <f t="shared" ca="1" si="243"/>
        <v>7.1475498695694055</v>
      </c>
      <c r="H541" s="307">
        <f t="shared" ca="1" si="244"/>
        <v>-102.75952262238548</v>
      </c>
      <c r="I541" s="304">
        <f t="shared" ca="1" si="245"/>
        <v>103.00780047510253</v>
      </c>
      <c r="J541" s="306">
        <f t="shared" ca="1" si="246"/>
        <v>634.95209386251588</v>
      </c>
      <c r="K541" s="307">
        <f t="shared" ca="1" si="247"/>
        <v>-6.2911156220351954</v>
      </c>
      <c r="L541" s="304">
        <f t="shared" ca="1" si="232"/>
        <v>634.98325933536466</v>
      </c>
      <c r="M541" s="306">
        <f t="shared" ca="1" si="248"/>
        <v>-1.501352091350485</v>
      </c>
      <c r="N541" s="304">
        <f t="shared" ca="1" si="249"/>
        <v>-86.021138397522421</v>
      </c>
      <c r="P541" s="310">
        <f t="shared" ca="1" si="250"/>
        <v>23</v>
      </c>
      <c r="Q541" s="304">
        <f t="shared" ca="1" si="251"/>
        <v>0</v>
      </c>
      <c r="R541" s="306">
        <f t="shared" ca="1" si="252"/>
        <v>0</v>
      </c>
      <c r="S541" s="307">
        <f t="shared" ca="1" si="253"/>
        <v>4.5130000000000017</v>
      </c>
      <c r="T541" s="304">
        <f t="shared" ca="1" si="233"/>
        <v>44.272530000000017</v>
      </c>
      <c r="U541" s="311">
        <f t="shared" ca="1" si="234"/>
        <v>0</v>
      </c>
      <c r="V541" s="306">
        <f t="shared" ca="1" si="235"/>
        <v>1.2257709041560585</v>
      </c>
      <c r="W541" s="304">
        <f t="shared" ca="1" si="236"/>
        <v>39.700823194305997</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0.98938899902523758</v>
      </c>
      <c r="AH541" s="304">
        <f t="shared" ca="1" si="260"/>
        <v>-8.7969656842132977</v>
      </c>
    </row>
    <row r="542" spans="1:34" x14ac:dyDescent="0.2">
      <c r="A542" s="347">
        <f t="shared" ca="1" si="238"/>
        <v>1E-4</v>
      </c>
      <c r="B542" s="304">
        <f t="shared" ca="1" si="239"/>
        <v>29.815000000000122</v>
      </c>
      <c r="D542" s="306">
        <f t="shared" ca="1" si="240"/>
        <v>-0.61040946449788824</v>
      </c>
      <c r="E542" s="307">
        <f t="shared" ca="1" si="241"/>
        <v>-1.0342116080866415</v>
      </c>
      <c r="F542" s="304">
        <f t="shared" ca="1" si="242"/>
        <v>1.2009135541952034</v>
      </c>
      <c r="G542" s="306">
        <f t="shared" ca="1" si="243"/>
        <v>7.1474888286229561</v>
      </c>
      <c r="H542" s="307">
        <f t="shared" ca="1" si="244"/>
        <v>-102.75962604354629</v>
      </c>
      <c r="I542" s="304">
        <f t="shared" ca="1" si="245"/>
        <v>103.00789941147605</v>
      </c>
      <c r="J542" s="306">
        <f t="shared" ca="1" si="246"/>
        <v>634.95209386251588</v>
      </c>
      <c r="K542" s="307">
        <f t="shared" ca="1" si="247"/>
        <v>-6.3013915794684916</v>
      </c>
      <c r="L542" s="304">
        <f t="shared" ca="1" si="232"/>
        <v>634.98336122785997</v>
      </c>
      <c r="M542" s="306">
        <f t="shared" ca="1" si="248"/>
        <v>-1.5013527521741037</v>
      </c>
      <c r="N542" s="304">
        <f t="shared" ca="1" si="249"/>
        <v>-86.021176259926776</v>
      </c>
      <c r="P542" s="310">
        <f t="shared" ca="1" si="250"/>
        <v>23</v>
      </c>
      <c r="Q542" s="304">
        <f t="shared" ca="1" si="251"/>
        <v>0</v>
      </c>
      <c r="R542" s="306">
        <f t="shared" ca="1" si="252"/>
        <v>0</v>
      </c>
      <c r="S542" s="307">
        <f t="shared" ca="1" si="253"/>
        <v>4.5130000000000017</v>
      </c>
      <c r="T542" s="304">
        <f t="shared" ca="1" si="233"/>
        <v>44.272530000000017</v>
      </c>
      <c r="U542" s="311">
        <f t="shared" ca="1" si="234"/>
        <v>0</v>
      </c>
      <c r="V542" s="306">
        <f t="shared" ca="1" si="235"/>
        <v>1.2257721637537937</v>
      </c>
      <c r="W542" s="304">
        <f t="shared" ca="1" si="236"/>
        <v>39.700940254105589</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0.98936351013329116</v>
      </c>
      <c r="AH542" s="304">
        <f t="shared" ca="1" si="260"/>
        <v>-8.7969916229350726</v>
      </c>
    </row>
    <row r="543" spans="1:34" x14ac:dyDescent="0.2">
      <c r="A543" s="347">
        <f t="shared" ca="1" si="238"/>
        <v>1E-4</v>
      </c>
      <c r="B543" s="304">
        <f t="shared" ca="1" si="239"/>
        <v>29.815100000000122</v>
      </c>
      <c r="D543" s="306">
        <f t="shared" ca="1" si="240"/>
        <v>-0.61040546505427673</v>
      </c>
      <c r="E543" s="307">
        <f t="shared" ca="1" si="241"/>
        <v>-1.0341853288773599</v>
      </c>
      <c r="F543" s="304">
        <f t="shared" ca="1" si="242"/>
        <v>1.2008888900449122</v>
      </c>
      <c r="G543" s="306">
        <f t="shared" ca="1" si="243"/>
        <v>7.1474277880764507</v>
      </c>
      <c r="H543" s="307">
        <f t="shared" ca="1" si="244"/>
        <v>-102.75972946207918</v>
      </c>
      <c r="I543" s="304">
        <f t="shared" ca="1" si="245"/>
        <v>103.00799834530069</v>
      </c>
      <c r="J543" s="306">
        <f t="shared" ca="1" si="246"/>
        <v>634.95209386251588</v>
      </c>
      <c r="K543" s="307">
        <f t="shared" ca="1" si="247"/>
        <v>-6.3116675472437729</v>
      </c>
      <c r="L543" s="304">
        <f t="shared" ca="1" si="232"/>
        <v>634.9834632867379</v>
      </c>
      <c r="M543" s="306">
        <f t="shared" ca="1" si="248"/>
        <v>-1.5013534129908095</v>
      </c>
      <c r="N543" s="304">
        <f t="shared" ca="1" si="249"/>
        <v>-86.021214121935046</v>
      </c>
      <c r="P543" s="310">
        <f t="shared" ca="1" si="250"/>
        <v>23</v>
      </c>
      <c r="Q543" s="304">
        <f t="shared" ca="1" si="251"/>
        <v>0</v>
      </c>
      <c r="R543" s="306">
        <f t="shared" ca="1" si="252"/>
        <v>0</v>
      </c>
      <c r="S543" s="307">
        <f t="shared" ca="1" si="253"/>
        <v>4.5130000000000017</v>
      </c>
      <c r="T543" s="304">
        <f t="shared" ca="1" si="233"/>
        <v>44.272530000000017</v>
      </c>
      <c r="U543" s="311">
        <f t="shared" ca="1" si="234"/>
        <v>0</v>
      </c>
      <c r="V543" s="306">
        <f t="shared" ca="1" si="235"/>
        <v>1.2257734233540918</v>
      </c>
      <c r="W543" s="304">
        <f t="shared" ca="1" si="236"/>
        <v>39.701057312253411</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0.98933802159836937</v>
      </c>
      <c r="AH543" s="304">
        <f t="shared" ca="1" si="260"/>
        <v>-8.7970175612908434</v>
      </c>
    </row>
    <row r="544" spans="1:34" x14ac:dyDescent="0.2">
      <c r="A544" s="347">
        <f t="shared" ca="1" si="238"/>
        <v>1E-4</v>
      </c>
      <c r="B544" s="304">
        <f t="shared" ca="1" si="239"/>
        <v>29.815200000000122</v>
      </c>
      <c r="D544" s="306">
        <f t="shared" ca="1" si="240"/>
        <v>-0.61040146561147091</v>
      </c>
      <c r="E544" s="307">
        <f t="shared" ca="1" si="241"/>
        <v>-1.0341590500388733</v>
      </c>
      <c r="F544" s="304">
        <f t="shared" ca="1" si="242"/>
        <v>1.2008642262961857</v>
      </c>
      <c r="G544" s="306">
        <f t="shared" ca="1" si="243"/>
        <v>7.1473667479298895</v>
      </c>
      <c r="H544" s="307">
        <f t="shared" ca="1" si="244"/>
        <v>-102.75983287798418</v>
      </c>
      <c r="I544" s="304">
        <f t="shared" ca="1" si="245"/>
        <v>103.00809727657654</v>
      </c>
      <c r="J544" s="306">
        <f t="shared" ca="1" si="246"/>
        <v>634.95209386251588</v>
      </c>
      <c r="K544" s="307">
        <f t="shared" ca="1" si="247"/>
        <v>-6.3219435253607763</v>
      </c>
      <c r="L544" s="304">
        <f t="shared" ca="1" si="232"/>
        <v>634.9835655119989</v>
      </c>
      <c r="M544" s="306">
        <f t="shared" ca="1" si="248"/>
        <v>-1.5013540738006026</v>
      </c>
      <c r="N544" s="304">
        <f t="shared" ca="1" si="249"/>
        <v>-86.021251983547259</v>
      </c>
      <c r="P544" s="310">
        <f t="shared" ca="1" si="250"/>
        <v>23</v>
      </c>
      <c r="Q544" s="304">
        <f t="shared" ca="1" si="251"/>
        <v>0</v>
      </c>
      <c r="R544" s="306">
        <f t="shared" ca="1" si="252"/>
        <v>0</v>
      </c>
      <c r="S544" s="307">
        <f t="shared" ca="1" si="253"/>
        <v>4.5130000000000017</v>
      </c>
      <c r="T544" s="304">
        <f t="shared" ca="1" si="233"/>
        <v>44.272530000000017</v>
      </c>
      <c r="U544" s="311">
        <f t="shared" ca="1" si="234"/>
        <v>0</v>
      </c>
      <c r="V544" s="306">
        <f t="shared" ca="1" si="235"/>
        <v>1.2257746829569518</v>
      </c>
      <c r="W544" s="304">
        <f t="shared" ca="1" si="236"/>
        <v>39.701174368749477</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0.98931253342047576</v>
      </c>
      <c r="AH544" s="304">
        <f t="shared" ca="1" si="260"/>
        <v>-8.7970434992806101</v>
      </c>
    </row>
    <row r="545" spans="1:34" x14ac:dyDescent="0.2">
      <c r="A545" s="347">
        <f t="shared" ca="1" si="238"/>
        <v>1E-4</v>
      </c>
      <c r="B545" s="304">
        <f t="shared" ca="1" si="239"/>
        <v>29.815300000000121</v>
      </c>
      <c r="D545" s="306">
        <f t="shared" ca="1" si="240"/>
        <v>-0.6103974661694701</v>
      </c>
      <c r="E545" s="307">
        <f t="shared" ca="1" si="241"/>
        <v>-1.0341327715711746</v>
      </c>
      <c r="F545" s="304">
        <f t="shared" ca="1" si="242"/>
        <v>1.2008395629490181</v>
      </c>
      <c r="G545" s="306">
        <f t="shared" ca="1" si="243"/>
        <v>7.1473057081832723</v>
      </c>
      <c r="H545" s="307">
        <f t="shared" ca="1" si="244"/>
        <v>-102.75993629126134</v>
      </c>
      <c r="I545" s="304">
        <f t="shared" ca="1" si="245"/>
        <v>103.00819620530358</v>
      </c>
      <c r="J545" s="306">
        <f t="shared" ca="1" si="246"/>
        <v>634.95209386251588</v>
      </c>
      <c r="K545" s="307">
        <f t="shared" ca="1" si="247"/>
        <v>-6.332219513819239</v>
      </c>
      <c r="L545" s="304">
        <f t="shared" ca="1" si="232"/>
        <v>634.98366790364332</v>
      </c>
      <c r="M545" s="306">
        <f t="shared" ca="1" si="248"/>
        <v>-1.5013547346034828</v>
      </c>
      <c r="N545" s="304">
        <f t="shared" ca="1" si="249"/>
        <v>-86.021289844763373</v>
      </c>
      <c r="P545" s="310">
        <f t="shared" ca="1" si="250"/>
        <v>23</v>
      </c>
      <c r="Q545" s="304">
        <f t="shared" ca="1" si="251"/>
        <v>0</v>
      </c>
      <c r="R545" s="306">
        <f t="shared" ca="1" si="252"/>
        <v>0</v>
      </c>
      <c r="S545" s="307">
        <f t="shared" ca="1" si="253"/>
        <v>4.5130000000000017</v>
      </c>
      <c r="T545" s="304">
        <f t="shared" ca="1" si="233"/>
        <v>44.272530000000017</v>
      </c>
      <c r="U545" s="311">
        <f t="shared" ca="1" si="234"/>
        <v>0</v>
      </c>
      <c r="V545" s="306">
        <f t="shared" ca="1" si="235"/>
        <v>1.2257759425623749</v>
      </c>
      <c r="W545" s="304">
        <f t="shared" ca="1" si="236"/>
        <v>39.701291423593808</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0.98928704559959613</v>
      </c>
      <c r="AH545" s="304">
        <f t="shared" ca="1" si="260"/>
        <v>-8.7970694369043798</v>
      </c>
    </row>
    <row r="546" spans="1:34" x14ac:dyDescent="0.2">
      <c r="A546" s="347">
        <f t="shared" ca="1" si="238"/>
        <v>1E-4</v>
      </c>
      <c r="B546" s="304">
        <f t="shared" ca="1" si="239"/>
        <v>29.815400000000121</v>
      </c>
      <c r="D546" s="306">
        <f t="shared" ca="1" si="240"/>
        <v>-0.61039346672827766</v>
      </c>
      <c r="E546" s="307">
        <f t="shared" ca="1" si="241"/>
        <v>-1.0341064934742654</v>
      </c>
      <c r="F546" s="304">
        <f t="shared" ca="1" si="242"/>
        <v>1.2008149000034127</v>
      </c>
      <c r="G546" s="306">
        <f t="shared" ca="1" si="243"/>
        <v>7.1472446688365991</v>
      </c>
      <c r="H546" s="307">
        <f t="shared" ca="1" si="244"/>
        <v>-102.76003970191069</v>
      </c>
      <c r="I546" s="304">
        <f t="shared" ca="1" si="245"/>
        <v>103.00829513148187</v>
      </c>
      <c r="J546" s="306">
        <f t="shared" ca="1" si="246"/>
        <v>634.95209386251588</v>
      </c>
      <c r="K546" s="307">
        <f t="shared" ca="1" si="247"/>
        <v>-6.342495512618898</v>
      </c>
      <c r="L546" s="304">
        <f t="shared" ca="1" si="232"/>
        <v>634.9837704616715</v>
      </c>
      <c r="M546" s="306">
        <f t="shared" ca="1" si="248"/>
        <v>-1.5013553953994505</v>
      </c>
      <c r="N546" s="304">
        <f t="shared" ca="1" si="249"/>
        <v>-86.021327705583445</v>
      </c>
      <c r="P546" s="310">
        <f t="shared" ca="1" si="250"/>
        <v>23</v>
      </c>
      <c r="Q546" s="304">
        <f t="shared" ca="1" si="251"/>
        <v>0</v>
      </c>
      <c r="R546" s="306">
        <f t="shared" ca="1" si="252"/>
        <v>0</v>
      </c>
      <c r="S546" s="307">
        <f t="shared" ca="1" si="253"/>
        <v>4.5130000000000017</v>
      </c>
      <c r="T546" s="304">
        <f t="shared" ca="1" si="233"/>
        <v>44.272530000000017</v>
      </c>
      <c r="U546" s="311">
        <f t="shared" ca="1" si="234"/>
        <v>0</v>
      </c>
      <c r="V546" s="306">
        <f t="shared" ca="1" si="235"/>
        <v>1.2257772021703597</v>
      </c>
      <c r="W546" s="304">
        <f t="shared" ca="1" si="236"/>
        <v>39.701408476786405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0.9892615581357358</v>
      </c>
      <c r="AH546" s="304">
        <f t="shared" ca="1" si="260"/>
        <v>-8.7970953741621525</v>
      </c>
    </row>
    <row r="547" spans="1:34" x14ac:dyDescent="0.2">
      <c r="A547" s="347">
        <f t="shared" ca="1" si="238"/>
        <v>1E-4</v>
      </c>
      <c r="B547" s="304">
        <f t="shared" ca="1" si="239"/>
        <v>29.815500000000121</v>
      </c>
      <c r="D547" s="306">
        <f t="shared" ca="1" si="240"/>
        <v>-0.61038946728789134</v>
      </c>
      <c r="E547" s="307">
        <f t="shared" ca="1" si="241"/>
        <v>-1.0340802157481388</v>
      </c>
      <c r="F547" s="304">
        <f t="shared" ca="1" si="242"/>
        <v>1.2007902374593629</v>
      </c>
      <c r="G547" s="306">
        <f t="shared" ca="1" si="243"/>
        <v>7.1471836298898701</v>
      </c>
      <c r="H547" s="307">
        <f t="shared" ca="1" si="244"/>
        <v>-102.76014310993226</v>
      </c>
      <c r="I547" s="304">
        <f t="shared" ca="1" si="245"/>
        <v>103.00839405511148</v>
      </c>
      <c r="J547" s="306">
        <f t="shared" ca="1" si="246"/>
        <v>634.95209386251588</v>
      </c>
      <c r="K547" s="307">
        <f t="shared" ca="1" si="247"/>
        <v>-6.3527715217594904</v>
      </c>
      <c r="L547" s="304">
        <f t="shared" ca="1" si="232"/>
        <v>634.983873186084</v>
      </c>
      <c r="M547" s="306">
        <f t="shared" ca="1" si="248"/>
        <v>-1.5013560561885058</v>
      </c>
      <c r="N547" s="304">
        <f t="shared" ca="1" si="249"/>
        <v>-86.021365566007461</v>
      </c>
      <c r="P547" s="310">
        <f t="shared" ca="1" si="250"/>
        <v>23</v>
      </c>
      <c r="Q547" s="304">
        <f t="shared" ca="1" si="251"/>
        <v>0</v>
      </c>
      <c r="R547" s="306">
        <f t="shared" ca="1" si="252"/>
        <v>0</v>
      </c>
      <c r="S547" s="307">
        <f t="shared" ca="1" si="253"/>
        <v>4.5130000000000017</v>
      </c>
      <c r="T547" s="304">
        <f t="shared" ca="1" si="233"/>
        <v>44.272530000000017</v>
      </c>
      <c r="U547" s="311">
        <f t="shared" ca="1" si="234"/>
        <v>0</v>
      </c>
      <c r="V547" s="306">
        <f t="shared" ca="1" si="235"/>
        <v>1.2257784617809073</v>
      </c>
      <c r="W547" s="304">
        <f t="shared" ca="1" si="236"/>
        <v>39.701525528327338</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0.98923607102889122</v>
      </c>
      <c r="AH547" s="304">
        <f t="shared" ca="1" si="260"/>
        <v>-8.7971213110539317</v>
      </c>
    </row>
    <row r="548" spans="1:34" x14ac:dyDescent="0.2">
      <c r="A548" s="347">
        <f t="shared" ca="1" si="238"/>
        <v>1E-4</v>
      </c>
      <c r="B548" s="304">
        <f t="shared" ca="1" si="239"/>
        <v>29.815600000000121</v>
      </c>
      <c r="D548" s="306">
        <f t="shared" ca="1" si="240"/>
        <v>-0.61038546784831327</v>
      </c>
      <c r="E548" s="307">
        <f t="shared" ca="1" si="241"/>
        <v>-1.034053938392784</v>
      </c>
      <c r="F548" s="304">
        <f t="shared" ca="1" si="242"/>
        <v>1.2007655753168609</v>
      </c>
      <c r="G548" s="306">
        <f t="shared" ca="1" si="243"/>
        <v>7.1471225913430851</v>
      </c>
      <c r="H548" s="307">
        <f t="shared" ca="1" si="244"/>
        <v>-102.7602465153261</v>
      </c>
      <c r="I548" s="304">
        <f t="shared" ca="1" si="245"/>
        <v>103.00849297619239</v>
      </c>
      <c r="J548" s="306">
        <f t="shared" ca="1" si="246"/>
        <v>634.95209386251588</v>
      </c>
      <c r="K548" s="307">
        <f t="shared" ca="1" si="247"/>
        <v>-6.3630475412407534</v>
      </c>
      <c r="L548" s="304">
        <f t="shared" ca="1" si="232"/>
        <v>634.98397607688128</v>
      </c>
      <c r="M548" s="306">
        <f t="shared" ca="1" si="248"/>
        <v>-1.5013567169706485</v>
      </c>
      <c r="N548" s="304">
        <f t="shared" ca="1" si="249"/>
        <v>-86.02140342603542</v>
      </c>
      <c r="P548" s="310">
        <f t="shared" ca="1" si="250"/>
        <v>23</v>
      </c>
      <c r="Q548" s="304">
        <f t="shared" ca="1" si="251"/>
        <v>0</v>
      </c>
      <c r="R548" s="306">
        <f t="shared" ca="1" si="252"/>
        <v>0</v>
      </c>
      <c r="S548" s="307">
        <f t="shared" ca="1" si="253"/>
        <v>4.5130000000000017</v>
      </c>
      <c r="T548" s="304">
        <f t="shared" ca="1" si="233"/>
        <v>44.272530000000017</v>
      </c>
      <c r="U548" s="311">
        <f t="shared" ca="1" si="234"/>
        <v>0</v>
      </c>
      <c r="V548" s="306">
        <f t="shared" ca="1" si="235"/>
        <v>1.2257797213940169</v>
      </c>
      <c r="W548" s="304">
        <f t="shared" ca="1" si="236"/>
        <v>39.701642578216543</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0.98921058427904995</v>
      </c>
      <c r="AH548" s="304">
        <f t="shared" ca="1" si="260"/>
        <v>-8.7971472475797299</v>
      </c>
    </row>
    <row r="549" spans="1:34" x14ac:dyDescent="0.2">
      <c r="A549" s="347">
        <f t="shared" ca="1" si="238"/>
        <v>1E-4</v>
      </c>
      <c r="B549" s="304">
        <f t="shared" ca="1" si="239"/>
        <v>29.81570000000012</v>
      </c>
      <c r="D549" s="306">
        <f t="shared" ca="1" si="240"/>
        <v>-0.61038146840954377</v>
      </c>
      <c r="E549" s="307">
        <f t="shared" ca="1" si="241"/>
        <v>-1.0340276614082118</v>
      </c>
      <c r="F549" s="304">
        <f t="shared" ca="1" si="242"/>
        <v>1.2007409135759164</v>
      </c>
      <c r="G549" s="306">
        <f t="shared" ca="1" si="243"/>
        <v>7.1470615531962443</v>
      </c>
      <c r="H549" s="307">
        <f t="shared" ca="1" si="244"/>
        <v>-102.76034991809225</v>
      </c>
      <c r="I549" s="304">
        <f t="shared" ca="1" si="245"/>
        <v>103.00859189472467</v>
      </c>
      <c r="J549" s="306">
        <f t="shared" ca="1" si="246"/>
        <v>634.95209386251588</v>
      </c>
      <c r="K549" s="307">
        <f t="shared" ca="1" si="247"/>
        <v>-6.3733235710624241</v>
      </c>
      <c r="L549" s="304">
        <f t="shared" ca="1" si="232"/>
        <v>634.98407913406356</v>
      </c>
      <c r="M549" s="306">
        <f t="shared" ca="1" si="248"/>
        <v>-1.5013573777458791</v>
      </c>
      <c r="N549" s="304">
        <f t="shared" ca="1" si="249"/>
        <v>-86.021441285667336</v>
      </c>
      <c r="P549" s="310">
        <f t="shared" ca="1" si="250"/>
        <v>23</v>
      </c>
      <c r="Q549" s="304">
        <f t="shared" ca="1" si="251"/>
        <v>0</v>
      </c>
      <c r="R549" s="306">
        <f t="shared" ca="1" si="252"/>
        <v>0</v>
      </c>
      <c r="S549" s="307">
        <f t="shared" ca="1" si="253"/>
        <v>4.5130000000000017</v>
      </c>
      <c r="T549" s="304">
        <f t="shared" ca="1" si="233"/>
        <v>44.272530000000017</v>
      </c>
      <c r="U549" s="311">
        <f t="shared" ca="1" si="234"/>
        <v>0</v>
      </c>
      <c r="V549" s="306">
        <f t="shared" ca="1" si="235"/>
        <v>1.2257809810096889</v>
      </c>
      <c r="W549" s="304">
        <f t="shared" ca="1" si="236"/>
        <v>39.701759626454098</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0.98918509788622089</v>
      </c>
      <c r="AH549" s="304">
        <f t="shared" ca="1" si="260"/>
        <v>-8.7971731837395364</v>
      </c>
    </row>
    <row r="550" spans="1:34" x14ac:dyDescent="0.2">
      <c r="A550" s="347">
        <f t="shared" ca="1" si="238"/>
        <v>1E-4</v>
      </c>
      <c r="B550" s="304">
        <f t="shared" ca="1" si="239"/>
        <v>29.81580000000012</v>
      </c>
      <c r="D550" s="306">
        <f t="shared" ca="1" si="240"/>
        <v>-0.6103774689715834</v>
      </c>
      <c r="E550" s="307">
        <f t="shared" ca="1" si="241"/>
        <v>-1.0340013847944078</v>
      </c>
      <c r="F550" s="304">
        <f t="shared" ca="1" si="242"/>
        <v>1.2007162522365178</v>
      </c>
      <c r="G550" s="306">
        <f t="shared" ca="1" si="243"/>
        <v>7.1470005154493474</v>
      </c>
      <c r="H550" s="307">
        <f t="shared" ca="1" si="244"/>
        <v>-102.76045331823073</v>
      </c>
      <c r="I550" s="304">
        <f t="shared" ca="1" si="245"/>
        <v>103.00869081070834</v>
      </c>
      <c r="J550" s="306">
        <f t="shared" ca="1" si="246"/>
        <v>634.95209386251588</v>
      </c>
      <c r="K550" s="307">
        <f t="shared" ca="1" si="247"/>
        <v>-6.3835996112242404</v>
      </c>
      <c r="L550" s="304">
        <f t="shared" ca="1" si="232"/>
        <v>634.98418235763131</v>
      </c>
      <c r="M550" s="306">
        <f t="shared" ca="1" si="248"/>
        <v>-1.5013580385141974</v>
      </c>
      <c r="N550" s="304">
        <f t="shared" ca="1" si="249"/>
        <v>-86.021479144903211</v>
      </c>
      <c r="P550" s="310">
        <f t="shared" ca="1" si="250"/>
        <v>23</v>
      </c>
      <c r="Q550" s="304">
        <f t="shared" ca="1" si="251"/>
        <v>0</v>
      </c>
      <c r="R550" s="306">
        <f t="shared" ca="1" si="252"/>
        <v>0</v>
      </c>
      <c r="S550" s="307">
        <f t="shared" ca="1" si="253"/>
        <v>4.5130000000000017</v>
      </c>
      <c r="T550" s="304">
        <f t="shared" ca="1" si="233"/>
        <v>44.272530000000017</v>
      </c>
      <c r="U550" s="311">
        <f t="shared" ca="1" si="234"/>
        <v>0</v>
      </c>
      <c r="V550" s="306">
        <f t="shared" ca="1" si="235"/>
        <v>1.2257822406279235</v>
      </c>
      <c r="W550" s="304">
        <f t="shared" ca="1" si="236"/>
        <v>39.701876673040012</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0.98915961185038981</v>
      </c>
      <c r="AH550" s="304">
        <f t="shared" ca="1" si="260"/>
        <v>-8.7971991195333672</v>
      </c>
    </row>
    <row r="551" spans="1:34" x14ac:dyDescent="0.2">
      <c r="A551" s="347">
        <f t="shared" ca="1" si="238"/>
        <v>1E-4</v>
      </c>
      <c r="B551" s="304">
        <f t="shared" ca="1" si="239"/>
        <v>29.81590000000012</v>
      </c>
      <c r="D551" s="306">
        <f t="shared" ca="1" si="240"/>
        <v>-0.61037346953443339</v>
      </c>
      <c r="E551" s="307">
        <f t="shared" ca="1" si="241"/>
        <v>-1.0339751085513686</v>
      </c>
      <c r="F551" s="304">
        <f t="shared" ca="1" si="242"/>
        <v>1.2006915912986633</v>
      </c>
      <c r="G551" s="306">
        <f t="shared" ca="1" si="243"/>
        <v>7.1469394781023938</v>
      </c>
      <c r="H551" s="307">
        <f t="shared" ca="1" si="244"/>
        <v>-102.76055671574159</v>
      </c>
      <c r="I551" s="304">
        <f t="shared" ca="1" si="245"/>
        <v>103.00878972414345</v>
      </c>
      <c r="J551" s="306">
        <f t="shared" ca="1" si="246"/>
        <v>634.95209386251588</v>
      </c>
      <c r="K551" s="307">
        <f t="shared" ca="1" si="247"/>
        <v>-6.3938756617259394</v>
      </c>
      <c r="L551" s="304">
        <f t="shared" ca="1" si="232"/>
        <v>634.98428574758509</v>
      </c>
      <c r="M551" s="306">
        <f t="shared" ca="1" si="248"/>
        <v>-1.5013586992756034</v>
      </c>
      <c r="N551" s="304">
        <f t="shared" ca="1" si="249"/>
        <v>-86.021517003743043</v>
      </c>
      <c r="P551" s="310">
        <f t="shared" ca="1" si="250"/>
        <v>23</v>
      </c>
      <c r="Q551" s="304">
        <f t="shared" ca="1" si="251"/>
        <v>0</v>
      </c>
      <c r="R551" s="306">
        <f t="shared" ca="1" si="252"/>
        <v>0</v>
      </c>
      <c r="S551" s="307">
        <f t="shared" ca="1" si="253"/>
        <v>4.5130000000000017</v>
      </c>
      <c r="T551" s="304">
        <f t="shared" ca="1" si="233"/>
        <v>44.272530000000017</v>
      </c>
      <c r="U551" s="311">
        <f t="shared" ca="1" si="234"/>
        <v>0</v>
      </c>
      <c r="V551" s="306">
        <f t="shared" ca="1" si="235"/>
        <v>1.2257835002487198</v>
      </c>
      <c r="W551" s="304">
        <f t="shared" ca="1" si="236"/>
        <v>39.701993717974254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0.98913412617155672</v>
      </c>
      <c r="AH551" s="304">
        <f t="shared" ca="1" si="260"/>
        <v>-8.7972250549612223</v>
      </c>
    </row>
    <row r="552" spans="1:34" x14ac:dyDescent="0.2">
      <c r="A552" s="347">
        <f t="shared" ca="1" si="238"/>
        <v>1E-4</v>
      </c>
      <c r="B552" s="304">
        <f t="shared" ca="1" si="239"/>
        <v>29.81600000000012</v>
      </c>
      <c r="D552" s="306">
        <f t="shared" ca="1" si="240"/>
        <v>-0.61036947009809484</v>
      </c>
      <c r="E552" s="307">
        <f t="shared" ca="1" si="241"/>
        <v>-1.0339488326790995</v>
      </c>
      <c r="F552" s="304">
        <f t="shared" ca="1" si="242"/>
        <v>1.2006669307623583</v>
      </c>
      <c r="G552" s="306">
        <f t="shared" ca="1" si="243"/>
        <v>7.1468784411553843</v>
      </c>
      <c r="H552" s="307">
        <f t="shared" ca="1" si="244"/>
        <v>-102.76066011062485</v>
      </c>
      <c r="I552" s="304">
        <f t="shared" ca="1" si="245"/>
        <v>103.00888863503002</v>
      </c>
      <c r="J552" s="306">
        <f t="shared" ca="1" si="246"/>
        <v>634.95209386251588</v>
      </c>
      <c r="K552" s="307">
        <f t="shared" ca="1" si="247"/>
        <v>-6.4041517225672573</v>
      </c>
      <c r="L552" s="304">
        <f t="shared" ca="1" si="232"/>
        <v>634.98438930392524</v>
      </c>
      <c r="M552" s="306">
        <f t="shared" ca="1" si="248"/>
        <v>-1.5013593600300976</v>
      </c>
      <c r="N552" s="304">
        <f t="shared" ca="1" si="249"/>
        <v>-86.021554862186861</v>
      </c>
      <c r="P552" s="310">
        <f t="shared" ca="1" si="250"/>
        <v>23</v>
      </c>
      <c r="Q552" s="304">
        <f t="shared" ca="1" si="251"/>
        <v>0</v>
      </c>
      <c r="R552" s="306">
        <f t="shared" ca="1" si="252"/>
        <v>0</v>
      </c>
      <c r="S552" s="307">
        <f t="shared" ca="1" si="253"/>
        <v>4.5130000000000017</v>
      </c>
      <c r="T552" s="304">
        <f t="shared" ca="1" si="233"/>
        <v>44.272530000000017</v>
      </c>
      <c r="U552" s="311">
        <f t="shared" ca="1" si="234"/>
        <v>0</v>
      </c>
      <c r="V552" s="306">
        <f t="shared" ca="1" si="235"/>
        <v>1.2257847598720788</v>
      </c>
      <c r="W552" s="304">
        <f t="shared" ca="1" si="236"/>
        <v>39.70211076125689</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0.98910864084972694</v>
      </c>
      <c r="AH552" s="304">
        <f t="shared" ca="1" si="260"/>
        <v>-8.7972509900230982</v>
      </c>
    </row>
    <row r="553" spans="1:34" x14ac:dyDescent="0.2">
      <c r="A553" s="347">
        <f t="shared" ca="1" si="238"/>
        <v>1E-4</v>
      </c>
      <c r="B553" s="304">
        <f t="shared" ca="1" si="239"/>
        <v>29.81610000000012</v>
      </c>
      <c r="D553" s="306">
        <f t="shared" ca="1" si="240"/>
        <v>-0.61036547066256597</v>
      </c>
      <c r="E553" s="307">
        <f t="shared" ca="1" si="241"/>
        <v>-1.0339225571775899</v>
      </c>
      <c r="F553" s="304">
        <f t="shared" ca="1" si="242"/>
        <v>1.200642270627593</v>
      </c>
      <c r="G553" s="306">
        <f t="shared" ca="1" si="243"/>
        <v>7.1468174046083179</v>
      </c>
      <c r="H553" s="307">
        <f t="shared" ca="1" si="244"/>
        <v>-102.76076350288058</v>
      </c>
      <c r="I553" s="304">
        <f t="shared" ca="1" si="245"/>
        <v>103.00898754336811</v>
      </c>
      <c r="J553" s="306">
        <f t="shared" ca="1" si="246"/>
        <v>634.95209386251588</v>
      </c>
      <c r="K553" s="307">
        <f t="shared" ca="1" si="247"/>
        <v>-6.4144277937479321</v>
      </c>
      <c r="L553" s="304">
        <f t="shared" ca="1" si="232"/>
        <v>634.9844930266521</v>
      </c>
      <c r="M553" s="306">
        <f t="shared" ca="1" si="248"/>
        <v>-1.5013600207776796</v>
      </c>
      <c r="N553" s="304">
        <f t="shared" ca="1" si="249"/>
        <v>-86.021592720234622</v>
      </c>
      <c r="P553" s="310">
        <f t="shared" ca="1" si="250"/>
        <v>23</v>
      </c>
      <c r="Q553" s="304">
        <f t="shared" ca="1" si="251"/>
        <v>0</v>
      </c>
      <c r="R553" s="306">
        <f t="shared" ca="1" si="252"/>
        <v>0</v>
      </c>
      <c r="S553" s="307">
        <f t="shared" ca="1" si="253"/>
        <v>4.5130000000000017</v>
      </c>
      <c r="T553" s="304">
        <f t="shared" ca="1" si="233"/>
        <v>44.272530000000017</v>
      </c>
      <c r="U553" s="311">
        <f t="shared" ca="1" si="234"/>
        <v>0</v>
      </c>
      <c r="V553" s="306">
        <f t="shared" ca="1" si="235"/>
        <v>1.2257860194979999</v>
      </c>
      <c r="W553" s="304">
        <f t="shared" ca="1" si="236"/>
        <v>39.702227802887933</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0.98908315588488804</v>
      </c>
      <c r="AH553" s="304">
        <f t="shared" ca="1" si="260"/>
        <v>-8.7972769247190055</v>
      </c>
    </row>
    <row r="554" spans="1:34" x14ac:dyDescent="0.2">
      <c r="A554" s="347">
        <f t="shared" ca="1" si="238"/>
        <v>1E-4</v>
      </c>
      <c r="B554" s="304">
        <f t="shared" ca="1" si="239"/>
        <v>29.816200000000119</v>
      </c>
      <c r="D554" s="306">
        <f t="shared" ca="1" si="240"/>
        <v>-0.610361471227852</v>
      </c>
      <c r="E554" s="307">
        <f t="shared" ca="1" si="241"/>
        <v>-1.0338962820468325</v>
      </c>
      <c r="F554" s="304">
        <f t="shared" ca="1" si="242"/>
        <v>1.2006176108943645</v>
      </c>
      <c r="G554" s="306">
        <f t="shared" ca="1" si="243"/>
        <v>7.1467563684611948</v>
      </c>
      <c r="H554" s="307">
        <f t="shared" ca="1" si="244"/>
        <v>-102.76086689250879</v>
      </c>
      <c r="I554" s="304">
        <f t="shared" ca="1" si="245"/>
        <v>103.00908644915772</v>
      </c>
      <c r="J554" s="306">
        <f t="shared" ca="1" si="246"/>
        <v>634.95209386251588</v>
      </c>
      <c r="K554" s="307">
        <f t="shared" ca="1" si="247"/>
        <v>-6.4247038752677019</v>
      </c>
      <c r="L554" s="304">
        <f t="shared" ca="1" si="232"/>
        <v>634.98459691576625</v>
      </c>
      <c r="M554" s="306">
        <f t="shared" ca="1" si="248"/>
        <v>-1.50136068151835</v>
      </c>
      <c r="N554" s="304">
        <f t="shared" ca="1" si="249"/>
        <v>-86.021630577886398</v>
      </c>
      <c r="P554" s="310">
        <f t="shared" ca="1" si="250"/>
        <v>23</v>
      </c>
      <c r="Q554" s="304">
        <f t="shared" ca="1" si="251"/>
        <v>0</v>
      </c>
      <c r="R554" s="306">
        <f t="shared" ca="1" si="252"/>
        <v>0</v>
      </c>
      <c r="S554" s="307">
        <f t="shared" ca="1" si="253"/>
        <v>4.5130000000000017</v>
      </c>
      <c r="T554" s="304">
        <f t="shared" ca="1" si="233"/>
        <v>44.272530000000017</v>
      </c>
      <c r="U554" s="311">
        <f t="shared" ca="1" si="234"/>
        <v>0</v>
      </c>
      <c r="V554" s="306">
        <f t="shared" ca="1" si="235"/>
        <v>1.2257872791264834</v>
      </c>
      <c r="W554" s="304">
        <f t="shared" ca="1" si="236"/>
        <v>39.702344842867369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0.98905767127703292</v>
      </c>
      <c r="AH554" s="304">
        <f t="shared" ca="1" si="260"/>
        <v>-8.7973028590489513</v>
      </c>
    </row>
    <row r="555" spans="1:34" x14ac:dyDescent="0.2">
      <c r="A555" s="347">
        <f t="shared" ca="1" si="238"/>
        <v>1E-4</v>
      </c>
      <c r="B555" s="304">
        <f t="shared" ca="1" si="239"/>
        <v>29.816300000000119</v>
      </c>
      <c r="D555" s="306">
        <f t="shared" ca="1" si="240"/>
        <v>-0.61035747179394839</v>
      </c>
      <c r="E555" s="307">
        <f t="shared" ca="1" si="241"/>
        <v>-1.0338700072868328</v>
      </c>
      <c r="F555" s="304">
        <f t="shared" ca="1" si="242"/>
        <v>1.2005929515626752</v>
      </c>
      <c r="G555" s="306">
        <f t="shared" ca="1" si="243"/>
        <v>7.1466953327140157</v>
      </c>
      <c r="H555" s="307">
        <f t="shared" ca="1" si="244"/>
        <v>-102.76097027950952</v>
      </c>
      <c r="I555" s="304">
        <f t="shared" ca="1" si="245"/>
        <v>103.00918535239892</v>
      </c>
      <c r="J555" s="306">
        <f t="shared" ca="1" si="246"/>
        <v>634.95209386251588</v>
      </c>
      <c r="K555" s="307">
        <f t="shared" ca="1" si="247"/>
        <v>-6.4349799671263028</v>
      </c>
      <c r="L555" s="304">
        <f t="shared" ca="1" si="232"/>
        <v>634.9847009712679</v>
      </c>
      <c r="M555" s="306">
        <f t="shared" ca="1" si="248"/>
        <v>-1.5013613422521086</v>
      </c>
      <c r="N555" s="304">
        <f t="shared" ca="1" si="249"/>
        <v>-86.021668435142146</v>
      </c>
      <c r="P555" s="310">
        <f t="shared" ca="1" si="250"/>
        <v>23</v>
      </c>
      <c r="Q555" s="304">
        <f t="shared" ca="1" si="251"/>
        <v>0</v>
      </c>
      <c r="R555" s="306">
        <f t="shared" ca="1" si="252"/>
        <v>0</v>
      </c>
      <c r="S555" s="307">
        <f t="shared" ca="1" si="253"/>
        <v>4.5130000000000017</v>
      </c>
      <c r="T555" s="304">
        <f t="shared" ca="1" si="233"/>
        <v>44.272530000000017</v>
      </c>
      <c r="U555" s="311">
        <f t="shared" ca="1" si="234"/>
        <v>0</v>
      </c>
      <c r="V555" s="306">
        <f t="shared" ca="1" si="235"/>
        <v>1.2257885387575282</v>
      </c>
      <c r="W555" s="304">
        <f t="shared" ca="1" si="236"/>
        <v>39.702461881195212</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0.98903218702616691</v>
      </c>
      <c r="AH555" s="304">
        <f t="shared" ca="1" si="260"/>
        <v>-8.7973287930129302</v>
      </c>
    </row>
    <row r="556" spans="1:34" x14ac:dyDescent="0.2">
      <c r="A556" s="347">
        <f t="shared" ca="1" si="238"/>
        <v>1E-4</v>
      </c>
      <c r="B556" s="304">
        <f t="shared" ca="1" si="239"/>
        <v>29.816400000000119</v>
      </c>
      <c r="D556" s="306">
        <f t="shared" ca="1" si="240"/>
        <v>-0.61035347236085857</v>
      </c>
      <c r="E556" s="307">
        <f t="shared" ca="1" si="241"/>
        <v>-1.0338437328975854</v>
      </c>
      <c r="F556" s="304">
        <f t="shared" ca="1" si="242"/>
        <v>1.200568292632523</v>
      </c>
      <c r="G556" s="306">
        <f t="shared" ca="1" si="243"/>
        <v>7.1466342973667798</v>
      </c>
      <c r="H556" s="307">
        <f t="shared" ca="1" si="244"/>
        <v>-102.76107366388281</v>
      </c>
      <c r="I556" s="304">
        <f t="shared" ca="1" si="245"/>
        <v>103.00928425309172</v>
      </c>
      <c r="J556" s="306">
        <f t="shared" ca="1" si="246"/>
        <v>634.95209386251588</v>
      </c>
      <c r="K556" s="307">
        <f t="shared" ca="1" si="247"/>
        <v>-6.4452560693234728</v>
      </c>
      <c r="L556" s="304">
        <f t="shared" ca="1" si="232"/>
        <v>634.98480519315763</v>
      </c>
      <c r="M556" s="306">
        <f t="shared" ca="1" si="248"/>
        <v>-1.5013620029789554</v>
      </c>
      <c r="N556" s="304">
        <f t="shared" ca="1" si="249"/>
        <v>-86.02170629200188</v>
      </c>
      <c r="P556" s="310">
        <f t="shared" ca="1" si="250"/>
        <v>23</v>
      </c>
      <c r="Q556" s="304">
        <f t="shared" ca="1" si="251"/>
        <v>0</v>
      </c>
      <c r="R556" s="306">
        <f t="shared" ca="1" si="252"/>
        <v>0</v>
      </c>
      <c r="S556" s="307">
        <f t="shared" ca="1" si="253"/>
        <v>4.5130000000000017</v>
      </c>
      <c r="T556" s="304">
        <f t="shared" ca="1" si="233"/>
        <v>44.272530000000017</v>
      </c>
      <c r="U556" s="311">
        <f t="shared" ca="1" si="234"/>
        <v>0</v>
      </c>
      <c r="V556" s="306">
        <f t="shared" ca="1" si="235"/>
        <v>1.2257897983911361</v>
      </c>
      <c r="W556" s="304">
        <f t="shared" ca="1" si="236"/>
        <v>39.702578917871527</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0.98900670313228822</v>
      </c>
      <c r="AH556" s="304">
        <f t="shared" ca="1" si="260"/>
        <v>-8.797354726610946</v>
      </c>
    </row>
    <row r="557" spans="1:34" x14ac:dyDescent="0.2">
      <c r="A557" s="347">
        <f t="shared" ca="1" si="238"/>
        <v>1E-4</v>
      </c>
      <c r="B557" s="304">
        <f t="shared" ca="1" si="239"/>
        <v>29.816500000000119</v>
      </c>
      <c r="D557" s="306">
        <f t="shared" ca="1" si="240"/>
        <v>-0.61034947292858455</v>
      </c>
      <c r="E557" s="307">
        <f t="shared" ca="1" si="241"/>
        <v>-1.0338174588790796</v>
      </c>
      <c r="F557" s="304">
        <f t="shared" ca="1" si="242"/>
        <v>1.2005436341038997</v>
      </c>
      <c r="G557" s="306">
        <f t="shared" ca="1" si="243"/>
        <v>7.1465732624194871</v>
      </c>
      <c r="H557" s="307">
        <f t="shared" ca="1" si="244"/>
        <v>-102.7611770456287</v>
      </c>
      <c r="I557" s="304">
        <f t="shared" ca="1" si="245"/>
        <v>103.00938315123616</v>
      </c>
      <c r="J557" s="306">
        <f t="shared" ca="1" si="246"/>
        <v>634.95209386251588</v>
      </c>
      <c r="K557" s="307">
        <f t="shared" ca="1" si="247"/>
        <v>-6.4555321818589482</v>
      </c>
      <c r="L557" s="304">
        <f t="shared" ca="1" si="232"/>
        <v>634.98490958143577</v>
      </c>
      <c r="M557" s="306">
        <f t="shared" ca="1" si="248"/>
        <v>-1.5013626636988908</v>
      </c>
      <c r="N557" s="304">
        <f t="shared" ca="1" si="249"/>
        <v>-86.021744148465615</v>
      </c>
      <c r="P557" s="310">
        <f t="shared" ca="1" si="250"/>
        <v>23</v>
      </c>
      <c r="Q557" s="304">
        <f t="shared" ca="1" si="251"/>
        <v>0</v>
      </c>
      <c r="R557" s="306">
        <f t="shared" ca="1" si="252"/>
        <v>0</v>
      </c>
      <c r="S557" s="307">
        <f t="shared" ca="1" si="253"/>
        <v>4.5130000000000017</v>
      </c>
      <c r="T557" s="304">
        <f t="shared" ca="1" si="233"/>
        <v>44.272530000000017</v>
      </c>
      <c r="U557" s="311">
        <f t="shared" ca="1" si="234"/>
        <v>0</v>
      </c>
      <c r="V557" s="306">
        <f t="shared" ca="1" si="235"/>
        <v>1.2257910580273055</v>
      </c>
      <c r="W557" s="304">
        <f t="shared" ca="1" si="236"/>
        <v>39.702695952896271</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0.98898121959538088</v>
      </c>
      <c r="AH557" s="304">
        <f t="shared" ca="1" si="260"/>
        <v>-8.7973806598430127</v>
      </c>
    </row>
    <row r="558" spans="1:34" x14ac:dyDescent="0.2">
      <c r="A558" s="347">
        <f t="shared" ca="1" si="238"/>
        <v>1E-4</v>
      </c>
      <c r="B558" s="304">
        <f t="shared" ca="1" si="239"/>
        <v>29.816600000000118</v>
      </c>
      <c r="D558" s="306">
        <f t="shared" ca="1" si="240"/>
        <v>-0.6103454734971232</v>
      </c>
      <c r="E558" s="307">
        <f t="shared" ca="1" si="241"/>
        <v>-1.0337911852313226</v>
      </c>
      <c r="F558" s="304">
        <f t="shared" ca="1" si="242"/>
        <v>1.2005189759768107</v>
      </c>
      <c r="G558" s="306">
        <f t="shared" ca="1" si="243"/>
        <v>7.1465122278721376</v>
      </c>
      <c r="H558" s="307">
        <f t="shared" ca="1" si="244"/>
        <v>-102.76128042474723</v>
      </c>
      <c r="I558" s="304">
        <f t="shared" ca="1" si="245"/>
        <v>103.00948204683229</v>
      </c>
      <c r="J558" s="306">
        <f t="shared" ca="1" si="246"/>
        <v>634.95209386251588</v>
      </c>
      <c r="K558" s="307">
        <f t="shared" ca="1" si="247"/>
        <v>-6.4658083047324668</v>
      </c>
      <c r="L558" s="304">
        <f t="shared" ca="1" si="232"/>
        <v>634.98501413610279</v>
      </c>
      <c r="M558" s="306">
        <f t="shared" ca="1" si="248"/>
        <v>-1.5013633244119147</v>
      </c>
      <c r="N558" s="304">
        <f t="shared" ca="1" si="249"/>
        <v>-86.02178200453335</v>
      </c>
      <c r="P558" s="310">
        <f t="shared" ca="1" si="250"/>
        <v>23</v>
      </c>
      <c r="Q558" s="304">
        <f t="shared" ca="1" si="251"/>
        <v>0</v>
      </c>
      <c r="R558" s="306">
        <f t="shared" ca="1" si="252"/>
        <v>0</v>
      </c>
      <c r="S558" s="307">
        <f t="shared" ca="1" si="253"/>
        <v>4.5130000000000017</v>
      </c>
      <c r="T558" s="304">
        <f t="shared" ca="1" si="233"/>
        <v>44.272530000000017</v>
      </c>
      <c r="U558" s="311">
        <f t="shared" ca="1" si="234"/>
        <v>0</v>
      </c>
      <c r="V558" s="306">
        <f t="shared" ca="1" si="235"/>
        <v>1.225792317666037</v>
      </c>
      <c r="W558" s="304">
        <f t="shared" ca="1" si="236"/>
        <v>39.702812986269485</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0.98895573641545909</v>
      </c>
      <c r="AH558" s="304">
        <f t="shared" ca="1" si="260"/>
        <v>-8.7974065927091196</v>
      </c>
    </row>
    <row r="559" spans="1:34" x14ac:dyDescent="0.2">
      <c r="A559" s="347">
        <f t="shared" ca="1" si="238"/>
        <v>1E-4</v>
      </c>
      <c r="B559" s="304">
        <f t="shared" ca="1" si="239"/>
        <v>29.816700000000118</v>
      </c>
      <c r="D559" s="306">
        <f t="shared" ca="1" si="240"/>
        <v>-0.61034147406647843</v>
      </c>
      <c r="E559" s="307">
        <f t="shared" ca="1" si="241"/>
        <v>-1.0337649119543038</v>
      </c>
      <c r="F559" s="304">
        <f t="shared" ca="1" si="242"/>
        <v>1.2004943182512491</v>
      </c>
      <c r="G559" s="306">
        <f t="shared" ca="1" si="243"/>
        <v>7.1464511937247313</v>
      </c>
      <c r="H559" s="307">
        <f t="shared" ca="1" si="244"/>
        <v>-102.76138380123842</v>
      </c>
      <c r="I559" s="304">
        <f t="shared" ca="1" si="245"/>
        <v>103.00958093988014</v>
      </c>
      <c r="J559" s="306">
        <f t="shared" ca="1" si="246"/>
        <v>634.95209386251588</v>
      </c>
      <c r="K559" s="307">
        <f t="shared" ca="1" si="247"/>
        <v>-6.4760844379437659</v>
      </c>
      <c r="L559" s="304">
        <f t="shared" ca="1" si="232"/>
        <v>634.98511885715914</v>
      </c>
      <c r="M559" s="306">
        <f t="shared" ca="1" si="248"/>
        <v>-1.5013639851180269</v>
      </c>
      <c r="N559" s="304">
        <f t="shared" ca="1" si="249"/>
        <v>-86.021819860205085</v>
      </c>
      <c r="P559" s="310">
        <f t="shared" ca="1" si="250"/>
        <v>23</v>
      </c>
      <c r="Q559" s="304">
        <f t="shared" ca="1" si="251"/>
        <v>0</v>
      </c>
      <c r="R559" s="306">
        <f t="shared" ca="1" si="252"/>
        <v>0</v>
      </c>
      <c r="S559" s="307">
        <f t="shared" ca="1" si="253"/>
        <v>4.5130000000000017</v>
      </c>
      <c r="T559" s="304">
        <f t="shared" ca="1" si="233"/>
        <v>44.272530000000017</v>
      </c>
      <c r="U559" s="311">
        <f t="shared" ca="1" si="234"/>
        <v>0</v>
      </c>
      <c r="V559" s="306">
        <f t="shared" ca="1" si="235"/>
        <v>1.225793577307331</v>
      </c>
      <c r="W559" s="304">
        <f t="shared" ca="1" si="236"/>
        <v>39.7029300179912</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0.98893025359251041</v>
      </c>
      <c r="AH559" s="304">
        <f t="shared" ca="1" si="260"/>
        <v>-8.7974325252092775</v>
      </c>
    </row>
    <row r="560" spans="1:34" x14ac:dyDescent="0.2">
      <c r="A560" s="347">
        <f t="shared" ca="1" si="238"/>
        <v>1E-4</v>
      </c>
      <c r="B560" s="304">
        <f t="shared" ca="1" si="239"/>
        <v>29.816800000000118</v>
      </c>
      <c r="D560" s="306">
        <f t="shared" ca="1" si="240"/>
        <v>-0.61033747463665189</v>
      </c>
      <c r="E560" s="307">
        <f t="shared" ca="1" si="241"/>
        <v>-1.0337386390480194</v>
      </c>
      <c r="F560" s="304">
        <f t="shared" ca="1" si="242"/>
        <v>1.2004696609272127</v>
      </c>
      <c r="G560" s="306">
        <f t="shared" ca="1" si="243"/>
        <v>7.1463901599772672</v>
      </c>
      <c r="H560" s="307">
        <f t="shared" ca="1" si="244"/>
        <v>-102.76148717510233</v>
      </c>
      <c r="I560" s="304">
        <f t="shared" ca="1" si="245"/>
        <v>103.00967983037972</v>
      </c>
      <c r="J560" s="306">
        <f t="shared" ca="1" si="246"/>
        <v>634.95209386251588</v>
      </c>
      <c r="K560" s="307">
        <f t="shared" ca="1" si="247"/>
        <v>-6.4863605814925833</v>
      </c>
      <c r="L560" s="304">
        <f t="shared" ca="1" si="232"/>
        <v>634.98522374460515</v>
      </c>
      <c r="M560" s="306">
        <f t="shared" ca="1" si="248"/>
        <v>-1.5013646458172283</v>
      </c>
      <c r="N560" s="304">
        <f t="shared" ca="1" si="249"/>
        <v>-86.021857715480849</v>
      </c>
      <c r="P560" s="310">
        <f t="shared" ca="1" si="250"/>
        <v>23</v>
      </c>
      <c r="Q560" s="304">
        <f t="shared" ca="1" si="251"/>
        <v>0</v>
      </c>
      <c r="R560" s="306">
        <f t="shared" ca="1" si="252"/>
        <v>0</v>
      </c>
      <c r="S560" s="307">
        <f t="shared" ca="1" si="253"/>
        <v>4.5130000000000017</v>
      </c>
      <c r="T560" s="304">
        <f t="shared" ca="1" si="233"/>
        <v>44.272530000000017</v>
      </c>
      <c r="U560" s="311">
        <f t="shared" ca="1" si="234"/>
        <v>0</v>
      </c>
      <c r="V560" s="306">
        <f t="shared" ca="1" si="235"/>
        <v>1.2257948369511866</v>
      </c>
      <c r="W560" s="304">
        <f t="shared" ca="1" si="236"/>
        <v>39.7030470480614</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0.9889047711265242</v>
      </c>
      <c r="AH560" s="304">
        <f t="shared" ca="1" si="260"/>
        <v>-8.7974584573434935</v>
      </c>
    </row>
    <row r="561" spans="1:34" x14ac:dyDescent="0.2">
      <c r="A561" s="347">
        <f t="shared" ca="1" si="238"/>
        <v>1E-4</v>
      </c>
      <c r="B561" s="304">
        <f t="shared" ca="1" si="239"/>
        <v>29.816900000000118</v>
      </c>
      <c r="D561" s="306">
        <f t="shared" ca="1" si="240"/>
        <v>-0.6103334752076387</v>
      </c>
      <c r="E561" s="307">
        <f t="shared" ca="1" si="241"/>
        <v>-1.0337123665124714</v>
      </c>
      <c r="F561" s="304">
        <f t="shared" ca="1" si="242"/>
        <v>1.2004450040047012</v>
      </c>
      <c r="G561" s="306">
        <f t="shared" ca="1" si="243"/>
        <v>7.1463291266297464</v>
      </c>
      <c r="H561" s="307">
        <f t="shared" ca="1" si="244"/>
        <v>-102.76159054633898</v>
      </c>
      <c r="I561" s="304">
        <f t="shared" ca="1" si="245"/>
        <v>103.00977871833112</v>
      </c>
      <c r="J561" s="306">
        <f t="shared" ca="1" si="246"/>
        <v>634.95209386251588</v>
      </c>
      <c r="K561" s="307">
        <f t="shared" ca="1" si="247"/>
        <v>-6.4966367353786554</v>
      </c>
      <c r="L561" s="304">
        <f t="shared" ca="1" si="232"/>
        <v>634.98532879844129</v>
      </c>
      <c r="M561" s="306">
        <f t="shared" ca="1" si="248"/>
        <v>-1.5013653065095183</v>
      </c>
      <c r="N561" s="304">
        <f t="shared" ca="1" si="249"/>
        <v>-86.021895570360613</v>
      </c>
      <c r="P561" s="310">
        <f t="shared" ca="1" si="250"/>
        <v>23</v>
      </c>
      <c r="Q561" s="304">
        <f t="shared" ca="1" si="251"/>
        <v>0</v>
      </c>
      <c r="R561" s="306">
        <f t="shared" ca="1" si="252"/>
        <v>0</v>
      </c>
      <c r="S561" s="307">
        <f t="shared" ca="1" si="253"/>
        <v>4.5130000000000017</v>
      </c>
      <c r="T561" s="304">
        <f t="shared" ca="1" si="233"/>
        <v>44.272530000000017</v>
      </c>
      <c r="U561" s="311">
        <f t="shared" ca="1" si="234"/>
        <v>0</v>
      </c>
      <c r="V561" s="306">
        <f t="shared" ca="1" si="235"/>
        <v>1.225796096597604</v>
      </c>
      <c r="W561" s="304">
        <f t="shared" ca="1" si="236"/>
        <v>39.703164076480114</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0.9888792890175111</v>
      </c>
      <c r="AH561" s="304">
        <f t="shared" ca="1" si="260"/>
        <v>-8.7974843891117622</v>
      </c>
    </row>
    <row r="562" spans="1:34" x14ac:dyDescent="0.2">
      <c r="A562" s="347">
        <f t="shared" ca="1" si="238"/>
        <v>1E-4</v>
      </c>
      <c r="B562" s="304">
        <f t="shared" ca="1" si="239"/>
        <v>29.817000000000117</v>
      </c>
      <c r="D562" s="306">
        <f t="shared" ca="1" si="240"/>
        <v>-0.61032947577944474</v>
      </c>
      <c r="E562" s="307">
        <f t="shared" ca="1" si="241"/>
        <v>-1.0336860943476527</v>
      </c>
      <c r="F562" s="304">
        <f t="shared" ca="1" si="242"/>
        <v>1.2004203474837123</v>
      </c>
      <c r="G562" s="306">
        <f t="shared" ca="1" si="243"/>
        <v>7.1462680936821688</v>
      </c>
      <c r="H562" s="307">
        <f t="shared" ca="1" si="244"/>
        <v>-102.76169391494841</v>
      </c>
      <c r="I562" s="304">
        <f t="shared" ca="1" si="245"/>
        <v>103.00987760373432</v>
      </c>
      <c r="J562" s="306">
        <f t="shared" ca="1" si="246"/>
        <v>634.95209386251588</v>
      </c>
      <c r="K562" s="307">
        <f t="shared" ca="1" si="247"/>
        <v>-6.50691289960172</v>
      </c>
      <c r="L562" s="304">
        <f t="shared" ca="1" si="232"/>
        <v>634.985434018668</v>
      </c>
      <c r="M562" s="306">
        <f t="shared" ca="1" si="248"/>
        <v>-1.5013659671948971</v>
      </c>
      <c r="N562" s="304">
        <f t="shared" ca="1" si="249"/>
        <v>-86.02193342484442</v>
      </c>
      <c r="P562" s="310">
        <f t="shared" ca="1" si="250"/>
        <v>23</v>
      </c>
      <c r="Q562" s="304">
        <f t="shared" ca="1" si="251"/>
        <v>0</v>
      </c>
      <c r="R562" s="306">
        <f t="shared" ca="1" si="252"/>
        <v>0</v>
      </c>
      <c r="S562" s="307">
        <f t="shared" ca="1" si="253"/>
        <v>4.5130000000000017</v>
      </c>
      <c r="T562" s="304">
        <f t="shared" ca="1" si="233"/>
        <v>44.272530000000017</v>
      </c>
      <c r="U562" s="311">
        <f t="shared" ca="1" si="234"/>
        <v>0</v>
      </c>
      <c r="V562" s="306">
        <f t="shared" ca="1" si="235"/>
        <v>1.2257973562465834</v>
      </c>
      <c r="W562" s="304">
        <f t="shared" ca="1" si="236"/>
        <v>39.703281103247356</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0.98885380726546224</v>
      </c>
      <c r="AH562" s="304">
        <f t="shared" ca="1" si="260"/>
        <v>-8.7975103205140925</v>
      </c>
    </row>
    <row r="563" spans="1:34" x14ac:dyDescent="0.2">
      <c r="A563" s="347">
        <f t="shared" ca="1" si="238"/>
        <v>1E-4</v>
      </c>
      <c r="B563" s="304">
        <f t="shared" ca="1" si="239"/>
        <v>29.817100000000117</v>
      </c>
      <c r="D563" s="306">
        <f t="shared" ca="1" si="240"/>
        <v>-0.61032547635206935</v>
      </c>
      <c r="E563" s="307">
        <f t="shared" ca="1" si="241"/>
        <v>-1.0336598225535614</v>
      </c>
      <c r="F563" s="304">
        <f t="shared" ca="1" si="242"/>
        <v>1.2003956913642435</v>
      </c>
      <c r="G563" s="306">
        <f t="shared" ca="1" si="243"/>
        <v>7.1462070611345334</v>
      </c>
      <c r="H563" s="307">
        <f t="shared" ca="1" si="244"/>
        <v>-102.76179728093067</v>
      </c>
      <c r="I563" s="304">
        <f t="shared" ca="1" si="245"/>
        <v>103.00997648658938</v>
      </c>
      <c r="J563" s="306">
        <f t="shared" ca="1" si="246"/>
        <v>634.95209386251588</v>
      </c>
      <c r="K563" s="307">
        <f t="shared" ca="1" si="247"/>
        <v>-6.5171890741615144</v>
      </c>
      <c r="L563" s="304">
        <f t="shared" ca="1" si="232"/>
        <v>634.98553940528564</v>
      </c>
      <c r="M563" s="306">
        <f t="shared" ca="1" si="248"/>
        <v>-1.5013666278733651</v>
      </c>
      <c r="N563" s="304">
        <f t="shared" ca="1" si="249"/>
        <v>-86.021971278932241</v>
      </c>
      <c r="P563" s="310">
        <f t="shared" ca="1" si="250"/>
        <v>23</v>
      </c>
      <c r="Q563" s="304">
        <f t="shared" ca="1" si="251"/>
        <v>0</v>
      </c>
      <c r="R563" s="306">
        <f t="shared" ca="1" si="252"/>
        <v>0</v>
      </c>
      <c r="S563" s="307">
        <f t="shared" ca="1" si="253"/>
        <v>4.5130000000000017</v>
      </c>
      <c r="T563" s="304">
        <f t="shared" ca="1" si="233"/>
        <v>44.272530000000017</v>
      </c>
      <c r="U563" s="311">
        <f t="shared" ca="1" si="234"/>
        <v>0</v>
      </c>
      <c r="V563" s="306">
        <f t="shared" ca="1" si="235"/>
        <v>1.2257986158981253</v>
      </c>
      <c r="W563" s="304">
        <f t="shared" ca="1" si="236"/>
        <v>39.703398128363155</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0.98882832587037406</v>
      </c>
      <c r="AH563" s="304">
        <f t="shared" ca="1" si="260"/>
        <v>-8.7975362515504862</v>
      </c>
    </row>
    <row r="564" spans="1:34" x14ac:dyDescent="0.2">
      <c r="A564" s="347">
        <f t="shared" ca="1" si="238"/>
        <v>1E-4</v>
      </c>
      <c r="B564" s="304">
        <f t="shared" ca="1" si="239"/>
        <v>29.817200000000117</v>
      </c>
      <c r="D564" s="306">
        <f t="shared" ca="1" si="240"/>
        <v>-0.61032147692551231</v>
      </c>
      <c r="E564" s="307">
        <f t="shared" ca="1" si="241"/>
        <v>-1.0336335511301904</v>
      </c>
      <c r="F564" s="304">
        <f t="shared" ca="1" si="242"/>
        <v>1.20037103564629</v>
      </c>
      <c r="G564" s="306">
        <f t="shared" ca="1" si="243"/>
        <v>7.1461460289868413</v>
      </c>
      <c r="H564" s="307">
        <f t="shared" ca="1" si="244"/>
        <v>-102.76190064428577</v>
      </c>
      <c r="I564" s="304">
        <f t="shared" ca="1" si="245"/>
        <v>103.01007536689634</v>
      </c>
      <c r="J564" s="306">
        <f t="shared" ca="1" si="246"/>
        <v>634.95209386251588</v>
      </c>
      <c r="K564" s="307">
        <f t="shared" ca="1" si="247"/>
        <v>-6.5274652590577755</v>
      </c>
      <c r="L564" s="304">
        <f t="shared" ca="1" si="232"/>
        <v>634.98564495829464</v>
      </c>
      <c r="M564" s="306">
        <f t="shared" ca="1" si="248"/>
        <v>-1.5013672885449221</v>
      </c>
      <c r="N564" s="304">
        <f t="shared" ca="1" si="249"/>
        <v>-86.022009132624106</v>
      </c>
      <c r="P564" s="310">
        <f t="shared" ca="1" si="250"/>
        <v>23</v>
      </c>
      <c r="Q564" s="304">
        <f t="shared" ca="1" si="251"/>
        <v>0</v>
      </c>
      <c r="R564" s="306">
        <f t="shared" ca="1" si="252"/>
        <v>0</v>
      </c>
      <c r="S564" s="307">
        <f t="shared" ca="1" si="253"/>
        <v>4.5130000000000017</v>
      </c>
      <c r="T564" s="304">
        <f t="shared" ca="1" si="233"/>
        <v>44.272530000000017</v>
      </c>
      <c r="U564" s="311">
        <f t="shared" ca="1" si="234"/>
        <v>0</v>
      </c>
      <c r="V564" s="306">
        <f t="shared" ca="1" si="235"/>
        <v>1.2257998755522284</v>
      </c>
      <c r="W564" s="304">
        <f t="shared" ca="1" si="236"/>
        <v>39.703515151827503</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0.98880284483224123</v>
      </c>
      <c r="AH564" s="304">
        <f t="shared" ca="1" si="260"/>
        <v>-8.7975621822209487</v>
      </c>
    </row>
    <row r="565" spans="1:34" x14ac:dyDescent="0.2">
      <c r="A565" s="347">
        <f t="shared" ca="1" si="238"/>
        <v>1E-4</v>
      </c>
      <c r="B565" s="304">
        <f t="shared" ca="1" si="239"/>
        <v>29.817300000000117</v>
      </c>
      <c r="D565" s="306">
        <f t="shared" ca="1" si="240"/>
        <v>-0.61031747749977461</v>
      </c>
      <c r="E565" s="307">
        <f t="shared" ca="1" si="241"/>
        <v>-1.0336072800775415</v>
      </c>
      <c r="F565" s="304">
        <f t="shared" ca="1" si="242"/>
        <v>1.2003463803298535</v>
      </c>
      <c r="G565" s="306">
        <f t="shared" ca="1" si="243"/>
        <v>7.1460849972390914</v>
      </c>
      <c r="H565" s="307">
        <f t="shared" ca="1" si="244"/>
        <v>-102.76200400501378</v>
      </c>
      <c r="I565" s="304">
        <f t="shared" ca="1" si="245"/>
        <v>103.01017424465523</v>
      </c>
      <c r="J565" s="306">
        <f t="shared" ca="1" si="246"/>
        <v>634.95209386251588</v>
      </c>
      <c r="K565" s="307">
        <f t="shared" ca="1" si="247"/>
        <v>-6.5377414542902406</v>
      </c>
      <c r="L565" s="304">
        <f t="shared" ca="1" si="232"/>
        <v>634.98575067769536</v>
      </c>
      <c r="M565" s="306">
        <f t="shared" ca="1" si="248"/>
        <v>-1.5013679492095684</v>
      </c>
      <c r="N565" s="304">
        <f t="shared" ca="1" si="249"/>
        <v>-86.022046985920014</v>
      </c>
      <c r="P565" s="310">
        <f t="shared" ca="1" si="250"/>
        <v>23</v>
      </c>
      <c r="Q565" s="304">
        <f t="shared" ca="1" si="251"/>
        <v>0</v>
      </c>
      <c r="R565" s="306">
        <f t="shared" ca="1" si="252"/>
        <v>0</v>
      </c>
      <c r="S565" s="307">
        <f t="shared" ca="1" si="253"/>
        <v>4.5130000000000017</v>
      </c>
      <c r="T565" s="304">
        <f t="shared" ca="1" si="233"/>
        <v>44.272530000000017</v>
      </c>
      <c r="U565" s="311">
        <f t="shared" ca="1" si="234"/>
        <v>0</v>
      </c>
      <c r="V565" s="306">
        <f t="shared" ca="1" si="235"/>
        <v>1.2258011352088938</v>
      </c>
      <c r="W565" s="304">
        <f t="shared" ca="1" si="236"/>
        <v>39.703632173640443</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0.98877736415106554</v>
      </c>
      <c r="AH565" s="304">
        <f t="shared" ca="1" si="260"/>
        <v>-8.7975881125254798</v>
      </c>
    </row>
    <row r="566" spans="1:34" x14ac:dyDescent="0.2">
      <c r="A566" s="347">
        <f t="shared" ca="1" si="238"/>
        <v>1E-4</v>
      </c>
      <c r="B566" s="304">
        <f t="shared" ca="1" si="239"/>
        <v>29.817400000000116</v>
      </c>
      <c r="D566" s="306">
        <f t="shared" ca="1" si="240"/>
        <v>-0.61031347807485647</v>
      </c>
      <c r="E566" s="307">
        <f t="shared" ca="1" si="241"/>
        <v>-1.0335810093956042</v>
      </c>
      <c r="F566" s="304">
        <f t="shared" ca="1" si="242"/>
        <v>1.2003217254149257</v>
      </c>
      <c r="G566" s="306">
        <f t="shared" ca="1" si="243"/>
        <v>7.1460239658912839</v>
      </c>
      <c r="H566" s="307">
        <f t="shared" ca="1" si="244"/>
        <v>-102.76210736311472</v>
      </c>
      <c r="I566" s="304">
        <f t="shared" ca="1" si="245"/>
        <v>103.01027311986611</v>
      </c>
      <c r="J566" s="306">
        <f t="shared" ca="1" si="246"/>
        <v>634.95209386251588</v>
      </c>
      <c r="K566" s="307">
        <f t="shared" ca="1" si="247"/>
        <v>-6.5480176598586466</v>
      </c>
      <c r="L566" s="304">
        <f t="shared" ca="1" si="232"/>
        <v>634.98585656348837</v>
      </c>
      <c r="M566" s="306">
        <f t="shared" ca="1" si="248"/>
        <v>-1.5013686098673038</v>
      </c>
      <c r="N566" s="304">
        <f t="shared" ca="1" si="249"/>
        <v>-86.02208483881995</v>
      </c>
      <c r="P566" s="310">
        <f t="shared" ca="1" si="250"/>
        <v>23</v>
      </c>
      <c r="Q566" s="304">
        <f t="shared" ca="1" si="251"/>
        <v>0</v>
      </c>
      <c r="R566" s="306">
        <f t="shared" ca="1" si="252"/>
        <v>0</v>
      </c>
      <c r="S566" s="307">
        <f t="shared" ca="1" si="253"/>
        <v>4.5130000000000017</v>
      </c>
      <c r="T566" s="304">
        <f t="shared" ca="1" si="233"/>
        <v>44.272530000000017</v>
      </c>
      <c r="U566" s="311">
        <f t="shared" ca="1" si="234"/>
        <v>0</v>
      </c>
      <c r="V566" s="306">
        <f t="shared" ca="1" si="235"/>
        <v>1.2258023948681211</v>
      </c>
      <c r="W566" s="304">
        <f t="shared" ca="1" si="236"/>
        <v>39.703749193802011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0.9887518838268381</v>
      </c>
      <c r="AH566" s="304">
        <f t="shared" ca="1" si="260"/>
        <v>-8.7976140424640885</v>
      </c>
    </row>
    <row r="567" spans="1:34" x14ac:dyDescent="0.2">
      <c r="A567" s="347">
        <f t="shared" ca="1" si="238"/>
        <v>1E-4</v>
      </c>
      <c r="B567" s="304">
        <f t="shared" ca="1" si="239"/>
        <v>29.817500000000116</v>
      </c>
      <c r="D567" s="306">
        <f t="shared" ca="1" si="240"/>
        <v>-0.61030947865076157</v>
      </c>
      <c r="E567" s="307">
        <f t="shared" ca="1" si="241"/>
        <v>-1.0335547390843729</v>
      </c>
      <c r="F567" s="304">
        <f t="shared" ca="1" si="242"/>
        <v>1.2002970709015042</v>
      </c>
      <c r="G567" s="306">
        <f t="shared" ca="1" si="243"/>
        <v>7.1459629349434186</v>
      </c>
      <c r="H567" s="307">
        <f t="shared" ca="1" si="244"/>
        <v>-102.76221071858863</v>
      </c>
      <c r="I567" s="304">
        <f t="shared" ca="1" si="245"/>
        <v>103.01037199252897</v>
      </c>
      <c r="J567" s="306">
        <f t="shared" ca="1" si="246"/>
        <v>634.95209386251588</v>
      </c>
      <c r="K567" s="307">
        <f t="shared" ca="1" si="247"/>
        <v>-6.5582938757627316</v>
      </c>
      <c r="L567" s="304">
        <f t="shared" ca="1" si="232"/>
        <v>634.98596261567388</v>
      </c>
      <c r="M567" s="306">
        <f t="shared" ca="1" si="248"/>
        <v>-1.5013692705181287</v>
      </c>
      <c r="N567" s="304">
        <f t="shared" ca="1" si="249"/>
        <v>-86.022122691323958</v>
      </c>
      <c r="P567" s="310">
        <f t="shared" ca="1" si="250"/>
        <v>23</v>
      </c>
      <c r="Q567" s="304">
        <f t="shared" ca="1" si="251"/>
        <v>0</v>
      </c>
      <c r="R567" s="306">
        <f t="shared" ca="1" si="252"/>
        <v>0</v>
      </c>
      <c r="S567" s="307">
        <f t="shared" ca="1" si="253"/>
        <v>4.5130000000000017</v>
      </c>
      <c r="T567" s="304">
        <f t="shared" ca="1" si="233"/>
        <v>44.272530000000017</v>
      </c>
      <c r="U567" s="311">
        <f t="shared" ca="1" si="234"/>
        <v>0</v>
      </c>
      <c r="V567" s="306">
        <f t="shared" ca="1" si="235"/>
        <v>1.2258036545299098</v>
      </c>
      <c r="W567" s="304">
        <f t="shared" ca="1" si="236"/>
        <v>39.703866212312136</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0.98872640385955002</v>
      </c>
      <c r="AH567" s="304">
        <f t="shared" ca="1" si="260"/>
        <v>-8.7976399720367819</v>
      </c>
    </row>
    <row r="568" spans="1:34" x14ac:dyDescent="0.2">
      <c r="A568" s="347">
        <f t="shared" ca="1" si="238"/>
        <v>1E-4</v>
      </c>
      <c r="B568" s="304">
        <f t="shared" ca="1" si="239"/>
        <v>29.817600000000116</v>
      </c>
      <c r="D568" s="306">
        <f t="shared" ca="1" si="240"/>
        <v>-0.61030547922748624</v>
      </c>
      <c r="E568" s="307">
        <f t="shared" ca="1" si="241"/>
        <v>-1.0335284691438602</v>
      </c>
      <c r="F568" s="304">
        <f t="shared" ca="1" si="242"/>
        <v>1.2002724167895982</v>
      </c>
      <c r="G568" s="306">
        <f t="shared" ca="1" si="243"/>
        <v>7.1459019043954957</v>
      </c>
      <c r="H568" s="307">
        <f t="shared" ca="1" si="244"/>
        <v>-102.76231407143555</v>
      </c>
      <c r="I568" s="304">
        <f t="shared" ca="1" si="245"/>
        <v>103.01047086264388</v>
      </c>
      <c r="J568" s="306">
        <f t="shared" ca="1" si="246"/>
        <v>634.95209386251588</v>
      </c>
      <c r="K568" s="307">
        <f t="shared" ca="1" si="247"/>
        <v>-6.5685701020022327</v>
      </c>
      <c r="L568" s="304">
        <f t="shared" ca="1" si="232"/>
        <v>634.98606883425259</v>
      </c>
      <c r="M568" s="306">
        <f t="shared" ca="1" si="248"/>
        <v>-1.5013699311620432</v>
      </c>
      <c r="N568" s="304">
        <f t="shared" ca="1" si="249"/>
        <v>-86.022160543432008</v>
      </c>
      <c r="P568" s="310">
        <f t="shared" ca="1" si="250"/>
        <v>23</v>
      </c>
      <c r="Q568" s="304">
        <f t="shared" ca="1" si="251"/>
        <v>0</v>
      </c>
      <c r="R568" s="306">
        <f t="shared" ca="1" si="252"/>
        <v>0</v>
      </c>
      <c r="S568" s="307">
        <f t="shared" ca="1" si="253"/>
        <v>4.5130000000000017</v>
      </c>
      <c r="T568" s="304">
        <f t="shared" ca="1" si="233"/>
        <v>44.272530000000017</v>
      </c>
      <c r="U568" s="311">
        <f t="shared" ca="1" si="234"/>
        <v>0</v>
      </c>
      <c r="V568" s="306">
        <f t="shared" ca="1" si="235"/>
        <v>1.2258049141942606</v>
      </c>
      <c r="W568" s="304">
        <f t="shared" ca="1" si="236"/>
        <v>39.703983229170916</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0.98870092424921907</v>
      </c>
      <c r="AH568" s="304">
        <f t="shared" ca="1" si="260"/>
        <v>-8.7976659012435459</v>
      </c>
    </row>
    <row r="569" spans="1:34" x14ac:dyDescent="0.2">
      <c r="A569" s="347">
        <f t="shared" ca="1" si="238"/>
        <v>1E-4</v>
      </c>
      <c r="B569" s="304">
        <f t="shared" ca="1" si="239"/>
        <v>29.817700000000116</v>
      </c>
      <c r="D569" s="306">
        <f t="shared" ca="1" si="240"/>
        <v>-0.61030147980503313</v>
      </c>
      <c r="E569" s="307">
        <f t="shared" ca="1" si="241"/>
        <v>-1.0335021995740465</v>
      </c>
      <c r="F569" s="304">
        <f t="shared" ca="1" si="242"/>
        <v>1.2002477630791926</v>
      </c>
      <c r="G569" s="306">
        <f t="shared" ca="1" si="243"/>
        <v>7.145840874247515</v>
      </c>
      <c r="H569" s="307">
        <f t="shared" ca="1" si="244"/>
        <v>-102.76241742165551</v>
      </c>
      <c r="I569" s="304">
        <f t="shared" ca="1" si="245"/>
        <v>103.01056973021088</v>
      </c>
      <c r="J569" s="306">
        <f t="shared" ca="1" si="246"/>
        <v>634.95209386251588</v>
      </c>
      <c r="K569" s="307">
        <f t="shared" ca="1" si="247"/>
        <v>-6.5788463385768869</v>
      </c>
      <c r="L569" s="304">
        <f t="shared" ca="1" si="232"/>
        <v>634.98617521922461</v>
      </c>
      <c r="M569" s="306">
        <f t="shared" ca="1" si="248"/>
        <v>-1.5013705917990472</v>
      </c>
      <c r="N569" s="304">
        <f t="shared" ca="1" si="249"/>
        <v>-86.02219839514413</v>
      </c>
      <c r="P569" s="310">
        <f t="shared" ca="1" si="250"/>
        <v>23</v>
      </c>
      <c r="Q569" s="304">
        <f t="shared" ca="1" si="251"/>
        <v>0</v>
      </c>
      <c r="R569" s="306">
        <f t="shared" ca="1" si="252"/>
        <v>0</v>
      </c>
      <c r="S569" s="307">
        <f t="shared" ca="1" si="253"/>
        <v>4.5130000000000017</v>
      </c>
      <c r="T569" s="304">
        <f t="shared" ca="1" si="233"/>
        <v>44.272530000000017</v>
      </c>
      <c r="U569" s="311">
        <f t="shared" ca="1" si="234"/>
        <v>0</v>
      </c>
      <c r="V569" s="306">
        <f t="shared" ca="1" si="235"/>
        <v>1.2258061738611734</v>
      </c>
      <c r="W569" s="304">
        <f t="shared" ca="1" si="236"/>
        <v>39.704100244378346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0.98867544499582038</v>
      </c>
      <c r="AH569" s="304">
        <f t="shared" ca="1" si="260"/>
        <v>-8.7976918300844016</v>
      </c>
    </row>
    <row r="570" spans="1:34" x14ac:dyDescent="0.2">
      <c r="A570" s="347">
        <f t="shared" ca="1" si="238"/>
        <v>1E-4</v>
      </c>
      <c r="B570" s="304">
        <f t="shared" ca="1" si="239"/>
        <v>29.817800000000116</v>
      </c>
      <c r="D570" s="306">
        <f t="shared" ca="1" si="240"/>
        <v>-0.61029748038340348</v>
      </c>
      <c r="E570" s="307">
        <f t="shared" ca="1" si="241"/>
        <v>-1.0334759303749319</v>
      </c>
      <c r="F570" s="304">
        <f t="shared" ca="1" si="242"/>
        <v>1.2002231097702885</v>
      </c>
      <c r="G570" s="306">
        <f t="shared" ca="1" si="243"/>
        <v>7.1457798444994767</v>
      </c>
      <c r="H570" s="307">
        <f t="shared" ca="1" si="244"/>
        <v>-102.76252076924855</v>
      </c>
      <c r="I570" s="304">
        <f t="shared" ca="1" si="245"/>
        <v>103.01066859522996</v>
      </c>
      <c r="J570" s="306">
        <f t="shared" ca="1" si="246"/>
        <v>634.95209386251588</v>
      </c>
      <c r="K570" s="307">
        <f t="shared" ca="1" si="247"/>
        <v>-6.5891225854864324</v>
      </c>
      <c r="L570" s="304">
        <f t="shared" ca="1" si="232"/>
        <v>634.98628177059049</v>
      </c>
      <c r="M570" s="306">
        <f t="shared" ca="1" si="248"/>
        <v>-1.5013712524291407</v>
      </c>
      <c r="N570" s="304">
        <f t="shared" ca="1" si="249"/>
        <v>-86.022236246460309</v>
      </c>
      <c r="P570" s="310">
        <f t="shared" ca="1" si="250"/>
        <v>23</v>
      </c>
      <c r="Q570" s="304">
        <f t="shared" ca="1" si="251"/>
        <v>0</v>
      </c>
      <c r="R570" s="306">
        <f t="shared" ca="1" si="252"/>
        <v>0</v>
      </c>
      <c r="S570" s="307">
        <f t="shared" ca="1" si="253"/>
        <v>4.5130000000000017</v>
      </c>
      <c r="T570" s="304">
        <f t="shared" ca="1" si="233"/>
        <v>44.272530000000017</v>
      </c>
      <c r="U570" s="311">
        <f t="shared" ca="1" si="234"/>
        <v>0</v>
      </c>
      <c r="V570" s="306">
        <f t="shared" ca="1" si="235"/>
        <v>1.2258074335306479</v>
      </c>
      <c r="W570" s="304">
        <f t="shared" ca="1" si="236"/>
        <v>39.704217257934417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0.98864996609935751</v>
      </c>
      <c r="AH570" s="304">
        <f t="shared" ca="1" si="260"/>
        <v>-8.7977177585593473</v>
      </c>
    </row>
    <row r="571" spans="1:34" x14ac:dyDescent="0.2">
      <c r="A571" s="347">
        <f t="shared" ca="1" si="238"/>
        <v>1E-4</v>
      </c>
      <c r="B571" s="304">
        <f t="shared" ca="1" si="239"/>
        <v>29.817900000000115</v>
      </c>
      <c r="D571" s="306">
        <f t="shared" ca="1" si="240"/>
        <v>-0.6102934809625985</v>
      </c>
      <c r="E571" s="307">
        <f t="shared" ca="1" si="241"/>
        <v>-1.0334496615465198</v>
      </c>
      <c r="F571" s="304">
        <f t="shared" ca="1" si="242"/>
        <v>1.2001984568628898</v>
      </c>
      <c r="G571" s="306">
        <f t="shared" ca="1" si="243"/>
        <v>7.1457188151513806</v>
      </c>
      <c r="H571" s="307">
        <f t="shared" ca="1" si="244"/>
        <v>-102.7626241142147</v>
      </c>
      <c r="I571" s="304">
        <f t="shared" ca="1" si="245"/>
        <v>103.01076745770118</v>
      </c>
      <c r="J571" s="306">
        <f t="shared" ca="1" si="246"/>
        <v>634.95209386251588</v>
      </c>
      <c r="K571" s="307">
        <f t="shared" ca="1" si="247"/>
        <v>-6.5993988427306052</v>
      </c>
      <c r="L571" s="304">
        <f t="shared" ca="1" si="232"/>
        <v>634.98638848835071</v>
      </c>
      <c r="M571" s="306">
        <f t="shared" ca="1" si="248"/>
        <v>-1.5013719130523242</v>
      </c>
      <c r="N571" s="304">
        <f t="shared" ca="1" si="249"/>
        <v>-86.022274097380574</v>
      </c>
      <c r="P571" s="310">
        <f t="shared" ca="1" si="250"/>
        <v>23</v>
      </c>
      <c r="Q571" s="304">
        <f t="shared" ca="1" si="251"/>
        <v>0</v>
      </c>
      <c r="R571" s="306">
        <f t="shared" ca="1" si="252"/>
        <v>0</v>
      </c>
      <c r="S571" s="307">
        <f t="shared" ca="1" si="253"/>
        <v>4.5130000000000017</v>
      </c>
      <c r="T571" s="304">
        <f t="shared" ca="1" si="233"/>
        <v>44.272530000000017</v>
      </c>
      <c r="U571" s="311">
        <f t="shared" ca="1" si="234"/>
        <v>0</v>
      </c>
      <c r="V571" s="306">
        <f t="shared" ca="1" si="235"/>
        <v>1.2258086932026837</v>
      </c>
      <c r="W571" s="304">
        <f t="shared" ca="1" si="236"/>
        <v>39.704334269839151</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0.98862448755983401</v>
      </c>
      <c r="AH571" s="304">
        <f t="shared" ca="1" si="260"/>
        <v>-8.7977436866683814</v>
      </c>
    </row>
    <row r="572" spans="1:34" x14ac:dyDescent="0.2">
      <c r="A572" s="347">
        <f t="shared" ca="1" si="238"/>
        <v>1E-4</v>
      </c>
      <c r="B572" s="304">
        <f t="shared" ca="1" si="239"/>
        <v>29.818000000000115</v>
      </c>
      <c r="D572" s="306">
        <f t="shared" ca="1" si="240"/>
        <v>-0.61028948154261586</v>
      </c>
      <c r="E572" s="307">
        <f t="shared" ca="1" si="241"/>
        <v>-1.0334233930888033</v>
      </c>
      <c r="F572" s="304">
        <f t="shared" ca="1" si="242"/>
        <v>1.2001738043569898</v>
      </c>
      <c r="G572" s="306">
        <f t="shared" ca="1" si="243"/>
        <v>7.145657786203226</v>
      </c>
      <c r="H572" s="307">
        <f t="shared" ca="1" si="244"/>
        <v>-102.76272745655402</v>
      </c>
      <c r="I572" s="304">
        <f t="shared" ca="1" si="245"/>
        <v>103.0108663176246</v>
      </c>
      <c r="J572" s="306">
        <f t="shared" ca="1" si="246"/>
        <v>634.95209386251588</v>
      </c>
      <c r="K572" s="307">
        <f t="shared" ca="1" si="247"/>
        <v>-6.6096751103091433</v>
      </c>
      <c r="L572" s="304">
        <f t="shared" ca="1" si="232"/>
        <v>634.9864953725056</v>
      </c>
      <c r="M572" s="306">
        <f t="shared" ca="1" si="248"/>
        <v>-1.5013725736685974</v>
      </c>
      <c r="N572" s="304">
        <f t="shared" ca="1" si="249"/>
        <v>-86.02231194790491</v>
      </c>
      <c r="P572" s="310">
        <f t="shared" ca="1" si="250"/>
        <v>23</v>
      </c>
      <c r="Q572" s="304">
        <f t="shared" ca="1" si="251"/>
        <v>0</v>
      </c>
      <c r="R572" s="306">
        <f t="shared" ca="1" si="252"/>
        <v>0</v>
      </c>
      <c r="S572" s="307">
        <f t="shared" ca="1" si="253"/>
        <v>4.5130000000000017</v>
      </c>
      <c r="T572" s="304">
        <f t="shared" ca="1" si="233"/>
        <v>44.272530000000017</v>
      </c>
      <c r="U572" s="311">
        <f t="shared" ca="1" si="234"/>
        <v>0</v>
      </c>
      <c r="V572" s="306">
        <f t="shared" ca="1" si="235"/>
        <v>1.2258099528772817</v>
      </c>
      <c r="W572" s="304">
        <f t="shared" ca="1" si="236"/>
        <v>39.704451280092599</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0.98859900937724277</v>
      </c>
      <c r="AH572" s="304">
        <f t="shared" ca="1" si="260"/>
        <v>-8.797769614411509</v>
      </c>
    </row>
    <row r="573" spans="1:34" x14ac:dyDescent="0.2">
      <c r="A573" s="347">
        <f t="shared" ca="1" si="238"/>
        <v>1E-4</v>
      </c>
      <c r="B573" s="304">
        <f t="shared" ca="1" si="239"/>
        <v>29.818100000000115</v>
      </c>
      <c r="D573" s="306">
        <f t="shared" ca="1" si="240"/>
        <v>-0.61028548212345968</v>
      </c>
      <c r="E573" s="307">
        <f t="shared" ca="1" si="241"/>
        <v>-1.0333971250017715</v>
      </c>
      <c r="F573" s="304">
        <f t="shared" ca="1" si="242"/>
        <v>1.2001491522525818</v>
      </c>
      <c r="G573" s="306">
        <f t="shared" ca="1" si="243"/>
        <v>7.1455967576550137</v>
      </c>
      <c r="H573" s="307">
        <f t="shared" ca="1" si="244"/>
        <v>-102.76283079626651</v>
      </c>
      <c r="I573" s="304">
        <f t="shared" ca="1" si="245"/>
        <v>103.01096517500022</v>
      </c>
      <c r="J573" s="306">
        <f t="shared" ca="1" si="246"/>
        <v>634.95209386251588</v>
      </c>
      <c r="K573" s="307">
        <f t="shared" ca="1" si="247"/>
        <v>-6.619951388221784</v>
      </c>
      <c r="L573" s="304">
        <f t="shared" ca="1" si="232"/>
        <v>634.9866024230555</v>
      </c>
      <c r="M573" s="306">
        <f t="shared" ca="1" si="248"/>
        <v>-1.5013732342779607</v>
      </c>
      <c r="N573" s="304">
        <f t="shared" ca="1" si="249"/>
        <v>-86.022349798033318</v>
      </c>
      <c r="P573" s="310">
        <f t="shared" ca="1" si="250"/>
        <v>23</v>
      </c>
      <c r="Q573" s="304">
        <f t="shared" ca="1" si="251"/>
        <v>0</v>
      </c>
      <c r="R573" s="306">
        <f t="shared" ca="1" si="252"/>
        <v>0</v>
      </c>
      <c r="S573" s="307">
        <f t="shared" ca="1" si="253"/>
        <v>4.5130000000000017</v>
      </c>
      <c r="T573" s="304">
        <f t="shared" ca="1" si="233"/>
        <v>44.272530000000017</v>
      </c>
      <c r="U573" s="311">
        <f t="shared" ca="1" si="234"/>
        <v>0</v>
      </c>
      <c r="V573" s="306">
        <f t="shared" ca="1" si="235"/>
        <v>1.2258112125544409</v>
      </c>
      <c r="W573" s="304">
        <f t="shared" ca="1" si="236"/>
        <v>39.704568288694716</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0.98857353155157313</v>
      </c>
      <c r="AH573" s="304">
        <f t="shared" ca="1" si="260"/>
        <v>-8.7977955417887408</v>
      </c>
    </row>
    <row r="574" spans="1:34" x14ac:dyDescent="0.2">
      <c r="A574" s="347">
        <f t="shared" ca="1" si="238"/>
        <v>1E-4</v>
      </c>
      <c r="B574" s="304">
        <f t="shared" ca="1" si="239"/>
        <v>29.818200000000115</v>
      </c>
      <c r="D574" s="306">
        <f t="shared" ca="1" si="240"/>
        <v>-0.61028148270512816</v>
      </c>
      <c r="E574" s="307">
        <f t="shared" ca="1" si="241"/>
        <v>-1.033370857285437</v>
      </c>
      <c r="F574" s="304">
        <f t="shared" ca="1" si="242"/>
        <v>1.2001245005496757</v>
      </c>
      <c r="G574" s="306">
        <f t="shared" ca="1" si="243"/>
        <v>7.1455357295067428</v>
      </c>
      <c r="H574" s="307">
        <f t="shared" ca="1" si="244"/>
        <v>-102.76293413335225</v>
      </c>
      <c r="I574" s="304">
        <f t="shared" ca="1" si="245"/>
        <v>103.01106402982812</v>
      </c>
      <c r="J574" s="306">
        <f t="shared" ca="1" si="246"/>
        <v>634.95209386251588</v>
      </c>
      <c r="K574" s="307">
        <f t="shared" ca="1" si="247"/>
        <v>-6.6302276764682651</v>
      </c>
      <c r="L574" s="304">
        <f t="shared" ca="1" si="232"/>
        <v>634.98670964000098</v>
      </c>
      <c r="M574" s="306">
        <f t="shared" ca="1" si="248"/>
        <v>-1.5013738948804141</v>
      </c>
      <c r="N574" s="304">
        <f t="shared" ca="1" si="249"/>
        <v>-86.022387647765839</v>
      </c>
      <c r="P574" s="310">
        <f t="shared" ca="1" si="250"/>
        <v>23</v>
      </c>
      <c r="Q574" s="304">
        <f t="shared" ca="1" si="251"/>
        <v>0</v>
      </c>
      <c r="R574" s="306">
        <f t="shared" ca="1" si="252"/>
        <v>0</v>
      </c>
      <c r="S574" s="307">
        <f t="shared" ca="1" si="253"/>
        <v>4.5130000000000017</v>
      </c>
      <c r="T574" s="304">
        <f t="shared" ca="1" si="233"/>
        <v>44.272530000000017</v>
      </c>
      <c r="U574" s="311">
        <f t="shared" ca="1" si="234"/>
        <v>0</v>
      </c>
      <c r="V574" s="306">
        <f t="shared" ca="1" si="235"/>
        <v>1.2258124722341621</v>
      </c>
      <c r="W574" s="304">
        <f t="shared" ca="1" si="236"/>
        <v>39.704685295645589</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0.98854805408283752</v>
      </c>
      <c r="AH574" s="304">
        <f t="shared" ca="1" si="260"/>
        <v>-8.7978214688000662</v>
      </c>
    </row>
    <row r="575" spans="1:34" x14ac:dyDescent="0.2">
      <c r="A575" s="347">
        <f t="shared" ca="1" si="238"/>
        <v>1E-4</v>
      </c>
      <c r="B575" s="304">
        <f t="shared" ca="1" si="239"/>
        <v>29.818300000000114</v>
      </c>
      <c r="D575" s="306">
        <f t="shared" ca="1" si="240"/>
        <v>-0.61027748328762232</v>
      </c>
      <c r="E575" s="307">
        <f t="shared" ca="1" si="241"/>
        <v>-1.0333445899397766</v>
      </c>
      <c r="F575" s="304">
        <f t="shared" ca="1" si="242"/>
        <v>1.2000998492482529</v>
      </c>
      <c r="G575" s="306">
        <f t="shared" ca="1" si="243"/>
        <v>7.1454747017584141</v>
      </c>
      <c r="H575" s="307">
        <f t="shared" ca="1" si="244"/>
        <v>-102.76303746781124</v>
      </c>
      <c r="I575" s="304">
        <f t="shared" ca="1" si="245"/>
        <v>103.01116288210829</v>
      </c>
      <c r="J575" s="306">
        <f t="shared" ca="1" si="246"/>
        <v>634.95209386251588</v>
      </c>
      <c r="K575" s="307">
        <f t="shared" ca="1" si="247"/>
        <v>-6.6405039750483228</v>
      </c>
      <c r="L575" s="304">
        <f t="shared" ca="1" si="232"/>
        <v>634.9868170233425</v>
      </c>
      <c r="M575" s="306">
        <f t="shared" ca="1" si="248"/>
        <v>-1.5013745554759574</v>
      </c>
      <c r="N575" s="304">
        <f t="shared" ca="1" si="249"/>
        <v>-86.022425497102446</v>
      </c>
      <c r="P575" s="310">
        <f t="shared" ca="1" si="250"/>
        <v>23</v>
      </c>
      <c r="Q575" s="304">
        <f t="shared" ca="1" si="251"/>
        <v>0</v>
      </c>
      <c r="R575" s="306">
        <f t="shared" ca="1" si="252"/>
        <v>0</v>
      </c>
      <c r="S575" s="307">
        <f t="shared" ca="1" si="253"/>
        <v>4.5130000000000017</v>
      </c>
      <c r="T575" s="304">
        <f t="shared" ca="1" si="233"/>
        <v>44.272530000000017</v>
      </c>
      <c r="U575" s="311">
        <f t="shared" ca="1" si="234"/>
        <v>0</v>
      </c>
      <c r="V575" s="306">
        <f t="shared" ca="1" si="235"/>
        <v>1.2258137319164448</v>
      </c>
      <c r="W575" s="304">
        <f t="shared" ca="1" si="236"/>
        <v>39.70480230094519</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0.98852257697101464</v>
      </c>
      <c r="AH575" s="304">
        <f t="shared" ca="1" si="260"/>
        <v>-8.7978473954455065</v>
      </c>
    </row>
    <row r="576" spans="1:34" x14ac:dyDescent="0.2">
      <c r="A576" s="347">
        <f t="shared" ca="1" si="238"/>
        <v>1E-4</v>
      </c>
      <c r="B576" s="304">
        <f t="shared" ca="1" si="239"/>
        <v>29.818400000000114</v>
      </c>
      <c r="D576" s="306">
        <f t="shared" ca="1" si="240"/>
        <v>-0.61027348387094493</v>
      </c>
      <c r="E576" s="307">
        <f t="shared" ca="1" si="241"/>
        <v>-1.0333183229647975</v>
      </c>
      <c r="F576" s="304">
        <f t="shared" ca="1" si="242"/>
        <v>1.2000751983483211</v>
      </c>
      <c r="G576" s="306">
        <f t="shared" ca="1" si="243"/>
        <v>7.1454136744100269</v>
      </c>
      <c r="H576" s="307">
        <f t="shared" ca="1" si="244"/>
        <v>-102.76314079964354</v>
      </c>
      <c r="I576" s="304">
        <f t="shared" ca="1" si="245"/>
        <v>103.01126173184079</v>
      </c>
      <c r="J576" s="306">
        <f t="shared" ca="1" si="246"/>
        <v>634.95209386251588</v>
      </c>
      <c r="K576" s="307">
        <f t="shared" ca="1" si="247"/>
        <v>-6.6507802839616952</v>
      </c>
      <c r="L576" s="304">
        <f t="shared" ca="1" si="232"/>
        <v>634.98692457308027</v>
      </c>
      <c r="M576" s="306">
        <f t="shared" ca="1" si="248"/>
        <v>-1.501375216064591</v>
      </c>
      <c r="N576" s="304">
        <f t="shared" ca="1" si="249"/>
        <v>-86.022463346043139</v>
      </c>
      <c r="P576" s="310">
        <f t="shared" ca="1" si="250"/>
        <v>23</v>
      </c>
      <c r="Q576" s="304">
        <f t="shared" ca="1" si="251"/>
        <v>0</v>
      </c>
      <c r="R576" s="306">
        <f t="shared" ca="1" si="252"/>
        <v>0</v>
      </c>
      <c r="S576" s="307">
        <f t="shared" ca="1" si="253"/>
        <v>4.5130000000000017</v>
      </c>
      <c r="T576" s="304">
        <f t="shared" ca="1" si="233"/>
        <v>44.272530000000017</v>
      </c>
      <c r="U576" s="311">
        <f t="shared" ca="1" si="234"/>
        <v>0</v>
      </c>
      <c r="V576" s="306">
        <f t="shared" ca="1" si="235"/>
        <v>1.225814991601289</v>
      </c>
      <c r="W576" s="304">
        <f t="shared" ca="1" si="236"/>
        <v>39.704919304593538</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0.98849710021611159</v>
      </c>
      <c r="AH576" s="304">
        <f t="shared" ca="1" si="260"/>
        <v>-8.7978733217250547</v>
      </c>
    </row>
    <row r="577" spans="1:34" x14ac:dyDescent="0.2">
      <c r="A577" s="347">
        <f t="shared" ca="1" si="238"/>
        <v>1E-4</v>
      </c>
      <c r="B577" s="304">
        <f t="shared" ca="1" si="239"/>
        <v>29.818500000000114</v>
      </c>
      <c r="D577" s="306">
        <f t="shared" ca="1" si="240"/>
        <v>-0.61026948445509577</v>
      </c>
      <c r="E577" s="307">
        <f t="shared" ca="1" si="241"/>
        <v>-1.0332920563604961</v>
      </c>
      <c r="F577" s="304">
        <f t="shared" ca="1" si="242"/>
        <v>1.2000505478498775</v>
      </c>
      <c r="G577" s="306">
        <f t="shared" ca="1" si="243"/>
        <v>7.1453526474615812</v>
      </c>
      <c r="H577" s="307">
        <f t="shared" ca="1" si="244"/>
        <v>-102.76324412884917</v>
      </c>
      <c r="I577" s="304">
        <f t="shared" ca="1" si="245"/>
        <v>103.01136057902565</v>
      </c>
      <c r="J577" s="306">
        <f t="shared" ca="1" si="246"/>
        <v>634.95209386251588</v>
      </c>
      <c r="K577" s="307">
        <f t="shared" ca="1" si="247"/>
        <v>-6.6610566032081202</v>
      </c>
      <c r="L577" s="304">
        <f t="shared" ca="1" si="232"/>
        <v>634.98703228921477</v>
      </c>
      <c r="M577" s="306">
        <f t="shared" ca="1" si="248"/>
        <v>-1.501375876646315</v>
      </c>
      <c r="N577" s="304">
        <f t="shared" ca="1" si="249"/>
        <v>-86.022501194587946</v>
      </c>
      <c r="P577" s="310">
        <f t="shared" ca="1" si="250"/>
        <v>23</v>
      </c>
      <c r="Q577" s="304">
        <f t="shared" ca="1" si="251"/>
        <v>0</v>
      </c>
      <c r="R577" s="306">
        <f t="shared" ca="1" si="252"/>
        <v>0</v>
      </c>
      <c r="S577" s="307">
        <f t="shared" ca="1" si="253"/>
        <v>4.5130000000000017</v>
      </c>
      <c r="T577" s="304">
        <f t="shared" ca="1" si="233"/>
        <v>44.272530000000017</v>
      </c>
      <c r="U577" s="311">
        <f t="shared" ca="1" si="234"/>
        <v>0</v>
      </c>
      <c r="V577" s="306">
        <f t="shared" ca="1" si="235"/>
        <v>1.2258162512886948</v>
      </c>
      <c r="W577" s="304">
        <f t="shared" ca="1" si="236"/>
        <v>39.705036306590642</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0.98847162381811948</v>
      </c>
      <c r="AH577" s="304">
        <f t="shared" ca="1" si="260"/>
        <v>-8.7978992476387159</v>
      </c>
    </row>
    <row r="578" spans="1:34" x14ac:dyDescent="0.2">
      <c r="A578" s="347">
        <f t="shared" ca="1" si="238"/>
        <v>1E-4</v>
      </c>
      <c r="B578" s="304">
        <f t="shared" ca="1" si="239"/>
        <v>29.818600000000114</v>
      </c>
      <c r="D578" s="306">
        <f t="shared" ca="1" si="240"/>
        <v>-0.61026548504007394</v>
      </c>
      <c r="E578" s="307">
        <f t="shared" ca="1" si="241"/>
        <v>-1.0332657901268689</v>
      </c>
      <c r="F578" s="304">
        <f t="shared" ca="1" si="242"/>
        <v>1.200025897752919</v>
      </c>
      <c r="G578" s="306">
        <f t="shared" ca="1" si="243"/>
        <v>7.1452916209130768</v>
      </c>
      <c r="H578" s="307">
        <f t="shared" ca="1" si="244"/>
        <v>-102.76334745542817</v>
      </c>
      <c r="I578" s="304">
        <f t="shared" ca="1" si="245"/>
        <v>103.0114594236629</v>
      </c>
      <c r="J578" s="306">
        <f t="shared" ca="1" si="246"/>
        <v>634.95209386251588</v>
      </c>
      <c r="K578" s="307">
        <f t="shared" ca="1" si="247"/>
        <v>-6.6713329327873341</v>
      </c>
      <c r="L578" s="304">
        <f t="shared" ca="1" si="232"/>
        <v>634.98714017174655</v>
      </c>
      <c r="M578" s="306">
        <f t="shared" ca="1" si="248"/>
        <v>-1.5013765372211294</v>
      </c>
      <c r="N578" s="304">
        <f t="shared" ca="1" si="249"/>
        <v>-86.022539042736867</v>
      </c>
      <c r="P578" s="310">
        <f t="shared" ca="1" si="250"/>
        <v>23</v>
      </c>
      <c r="Q578" s="304">
        <f t="shared" ca="1" si="251"/>
        <v>0</v>
      </c>
      <c r="R578" s="306">
        <f t="shared" ca="1" si="252"/>
        <v>0</v>
      </c>
      <c r="S578" s="307">
        <f t="shared" ca="1" si="253"/>
        <v>4.5130000000000017</v>
      </c>
      <c r="T578" s="304">
        <f t="shared" ca="1" si="233"/>
        <v>44.272530000000017</v>
      </c>
      <c r="U578" s="311">
        <f t="shared" ca="1" si="234"/>
        <v>0</v>
      </c>
      <c r="V578" s="306">
        <f t="shared" ca="1" si="235"/>
        <v>1.2258175109786622</v>
      </c>
      <c r="W578" s="304">
        <f t="shared" ca="1" si="236"/>
        <v>39.705153306936545</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0.98844614777704543</v>
      </c>
      <c r="AH578" s="304">
        <f t="shared" ca="1" si="260"/>
        <v>-8.7979251731864903</v>
      </c>
    </row>
    <row r="579" spans="1:34" x14ac:dyDescent="0.2">
      <c r="A579" s="347">
        <f t="shared" ca="1" si="238"/>
        <v>1E-4</v>
      </c>
      <c r="B579" s="304">
        <f t="shared" ca="1" si="239"/>
        <v>29.818700000000113</v>
      </c>
      <c r="D579" s="306">
        <f t="shared" ca="1" si="240"/>
        <v>-0.61026148562588145</v>
      </c>
      <c r="E579" s="307">
        <f t="shared" ca="1" si="241"/>
        <v>-1.0332395242639105</v>
      </c>
      <c r="F579" s="304">
        <f t="shared" ca="1" si="242"/>
        <v>1.2000012480574427</v>
      </c>
      <c r="G579" s="306">
        <f t="shared" ca="1" si="243"/>
        <v>7.1452305947645138</v>
      </c>
      <c r="H579" s="307">
        <f t="shared" ca="1" si="244"/>
        <v>-102.76345077938061</v>
      </c>
      <c r="I579" s="304">
        <f t="shared" ca="1" si="245"/>
        <v>103.01155826575258</v>
      </c>
      <c r="J579" s="306">
        <f t="shared" ca="1" si="246"/>
        <v>634.95209386251588</v>
      </c>
      <c r="K579" s="307">
        <f t="shared" ca="1" si="247"/>
        <v>-6.6816092726990748</v>
      </c>
      <c r="L579" s="304">
        <f t="shared" ca="1" si="232"/>
        <v>634.98724822067584</v>
      </c>
      <c r="M579" s="306">
        <f t="shared" ca="1" si="248"/>
        <v>-1.5013771977890344</v>
      </c>
      <c r="N579" s="304">
        <f t="shared" ca="1" si="249"/>
        <v>-86.022576890489901</v>
      </c>
      <c r="P579" s="310">
        <f t="shared" ca="1" si="250"/>
        <v>23</v>
      </c>
      <c r="Q579" s="304">
        <f t="shared" ca="1" si="251"/>
        <v>0</v>
      </c>
      <c r="R579" s="306">
        <f t="shared" ca="1" si="252"/>
        <v>0</v>
      </c>
      <c r="S579" s="307">
        <f t="shared" ca="1" si="253"/>
        <v>4.5130000000000017</v>
      </c>
      <c r="T579" s="304">
        <f t="shared" ca="1" si="233"/>
        <v>44.272530000000017</v>
      </c>
      <c r="U579" s="311">
        <f t="shared" ca="1" si="234"/>
        <v>0</v>
      </c>
      <c r="V579" s="306">
        <f t="shared" ca="1" si="235"/>
        <v>1.2258187706711909</v>
      </c>
      <c r="W579" s="304">
        <f t="shared" ca="1" si="236"/>
        <v>39.705270305631231</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0.98842067209287698</v>
      </c>
      <c r="AH579" s="304">
        <f t="shared" ca="1" si="260"/>
        <v>-8.7979510983683866</v>
      </c>
    </row>
    <row r="580" spans="1:34" x14ac:dyDescent="0.2">
      <c r="A580" s="347">
        <f t="shared" ca="1" si="238"/>
        <v>1E-4</v>
      </c>
      <c r="B580" s="304">
        <f t="shared" ca="1" si="239"/>
        <v>29.818800000000113</v>
      </c>
      <c r="D580" s="306">
        <f t="shared" ca="1" si="240"/>
        <v>-0.61025748621251752</v>
      </c>
      <c r="E580" s="307">
        <f t="shared" ca="1" si="241"/>
        <v>-1.0332132587716192</v>
      </c>
      <c r="F580" s="304">
        <f t="shared" ca="1" si="242"/>
        <v>1.1999765987634468</v>
      </c>
      <c r="G580" s="306">
        <f t="shared" ca="1" si="243"/>
        <v>7.1451695690158923</v>
      </c>
      <c r="H580" s="307">
        <f t="shared" ca="1" si="244"/>
        <v>-102.76355410070649</v>
      </c>
      <c r="I580" s="304">
        <f t="shared" ca="1" si="245"/>
        <v>103.01165710529474</v>
      </c>
      <c r="J580" s="306">
        <f t="shared" ca="1" si="246"/>
        <v>634.95209386251588</v>
      </c>
      <c r="K580" s="307">
        <f t="shared" ca="1" si="247"/>
        <v>-6.6918856229430794</v>
      </c>
      <c r="L580" s="304">
        <f t="shared" ref="L580:L643" ca="1" si="261">SQRT(pos_x^2+pos_z^2)</f>
        <v>634.98735643600321</v>
      </c>
      <c r="M580" s="306">
        <f t="shared" ca="1" si="248"/>
        <v>-1.5013778583500301</v>
      </c>
      <c r="N580" s="304">
        <f t="shared" ca="1" si="249"/>
        <v>-86.022614737847064</v>
      </c>
      <c r="P580" s="310">
        <f t="shared" ca="1" si="250"/>
        <v>23</v>
      </c>
      <c r="Q580" s="304">
        <f t="shared" ca="1" si="251"/>
        <v>0</v>
      </c>
      <c r="R580" s="306">
        <f t="shared" ca="1" si="252"/>
        <v>0</v>
      </c>
      <c r="S580" s="307">
        <f t="shared" ca="1" si="253"/>
        <v>4.5130000000000017</v>
      </c>
      <c r="T580" s="304">
        <f t="shared" ref="T580:T643" ca="1" si="262">m*g</f>
        <v>44.272530000000017</v>
      </c>
      <c r="U580" s="311">
        <f t="shared" ref="U580:U643" ca="1" si="263">IF(pos_xz&lt;L_rampe,Poids*COS(Beta),0)</f>
        <v>0</v>
      </c>
      <c r="V580" s="306">
        <f t="shared" ref="V580:V643" ca="1" si="264">Rho_moyen*(20000-Alt_rampe-pos_z)/(20000+Alt_rampe+pos_z)</f>
        <v>1.2258200303662814</v>
      </c>
      <c r="W580" s="304">
        <f t="shared" ref="W580:W643" ca="1" si="265">1/2*Rho*Sref*Cx*vit_xz^2</f>
        <v>39.705387302674758</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0.98839519676561416</v>
      </c>
      <c r="AH580" s="304">
        <f t="shared" ca="1" si="260"/>
        <v>-8.797977023184405</v>
      </c>
    </row>
    <row r="581" spans="1:34" x14ac:dyDescent="0.2">
      <c r="A581" s="347">
        <f t="shared" ref="A581:A644" ca="1" si="267">IF(B580+0.01&lt;=T_ini+ROUNDUP(Temps_fin_propu,0), 0.01, IF(K580&gt;0, 0.1, 0.0001))</f>
        <v>1E-4</v>
      </c>
      <c r="B581" s="304">
        <f t="shared" ref="B581:B644" ca="1" si="268">B580+pas</f>
        <v>29.818900000000113</v>
      </c>
      <c r="D581" s="306">
        <f t="shared" ref="D581:D644" ca="1" si="269">IF(AND(L580&lt;L_rampe,Poussee&lt;Poids*SIN(M580)),0,(-W580+Poussee)/m*COS(M580)-U580/m*SIN(M580))</f>
        <v>-0.61025348679998404</v>
      </c>
      <c r="E581" s="307">
        <f t="shared" ref="E581:E644" ca="1" si="270">IF(AND(L580&lt;L_rampe,Poussee&lt;Poids*SIN(M580)),0,(-W580+Poussee)/m*SIN(M580)+U580/m*COS(M580)-Poids/m)</f>
        <v>-1.0331869936499878</v>
      </c>
      <c r="F581" s="304">
        <f t="shared" ref="F581:F644" ca="1" si="271">SQRT(acc_x^2+acc_z^2)</f>
        <v>1.1999519498709263</v>
      </c>
      <c r="G581" s="306">
        <f t="shared" ref="G581:G644" ca="1" si="272">G580+acc_x*pas</f>
        <v>7.1451085436672122</v>
      </c>
      <c r="H581" s="307">
        <f t="shared" ref="H581:H644" ca="1" si="273">H580+acc_z*pas</f>
        <v>-102.76365741940585</v>
      </c>
      <c r="I581" s="304">
        <f t="shared" ref="I581:I644" ca="1" si="274">SQRT(vit_x^2+vit_z^2)</f>
        <v>103.01175594228938</v>
      </c>
      <c r="J581" s="306">
        <f t="shared" ref="J581:J644" ca="1" si="275">J580+0.5*(vit_x+G580)*pas*(K580&gt;=0)</f>
        <v>634.95209386251588</v>
      </c>
      <c r="K581" s="307">
        <f t="shared" ref="K581:K644" ca="1" si="276">K580+0.5*(vit_z+H580)*pas</f>
        <v>-6.7021619835190851</v>
      </c>
      <c r="L581" s="304">
        <f t="shared" ca="1" si="261"/>
        <v>634.98746481772889</v>
      </c>
      <c r="M581" s="306">
        <f t="shared" ref="M581:M644" ca="1" si="277">IF(AND(L580&gt;L_rampe,G581&gt;0),ATAN2(G581,H581),$M$4)</f>
        <v>-1.5013785189041164</v>
      </c>
      <c r="N581" s="304">
        <f t="shared" ref="N581:N644" ca="1" si="278">DEGREES(Beta)</f>
        <v>-86.022652584808355</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4.5130000000000017</v>
      </c>
      <c r="T581" s="304">
        <f t="shared" ca="1" si="262"/>
        <v>44.272530000000017</v>
      </c>
      <c r="U581" s="311">
        <f t="shared" ca="1" si="263"/>
        <v>0</v>
      </c>
      <c r="V581" s="306">
        <f t="shared" ca="1" si="264"/>
        <v>1.2258212900639331</v>
      </c>
      <c r="W581" s="304">
        <f t="shared" ca="1" si="265"/>
        <v>39.705504298067083</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0.98836972179524629</v>
      </c>
      <c r="AH581" s="304">
        <f t="shared" ref="AH581:AH644" ca="1" si="289">IF(AND(L580&lt;L_rampe,Poussee&lt;Poids*SIN(M580)), g*SIN(M580), (-W580+Poussee)/m)</f>
        <v>-8.7980029476345543</v>
      </c>
    </row>
    <row r="582" spans="1:34" x14ac:dyDescent="0.2">
      <c r="A582" s="347">
        <f t="shared" ca="1" si="267"/>
        <v>1E-4</v>
      </c>
      <c r="B582" s="304">
        <f t="shared" ca="1" si="268"/>
        <v>29.819000000000113</v>
      </c>
      <c r="D582" s="306">
        <f t="shared" ca="1" si="269"/>
        <v>-0.610249487388282</v>
      </c>
      <c r="E582" s="307">
        <f t="shared" ca="1" si="270"/>
        <v>-1.0331607288990199</v>
      </c>
      <c r="F582" s="304">
        <f t="shared" ca="1" si="271"/>
        <v>1.1999273013798857</v>
      </c>
      <c r="G582" s="306">
        <f t="shared" ca="1" si="272"/>
        <v>7.1450475187184734</v>
      </c>
      <c r="H582" s="307">
        <f t="shared" ca="1" si="273"/>
        <v>-102.76376073547874</v>
      </c>
      <c r="I582" s="304">
        <f t="shared" ca="1" si="274"/>
        <v>103.01185477673658</v>
      </c>
      <c r="J582" s="306">
        <f t="shared" ca="1" si="275"/>
        <v>634.95209386251588</v>
      </c>
      <c r="K582" s="307">
        <f t="shared" ca="1" si="276"/>
        <v>-6.7124383544268289</v>
      </c>
      <c r="L582" s="304">
        <f t="shared" ca="1" si="261"/>
        <v>634.98757336585345</v>
      </c>
      <c r="M582" s="306">
        <f t="shared" ca="1" si="277"/>
        <v>-1.5013791794512934</v>
      </c>
      <c r="N582" s="304">
        <f t="shared" ca="1" si="278"/>
        <v>-86.022690431373761</v>
      </c>
      <c r="P582" s="310">
        <f t="shared" ca="1" si="279"/>
        <v>23</v>
      </c>
      <c r="Q582" s="304">
        <f t="shared" ca="1" si="280"/>
        <v>0</v>
      </c>
      <c r="R582" s="306">
        <f t="shared" ca="1" si="281"/>
        <v>0</v>
      </c>
      <c r="S582" s="307">
        <f t="shared" ca="1" si="282"/>
        <v>4.5130000000000017</v>
      </c>
      <c r="T582" s="304">
        <f t="shared" ca="1" si="262"/>
        <v>44.272530000000017</v>
      </c>
      <c r="U582" s="311">
        <f t="shared" ca="1" si="263"/>
        <v>0</v>
      </c>
      <c r="V582" s="306">
        <f t="shared" ca="1" si="264"/>
        <v>1.2258225497641464</v>
      </c>
      <c r="W582" s="304">
        <f t="shared" ca="1" si="265"/>
        <v>39.705621291808271</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0.98834424718178582</v>
      </c>
      <c r="AH582" s="304">
        <f t="shared" ca="1" si="289"/>
        <v>-8.7980288717188273</v>
      </c>
    </row>
    <row r="583" spans="1:34" x14ac:dyDescent="0.2">
      <c r="A583" s="347">
        <f t="shared" ca="1" si="267"/>
        <v>1E-4</v>
      </c>
      <c r="B583" s="304">
        <f t="shared" ca="1" si="268"/>
        <v>29.819100000000113</v>
      </c>
      <c r="D583" s="306">
        <f t="shared" ca="1" si="269"/>
        <v>-0.6102454879774134</v>
      </c>
      <c r="E583" s="307">
        <f t="shared" ca="1" si="270"/>
        <v>-1.0331344645187031</v>
      </c>
      <c r="F583" s="304">
        <f t="shared" ca="1" si="271"/>
        <v>1.1999026532903152</v>
      </c>
      <c r="G583" s="306">
        <f t="shared" ca="1" si="272"/>
        <v>7.1449864941696761</v>
      </c>
      <c r="H583" s="307">
        <f t="shared" ca="1" si="273"/>
        <v>-102.76386404892519</v>
      </c>
      <c r="I583" s="304">
        <f t="shared" ca="1" si="274"/>
        <v>103.01195360863635</v>
      </c>
      <c r="J583" s="306">
        <f t="shared" ca="1" si="275"/>
        <v>634.95209386251588</v>
      </c>
      <c r="K583" s="307">
        <f t="shared" ca="1" si="276"/>
        <v>-6.7227147356660488</v>
      </c>
      <c r="L583" s="304">
        <f t="shared" ca="1" si="261"/>
        <v>634.98768208037734</v>
      </c>
      <c r="M583" s="306">
        <f t="shared" ca="1" si="277"/>
        <v>-1.5013798399915614</v>
      </c>
      <c r="N583" s="304">
        <f t="shared" ca="1" si="278"/>
        <v>-86.022728277543322</v>
      </c>
      <c r="P583" s="310">
        <f t="shared" ca="1" si="279"/>
        <v>23</v>
      </c>
      <c r="Q583" s="304">
        <f t="shared" ca="1" si="280"/>
        <v>0</v>
      </c>
      <c r="R583" s="306">
        <f t="shared" ca="1" si="281"/>
        <v>0</v>
      </c>
      <c r="S583" s="307">
        <f t="shared" ca="1" si="282"/>
        <v>4.5130000000000017</v>
      </c>
      <c r="T583" s="304">
        <f t="shared" ca="1" si="262"/>
        <v>44.272530000000017</v>
      </c>
      <c r="U583" s="311">
        <f t="shared" ca="1" si="263"/>
        <v>0</v>
      </c>
      <c r="V583" s="306">
        <f t="shared" ca="1" si="264"/>
        <v>1.2258238094669212</v>
      </c>
      <c r="W583" s="304">
        <f t="shared" ca="1" si="265"/>
        <v>39.70573828389832</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0.98831877292521497</v>
      </c>
      <c r="AH583" s="304">
        <f t="shared" ca="1" si="289"/>
        <v>-8.7980547954372383</v>
      </c>
    </row>
    <row r="584" spans="1:34" x14ac:dyDescent="0.2">
      <c r="A584" s="347">
        <f t="shared" ca="1" si="267"/>
        <v>1E-4</v>
      </c>
      <c r="B584" s="304">
        <f t="shared" ca="1" si="268"/>
        <v>29.819200000000112</v>
      </c>
      <c r="D584" s="306">
        <f t="shared" ca="1" si="269"/>
        <v>-0.61024148856737548</v>
      </c>
      <c r="E584" s="307">
        <f t="shared" ca="1" si="270"/>
        <v>-1.0331082005090408</v>
      </c>
      <c r="F584" s="304">
        <f t="shared" ca="1" si="271"/>
        <v>1.1998780056022174</v>
      </c>
      <c r="G584" s="306">
        <f t="shared" ca="1" si="272"/>
        <v>7.1449254700208193</v>
      </c>
      <c r="H584" s="307">
        <f t="shared" ca="1" si="273"/>
        <v>-102.76396735974524</v>
      </c>
      <c r="I584" s="304">
        <f t="shared" ca="1" si="274"/>
        <v>103.01205243798871</v>
      </c>
      <c r="J584" s="306">
        <f t="shared" ca="1" si="275"/>
        <v>634.95209386251588</v>
      </c>
      <c r="K584" s="307">
        <f t="shared" ca="1" si="276"/>
        <v>-6.732991127236482</v>
      </c>
      <c r="L584" s="304">
        <f t="shared" ca="1" si="261"/>
        <v>634.98779096130079</v>
      </c>
      <c r="M584" s="306">
        <f t="shared" ca="1" si="277"/>
        <v>-1.5013805005249206</v>
      </c>
      <c r="N584" s="304">
        <f t="shared" ca="1" si="278"/>
        <v>-86.022766123317027</v>
      </c>
      <c r="P584" s="310">
        <f t="shared" ca="1" si="279"/>
        <v>23</v>
      </c>
      <c r="Q584" s="304">
        <f t="shared" ca="1" si="280"/>
        <v>0</v>
      </c>
      <c r="R584" s="306">
        <f t="shared" ca="1" si="281"/>
        <v>0</v>
      </c>
      <c r="S584" s="307">
        <f t="shared" ca="1" si="282"/>
        <v>4.5130000000000017</v>
      </c>
      <c r="T584" s="304">
        <f t="shared" ca="1" si="262"/>
        <v>44.272530000000017</v>
      </c>
      <c r="U584" s="311">
        <f t="shared" ca="1" si="263"/>
        <v>0</v>
      </c>
      <c r="V584" s="306">
        <f t="shared" ca="1" si="264"/>
        <v>1.2258250691722572</v>
      </c>
      <c r="W584" s="304">
        <f t="shared" ca="1" si="265"/>
        <v>39.705855274337239</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0.98829329902553731</v>
      </c>
      <c r="AH584" s="304">
        <f t="shared" ca="1" si="289"/>
        <v>-8.7980807187897856</v>
      </c>
    </row>
    <row r="585" spans="1:34" x14ac:dyDescent="0.2">
      <c r="A585" s="347">
        <f t="shared" ca="1" si="267"/>
        <v>1E-4</v>
      </c>
      <c r="B585" s="304">
        <f t="shared" ca="1" si="268"/>
        <v>29.819300000000112</v>
      </c>
      <c r="D585" s="306">
        <f t="shared" ca="1" si="269"/>
        <v>-0.61023748915817</v>
      </c>
      <c r="E585" s="307">
        <f t="shared" ca="1" si="270"/>
        <v>-1.0330819368700279</v>
      </c>
      <c r="F585" s="304">
        <f t="shared" ca="1" si="271"/>
        <v>1.1998533583155886</v>
      </c>
      <c r="G585" s="306">
        <f t="shared" ca="1" si="272"/>
        <v>7.1448644462719031</v>
      </c>
      <c r="H585" s="307">
        <f t="shared" ca="1" si="273"/>
        <v>-102.76407066793892</v>
      </c>
      <c r="I585" s="304">
        <f t="shared" ca="1" si="274"/>
        <v>103.01215126479373</v>
      </c>
      <c r="J585" s="306">
        <f t="shared" ca="1" si="275"/>
        <v>634.95209386251588</v>
      </c>
      <c r="K585" s="307">
        <f t="shared" ca="1" si="276"/>
        <v>-6.7432675291378663</v>
      </c>
      <c r="L585" s="304">
        <f t="shared" ca="1" si="261"/>
        <v>634.98790000862437</v>
      </c>
      <c r="M585" s="306">
        <f t="shared" ca="1" si="277"/>
        <v>-1.5013811610513705</v>
      </c>
      <c r="N585" s="304">
        <f t="shared" ca="1" si="278"/>
        <v>-86.022803968694873</v>
      </c>
      <c r="P585" s="310">
        <f t="shared" ca="1" si="279"/>
        <v>23</v>
      </c>
      <c r="Q585" s="304">
        <f t="shared" ca="1" si="280"/>
        <v>0</v>
      </c>
      <c r="R585" s="306">
        <f t="shared" ca="1" si="281"/>
        <v>0</v>
      </c>
      <c r="S585" s="307">
        <f t="shared" ca="1" si="282"/>
        <v>4.5130000000000017</v>
      </c>
      <c r="T585" s="304">
        <f t="shared" ca="1" si="262"/>
        <v>44.272530000000017</v>
      </c>
      <c r="U585" s="311">
        <f t="shared" ca="1" si="263"/>
        <v>0</v>
      </c>
      <c r="V585" s="306">
        <f t="shared" ca="1" si="264"/>
        <v>1.2258263288801547</v>
      </c>
      <c r="W585" s="304">
        <f t="shared" ca="1" si="265"/>
        <v>39.705972263125048</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0.98826782548274927</v>
      </c>
      <c r="AH585" s="304">
        <f t="shared" ca="1" si="289"/>
        <v>-8.7981066417764726</v>
      </c>
    </row>
    <row r="586" spans="1:34" x14ac:dyDescent="0.2">
      <c r="A586" s="347">
        <f t="shared" ca="1" si="267"/>
        <v>1E-4</v>
      </c>
      <c r="B586" s="304">
        <f t="shared" ca="1" si="268"/>
        <v>29.819400000000112</v>
      </c>
      <c r="D586" s="306">
        <f t="shared" ca="1" si="269"/>
        <v>-0.6102334897498003</v>
      </c>
      <c r="E586" s="307">
        <f t="shared" ca="1" si="270"/>
        <v>-1.0330556736016572</v>
      </c>
      <c r="F586" s="304">
        <f t="shared" ca="1" si="271"/>
        <v>1.1998287114304247</v>
      </c>
      <c r="G586" s="306">
        <f t="shared" ca="1" si="272"/>
        <v>7.1448034229229282</v>
      </c>
      <c r="H586" s="307">
        <f t="shared" ca="1" si="273"/>
        <v>-102.76417397350629</v>
      </c>
      <c r="I586" s="304">
        <f t="shared" ca="1" si="274"/>
        <v>103.01225008905143</v>
      </c>
      <c r="J586" s="306">
        <f t="shared" ca="1" si="275"/>
        <v>634.95209386251588</v>
      </c>
      <c r="K586" s="307">
        <f t="shared" ca="1" si="276"/>
        <v>-6.753543941369939</v>
      </c>
      <c r="L586" s="304">
        <f t="shared" ca="1" si="261"/>
        <v>634.98800922234841</v>
      </c>
      <c r="M586" s="306">
        <f t="shared" ca="1" si="277"/>
        <v>-1.5013818215709118</v>
      </c>
      <c r="N586" s="304">
        <f t="shared" ca="1" si="278"/>
        <v>-86.022841813676862</v>
      </c>
      <c r="P586" s="310">
        <f t="shared" ca="1" si="279"/>
        <v>23</v>
      </c>
      <c r="Q586" s="304">
        <f t="shared" ca="1" si="280"/>
        <v>0</v>
      </c>
      <c r="R586" s="306">
        <f t="shared" ca="1" si="281"/>
        <v>0</v>
      </c>
      <c r="S586" s="307">
        <f t="shared" ca="1" si="282"/>
        <v>4.5130000000000017</v>
      </c>
      <c r="T586" s="304">
        <f t="shared" ca="1" si="262"/>
        <v>44.272530000000017</v>
      </c>
      <c r="U586" s="311">
        <f t="shared" ca="1" si="263"/>
        <v>0</v>
      </c>
      <c r="V586" s="306">
        <f t="shared" ca="1" si="264"/>
        <v>1.2258275885906136</v>
      </c>
      <c r="W586" s="304">
        <f t="shared" ca="1" si="265"/>
        <v>39.706089250261783</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0.98824235229684376</v>
      </c>
      <c r="AH586" s="304">
        <f t="shared" ca="1" si="289"/>
        <v>-8.7981325643973047</v>
      </c>
    </row>
    <row r="587" spans="1:34" x14ac:dyDescent="0.2">
      <c r="A587" s="347">
        <f t="shared" ca="1" si="267"/>
        <v>1E-4</v>
      </c>
      <c r="B587" s="304">
        <f t="shared" ca="1" si="268"/>
        <v>29.819500000000112</v>
      </c>
      <c r="D587" s="306">
        <f t="shared" ca="1" si="269"/>
        <v>-0.61022949034226426</v>
      </c>
      <c r="E587" s="307">
        <f t="shared" ca="1" si="270"/>
        <v>-1.0330294107039251</v>
      </c>
      <c r="F587" s="304">
        <f t="shared" ca="1" si="271"/>
        <v>1.1998040649467221</v>
      </c>
      <c r="G587" s="306">
        <f t="shared" ca="1" si="272"/>
        <v>7.1447423999738939</v>
      </c>
      <c r="H587" s="307">
        <f t="shared" ca="1" si="273"/>
        <v>-102.76427727644736</v>
      </c>
      <c r="I587" s="304">
        <f t="shared" ca="1" si="274"/>
        <v>103.01234891076186</v>
      </c>
      <c r="J587" s="306">
        <f t="shared" ca="1" si="275"/>
        <v>634.95209386251588</v>
      </c>
      <c r="K587" s="307">
        <f t="shared" ca="1" si="276"/>
        <v>-6.763820363932437</v>
      </c>
      <c r="L587" s="304">
        <f t="shared" ca="1" si="261"/>
        <v>634.98811860247326</v>
      </c>
      <c r="M587" s="306">
        <f t="shared" ca="1" si="277"/>
        <v>-1.5013824820835444</v>
      </c>
      <c r="N587" s="304">
        <f t="shared" ca="1" si="278"/>
        <v>-86.022879658263037</v>
      </c>
      <c r="P587" s="310">
        <f t="shared" ca="1" si="279"/>
        <v>23</v>
      </c>
      <c r="Q587" s="304">
        <f t="shared" ca="1" si="280"/>
        <v>0</v>
      </c>
      <c r="R587" s="306">
        <f t="shared" ca="1" si="281"/>
        <v>0</v>
      </c>
      <c r="S587" s="307">
        <f t="shared" ca="1" si="282"/>
        <v>4.5130000000000017</v>
      </c>
      <c r="T587" s="304">
        <f t="shared" ca="1" si="262"/>
        <v>44.272530000000017</v>
      </c>
      <c r="U587" s="311">
        <f t="shared" ca="1" si="263"/>
        <v>0</v>
      </c>
      <c r="V587" s="306">
        <f t="shared" ca="1" si="264"/>
        <v>1.2258288483036337</v>
      </c>
      <c r="W587" s="304">
        <f t="shared" ca="1" si="265"/>
        <v>39.70620623574743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0.988216879467819</v>
      </c>
      <c r="AH587" s="304">
        <f t="shared" ca="1" si="289"/>
        <v>-8.7981584866522873</v>
      </c>
    </row>
    <row r="588" spans="1:34" x14ac:dyDescent="0.2">
      <c r="A588" s="347">
        <f t="shared" ca="1" si="267"/>
        <v>1E-4</v>
      </c>
      <c r="B588" s="304">
        <f t="shared" ca="1" si="268"/>
        <v>29.819600000000111</v>
      </c>
      <c r="D588" s="306">
        <f t="shared" ca="1" si="269"/>
        <v>-0.61022549093556278</v>
      </c>
      <c r="E588" s="307">
        <f t="shared" ca="1" si="270"/>
        <v>-1.0330031481768369</v>
      </c>
      <c r="F588" s="304">
        <f t="shared" ca="1" si="271"/>
        <v>1.1997794188644864</v>
      </c>
      <c r="G588" s="306">
        <f t="shared" ca="1" si="272"/>
        <v>7.1446813774248001</v>
      </c>
      <c r="H588" s="307">
        <f t="shared" ca="1" si="273"/>
        <v>-102.76438057676218</v>
      </c>
      <c r="I588" s="304">
        <f t="shared" ca="1" si="274"/>
        <v>103.01244772992503</v>
      </c>
      <c r="J588" s="306">
        <f t="shared" ca="1" si="275"/>
        <v>634.95209386251588</v>
      </c>
      <c r="K588" s="307">
        <f t="shared" ca="1" si="276"/>
        <v>-6.7740967968250976</v>
      </c>
      <c r="L588" s="304">
        <f t="shared" ca="1" si="261"/>
        <v>634.98822814899961</v>
      </c>
      <c r="M588" s="306">
        <f t="shared" ca="1" si="277"/>
        <v>-1.5013831425892685</v>
      </c>
      <c r="N588" s="304">
        <f t="shared" ca="1" si="278"/>
        <v>-86.022917502453367</v>
      </c>
      <c r="P588" s="310">
        <f t="shared" ca="1" si="279"/>
        <v>23</v>
      </c>
      <c r="Q588" s="304">
        <f t="shared" ca="1" si="280"/>
        <v>0</v>
      </c>
      <c r="R588" s="306">
        <f t="shared" ca="1" si="281"/>
        <v>0</v>
      </c>
      <c r="S588" s="307">
        <f t="shared" ca="1" si="282"/>
        <v>4.5130000000000017</v>
      </c>
      <c r="T588" s="304">
        <f t="shared" ca="1" si="262"/>
        <v>44.272530000000017</v>
      </c>
      <c r="U588" s="311">
        <f t="shared" ca="1" si="263"/>
        <v>0</v>
      </c>
      <c r="V588" s="306">
        <f t="shared" ca="1" si="264"/>
        <v>1.2258301080192149</v>
      </c>
      <c r="W588" s="304">
        <f t="shared" ca="1" si="265"/>
        <v>39.706323219582018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0.98819140699567676</v>
      </c>
      <c r="AH588" s="304">
        <f t="shared" ca="1" si="289"/>
        <v>-8.7981844085414167</v>
      </c>
    </row>
    <row r="589" spans="1:34" x14ac:dyDescent="0.2">
      <c r="A589" s="347">
        <f t="shared" ca="1" si="267"/>
        <v>1E-4</v>
      </c>
      <c r="B589" s="304">
        <f t="shared" ca="1" si="268"/>
        <v>29.819700000000111</v>
      </c>
      <c r="D589" s="306">
        <f t="shared" ca="1" si="269"/>
        <v>-0.61022149152969596</v>
      </c>
      <c r="E589" s="307">
        <f t="shared" ca="1" si="270"/>
        <v>-1.0329768860203803</v>
      </c>
      <c r="F589" s="304">
        <f t="shared" ca="1" si="271"/>
        <v>1.199754773183707</v>
      </c>
      <c r="G589" s="306">
        <f t="shared" ca="1" si="272"/>
        <v>7.1446203552756469</v>
      </c>
      <c r="H589" s="307">
        <f t="shared" ca="1" si="273"/>
        <v>-102.76448387445078</v>
      </c>
      <c r="I589" s="304">
        <f t="shared" ca="1" si="274"/>
        <v>103.01254654654099</v>
      </c>
      <c r="J589" s="306">
        <f t="shared" ca="1" si="275"/>
        <v>634.95209386251588</v>
      </c>
      <c r="K589" s="307">
        <f t="shared" ca="1" si="276"/>
        <v>-6.7843732400476586</v>
      </c>
      <c r="L589" s="304">
        <f t="shared" ca="1" si="261"/>
        <v>634.98833786192756</v>
      </c>
      <c r="M589" s="306">
        <f t="shared" ca="1" si="277"/>
        <v>-1.5013838030880839</v>
      </c>
      <c r="N589" s="304">
        <f t="shared" ca="1" si="278"/>
        <v>-86.022955346247869</v>
      </c>
      <c r="P589" s="310">
        <f t="shared" ca="1" si="279"/>
        <v>23</v>
      </c>
      <c r="Q589" s="304">
        <f t="shared" ca="1" si="280"/>
        <v>0</v>
      </c>
      <c r="R589" s="306">
        <f t="shared" ca="1" si="281"/>
        <v>0</v>
      </c>
      <c r="S589" s="307">
        <f t="shared" ca="1" si="282"/>
        <v>4.5130000000000017</v>
      </c>
      <c r="T589" s="304">
        <f t="shared" ca="1" si="262"/>
        <v>44.272530000000017</v>
      </c>
      <c r="U589" s="311">
        <f t="shared" ca="1" si="263"/>
        <v>0</v>
      </c>
      <c r="V589" s="306">
        <f t="shared" ca="1" si="264"/>
        <v>1.2258313677373573</v>
      </c>
      <c r="W589" s="304">
        <f t="shared" ca="1" si="265"/>
        <v>39.70644020176556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0.98816593488040638</v>
      </c>
      <c r="AH589" s="304">
        <f t="shared" ca="1" si="289"/>
        <v>-8.7982103300647019</v>
      </c>
    </row>
    <row r="590" spans="1:34" x14ac:dyDescent="0.2">
      <c r="A590" s="347">
        <f t="shared" ca="1" si="267"/>
        <v>1E-4</v>
      </c>
      <c r="B590" s="304">
        <f t="shared" ca="1" si="268"/>
        <v>29.819800000000111</v>
      </c>
      <c r="D590" s="306">
        <f t="shared" ca="1" si="269"/>
        <v>-0.61021749212466725</v>
      </c>
      <c r="E590" s="307">
        <f t="shared" ca="1" si="270"/>
        <v>-1.0329506242345552</v>
      </c>
      <c r="F590" s="304">
        <f t="shared" ca="1" si="271"/>
        <v>1.1997301279043866</v>
      </c>
      <c r="G590" s="306">
        <f t="shared" ca="1" si="272"/>
        <v>7.1445593335264341</v>
      </c>
      <c r="H590" s="307">
        <f t="shared" ca="1" si="273"/>
        <v>-102.76458716951319</v>
      </c>
      <c r="I590" s="304">
        <f t="shared" ca="1" si="274"/>
        <v>103.01264536060975</v>
      </c>
      <c r="J590" s="306">
        <f t="shared" ca="1" si="275"/>
        <v>634.95209386251588</v>
      </c>
      <c r="K590" s="307">
        <f t="shared" ca="1" si="276"/>
        <v>-6.7946496935998573</v>
      </c>
      <c r="L590" s="304">
        <f t="shared" ca="1" si="261"/>
        <v>634.98844774125769</v>
      </c>
      <c r="M590" s="306">
        <f t="shared" ca="1" si="277"/>
        <v>-1.5013844635799909</v>
      </c>
      <c r="N590" s="304">
        <f t="shared" ca="1" si="278"/>
        <v>-86.022993189646542</v>
      </c>
      <c r="P590" s="310">
        <f t="shared" ca="1" si="279"/>
        <v>23</v>
      </c>
      <c r="Q590" s="304">
        <f t="shared" ca="1" si="280"/>
        <v>0</v>
      </c>
      <c r="R590" s="306">
        <f t="shared" ca="1" si="281"/>
        <v>0</v>
      </c>
      <c r="S590" s="307">
        <f t="shared" ca="1" si="282"/>
        <v>4.5130000000000017</v>
      </c>
      <c r="T590" s="304">
        <f t="shared" ca="1" si="262"/>
        <v>44.272530000000017</v>
      </c>
      <c r="U590" s="311">
        <f t="shared" ca="1" si="263"/>
        <v>0</v>
      </c>
      <c r="V590" s="306">
        <f t="shared" ca="1" si="264"/>
        <v>1.2258326274580611</v>
      </c>
      <c r="W590" s="304">
        <f t="shared" ca="1" si="265"/>
        <v>39.706557182298049</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0.98814046312200965</v>
      </c>
      <c r="AH590" s="304">
        <f t="shared" ca="1" si="289"/>
        <v>-8.7982362512221464</v>
      </c>
    </row>
    <row r="591" spans="1:34" x14ac:dyDescent="0.2">
      <c r="A591" s="347">
        <f t="shared" ca="1" si="267"/>
        <v>1E-4</v>
      </c>
      <c r="B591" s="304">
        <f t="shared" ca="1" si="268"/>
        <v>29.819900000000111</v>
      </c>
      <c r="D591" s="306">
        <f t="shared" ca="1" si="269"/>
        <v>-0.61021349272047531</v>
      </c>
      <c r="E591" s="307">
        <f t="shared" ca="1" si="270"/>
        <v>-1.0329243628193634</v>
      </c>
      <c r="F591" s="304">
        <f t="shared" ca="1" si="271"/>
        <v>1.1997054830265257</v>
      </c>
      <c r="G591" s="306">
        <f t="shared" ca="1" si="272"/>
        <v>7.1444983121771619</v>
      </c>
      <c r="H591" s="307">
        <f t="shared" ca="1" si="273"/>
        <v>-102.76469046194947</v>
      </c>
      <c r="I591" s="304">
        <f t="shared" ca="1" si="274"/>
        <v>103.01274417213139</v>
      </c>
      <c r="J591" s="306">
        <f t="shared" ca="1" si="275"/>
        <v>634.95209386251588</v>
      </c>
      <c r="K591" s="307">
        <f t="shared" ca="1" si="276"/>
        <v>-6.8049261574814306</v>
      </c>
      <c r="L591" s="304">
        <f t="shared" ca="1" si="261"/>
        <v>634.98855778699033</v>
      </c>
      <c r="M591" s="306">
        <f t="shared" ca="1" si="277"/>
        <v>-1.5013851240649896</v>
      </c>
      <c r="N591" s="304">
        <f t="shared" ca="1" si="278"/>
        <v>-86.023031032649385</v>
      </c>
      <c r="P591" s="310">
        <f t="shared" ca="1" si="279"/>
        <v>23</v>
      </c>
      <c r="Q591" s="304">
        <f t="shared" ca="1" si="280"/>
        <v>0</v>
      </c>
      <c r="R591" s="306">
        <f t="shared" ca="1" si="281"/>
        <v>0</v>
      </c>
      <c r="S591" s="307">
        <f t="shared" ca="1" si="282"/>
        <v>4.5130000000000017</v>
      </c>
      <c r="T591" s="304">
        <f t="shared" ca="1" si="262"/>
        <v>44.272530000000017</v>
      </c>
      <c r="U591" s="311">
        <f t="shared" ca="1" si="263"/>
        <v>0</v>
      </c>
      <c r="V591" s="306">
        <f t="shared" ca="1" si="264"/>
        <v>1.2258338871813261</v>
      </c>
      <c r="W591" s="304">
        <f t="shared" ca="1" si="265"/>
        <v>39.706674161179556</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0.98811499172048833</v>
      </c>
      <c r="AH591" s="304">
        <f t="shared" ca="1" si="289"/>
        <v>-8.7982621720137448</v>
      </c>
    </row>
    <row r="592" spans="1:34" x14ac:dyDescent="0.2">
      <c r="A592" s="347">
        <f t="shared" ca="1" si="267"/>
        <v>1E-4</v>
      </c>
      <c r="B592" s="304">
        <f t="shared" ca="1" si="268"/>
        <v>29.82000000000011</v>
      </c>
      <c r="D592" s="306">
        <f t="shared" ca="1" si="269"/>
        <v>-0.61020949331712127</v>
      </c>
      <c r="E592" s="307">
        <f t="shared" ca="1" si="270"/>
        <v>-1.0328981017747871</v>
      </c>
      <c r="F592" s="304">
        <f t="shared" ca="1" si="271"/>
        <v>1.1996808385501105</v>
      </c>
      <c r="G592" s="306">
        <f t="shared" ca="1" si="272"/>
        <v>7.1444372912278302</v>
      </c>
      <c r="H592" s="307">
        <f t="shared" ca="1" si="273"/>
        <v>-102.76479375175965</v>
      </c>
      <c r="I592" s="304">
        <f t="shared" ca="1" si="274"/>
        <v>103.01284298110593</v>
      </c>
      <c r="J592" s="306">
        <f t="shared" ca="1" si="275"/>
        <v>634.95209386251588</v>
      </c>
      <c r="K592" s="307">
        <f t="shared" ca="1" si="276"/>
        <v>-6.8152026316921157</v>
      </c>
      <c r="L592" s="304">
        <f t="shared" ca="1" si="261"/>
        <v>634.98866799912594</v>
      </c>
      <c r="M592" s="306">
        <f t="shared" ca="1" si="277"/>
        <v>-1.50138578454308</v>
      </c>
      <c r="N592" s="304">
        <f t="shared" ca="1" si="278"/>
        <v>-86.023068875256442</v>
      </c>
      <c r="P592" s="310">
        <f t="shared" ca="1" si="279"/>
        <v>23</v>
      </c>
      <c r="Q592" s="304">
        <f t="shared" ca="1" si="280"/>
        <v>0</v>
      </c>
      <c r="R592" s="306">
        <f t="shared" ca="1" si="281"/>
        <v>0</v>
      </c>
      <c r="S592" s="307">
        <f t="shared" ca="1" si="282"/>
        <v>4.5130000000000017</v>
      </c>
      <c r="T592" s="304">
        <f t="shared" ca="1" si="262"/>
        <v>44.272530000000017</v>
      </c>
      <c r="U592" s="311">
        <f t="shared" ca="1" si="263"/>
        <v>0</v>
      </c>
      <c r="V592" s="306">
        <f t="shared" ca="1" si="264"/>
        <v>1.2258351469071525</v>
      </c>
      <c r="W592" s="304">
        <f t="shared" ca="1" si="265"/>
        <v>39.706791138410054</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0.9880895206758229</v>
      </c>
      <c r="AH592" s="304">
        <f t="shared" ca="1" si="289"/>
        <v>-8.7982880924395168</v>
      </c>
    </row>
    <row r="593" spans="1:34" x14ac:dyDescent="0.2">
      <c r="A593" s="347">
        <f t="shared" ca="1" si="267"/>
        <v>1E-4</v>
      </c>
      <c r="B593" s="304">
        <f t="shared" ca="1" si="268"/>
        <v>29.82010000000011</v>
      </c>
      <c r="D593" s="306">
        <f t="shared" ca="1" si="269"/>
        <v>-0.61020549391460555</v>
      </c>
      <c r="E593" s="307">
        <f t="shared" ca="1" si="270"/>
        <v>-1.0328718411008335</v>
      </c>
      <c r="F593" s="304">
        <f t="shared" ca="1" si="271"/>
        <v>1.1996561944751476</v>
      </c>
      <c r="G593" s="306">
        <f t="shared" ca="1" si="272"/>
        <v>7.1443762706784391</v>
      </c>
      <c r="H593" s="307">
        <f t="shared" ca="1" si="273"/>
        <v>-102.76489703894376</v>
      </c>
      <c r="I593" s="304">
        <f t="shared" ca="1" si="274"/>
        <v>103.01294178753339</v>
      </c>
      <c r="J593" s="306">
        <f t="shared" ca="1" si="275"/>
        <v>634.95209386251588</v>
      </c>
      <c r="K593" s="307">
        <f t="shared" ca="1" si="276"/>
        <v>-6.8254791162316506</v>
      </c>
      <c r="L593" s="304">
        <f t="shared" ca="1" si="261"/>
        <v>634.98877837766497</v>
      </c>
      <c r="M593" s="306">
        <f t="shared" ca="1" si="277"/>
        <v>-1.5013864450142622</v>
      </c>
      <c r="N593" s="304">
        <f t="shared" ca="1" si="278"/>
        <v>-86.02310671746767</v>
      </c>
      <c r="P593" s="310">
        <f t="shared" ca="1" si="279"/>
        <v>23</v>
      </c>
      <c r="Q593" s="304">
        <f t="shared" ca="1" si="280"/>
        <v>0</v>
      </c>
      <c r="R593" s="306">
        <f t="shared" ca="1" si="281"/>
        <v>0</v>
      </c>
      <c r="S593" s="307">
        <f t="shared" ca="1" si="282"/>
        <v>4.5130000000000017</v>
      </c>
      <c r="T593" s="304">
        <f t="shared" ca="1" si="262"/>
        <v>44.272530000000017</v>
      </c>
      <c r="U593" s="311">
        <f t="shared" ca="1" si="263"/>
        <v>0</v>
      </c>
      <c r="V593" s="306">
        <f t="shared" ca="1" si="264"/>
        <v>1.2258364066355396</v>
      </c>
      <c r="W593" s="304">
        <f t="shared" ca="1" si="265"/>
        <v>39.70690811398957</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0.98806404998802044</v>
      </c>
      <c r="AH593" s="304">
        <f t="shared" ca="1" si="289"/>
        <v>-8.7983140124994552</v>
      </c>
    </row>
    <row r="594" spans="1:34" x14ac:dyDescent="0.2">
      <c r="A594" s="347">
        <f t="shared" ca="1" si="267"/>
        <v>1E-4</v>
      </c>
      <c r="B594" s="304">
        <f t="shared" ca="1" si="268"/>
        <v>29.82020000000011</v>
      </c>
      <c r="D594" s="306">
        <f t="shared" ca="1" si="269"/>
        <v>-0.61020149451292971</v>
      </c>
      <c r="E594" s="307">
        <f t="shared" ca="1" si="270"/>
        <v>-1.0328455807974972</v>
      </c>
      <c r="F594" s="304">
        <f t="shared" ca="1" si="271"/>
        <v>1.1996315508016335</v>
      </c>
      <c r="G594" s="306">
        <f t="shared" ca="1" si="272"/>
        <v>7.1443152505289875</v>
      </c>
      <c r="H594" s="307">
        <f t="shared" ca="1" si="273"/>
        <v>-102.76500032350184</v>
      </c>
      <c r="I594" s="304">
        <f t="shared" ca="1" si="274"/>
        <v>103.01304059141383</v>
      </c>
      <c r="J594" s="306">
        <f t="shared" ca="1" si="275"/>
        <v>634.95209386251588</v>
      </c>
      <c r="K594" s="307">
        <f t="shared" ca="1" si="276"/>
        <v>-6.8357556110997733</v>
      </c>
      <c r="L594" s="304">
        <f t="shared" ca="1" si="261"/>
        <v>634.98888892260777</v>
      </c>
      <c r="M594" s="306">
        <f t="shared" ca="1" si="277"/>
        <v>-1.5013871054785366</v>
      </c>
      <c r="N594" s="304">
        <f t="shared" ca="1" si="278"/>
        <v>-86.023144559283111</v>
      </c>
      <c r="P594" s="310">
        <f t="shared" ca="1" si="279"/>
        <v>23</v>
      </c>
      <c r="Q594" s="304">
        <f t="shared" ca="1" si="280"/>
        <v>0</v>
      </c>
      <c r="R594" s="306">
        <f t="shared" ca="1" si="281"/>
        <v>0</v>
      </c>
      <c r="S594" s="307">
        <f t="shared" ca="1" si="282"/>
        <v>4.5130000000000017</v>
      </c>
      <c r="T594" s="304">
        <f t="shared" ca="1" si="262"/>
        <v>44.272530000000017</v>
      </c>
      <c r="U594" s="311">
        <f t="shared" ca="1" si="263"/>
        <v>0</v>
      </c>
      <c r="V594" s="306">
        <f t="shared" ca="1" si="264"/>
        <v>1.2258376663664881</v>
      </c>
      <c r="W594" s="304">
        <f t="shared" ca="1" si="265"/>
        <v>39.707025087918112</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0.98803857965708275</v>
      </c>
      <c r="AH594" s="304">
        <f t="shared" ca="1" si="289"/>
        <v>-8.7983399321935636</v>
      </c>
    </row>
    <row r="595" spans="1:34" x14ac:dyDescent="0.2">
      <c r="A595" s="347">
        <f t="shared" ca="1" si="267"/>
        <v>1E-4</v>
      </c>
      <c r="B595" s="304">
        <f t="shared" ca="1" si="268"/>
        <v>29.82030000000011</v>
      </c>
      <c r="D595" s="306">
        <f t="shared" ca="1" si="269"/>
        <v>-0.61019749511209176</v>
      </c>
      <c r="E595" s="307">
        <f t="shared" ca="1" si="270"/>
        <v>-1.0328193208647747</v>
      </c>
      <c r="F595" s="304">
        <f t="shared" ca="1" si="271"/>
        <v>1.1996069075295648</v>
      </c>
      <c r="G595" s="306">
        <f t="shared" ca="1" si="272"/>
        <v>7.1442542307794765</v>
      </c>
      <c r="H595" s="307">
        <f t="shared" ca="1" si="273"/>
        <v>-102.76510360543392</v>
      </c>
      <c r="I595" s="304">
        <f t="shared" ca="1" si="274"/>
        <v>103.01313939274726</v>
      </c>
      <c r="J595" s="306">
        <f t="shared" ca="1" si="275"/>
        <v>634.95209386251588</v>
      </c>
      <c r="K595" s="307">
        <f t="shared" ca="1" si="276"/>
        <v>-6.8460321162962199</v>
      </c>
      <c r="L595" s="304">
        <f t="shared" ca="1" si="261"/>
        <v>634.98899963395468</v>
      </c>
      <c r="M595" s="306">
        <f t="shared" ca="1" si="277"/>
        <v>-1.5013877659359027</v>
      </c>
      <c r="N595" s="304">
        <f t="shared" ca="1" si="278"/>
        <v>-86.023182400702737</v>
      </c>
      <c r="P595" s="310">
        <f t="shared" ca="1" si="279"/>
        <v>23</v>
      </c>
      <c r="Q595" s="304">
        <f t="shared" ca="1" si="280"/>
        <v>0</v>
      </c>
      <c r="R595" s="306">
        <f t="shared" ca="1" si="281"/>
        <v>0</v>
      </c>
      <c r="S595" s="307">
        <f t="shared" ca="1" si="282"/>
        <v>4.5130000000000017</v>
      </c>
      <c r="T595" s="304">
        <f t="shared" ca="1" si="262"/>
        <v>44.272530000000017</v>
      </c>
      <c r="U595" s="311">
        <f t="shared" ca="1" si="263"/>
        <v>0</v>
      </c>
      <c r="V595" s="306">
        <f t="shared" ca="1" si="264"/>
        <v>1.2258389260999976</v>
      </c>
      <c r="W595" s="304">
        <f t="shared" ca="1" si="265"/>
        <v>39.707142060195721</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0.98801310968299916</v>
      </c>
      <c r="AH595" s="304">
        <f t="shared" ca="1" si="289"/>
        <v>-8.7983658515218472</v>
      </c>
    </row>
    <row r="596" spans="1:34" x14ac:dyDescent="0.2">
      <c r="A596" s="347">
        <f t="shared" ca="1" si="267"/>
        <v>1E-4</v>
      </c>
      <c r="B596" s="304">
        <f t="shared" ca="1" si="268"/>
        <v>29.820400000000109</v>
      </c>
      <c r="D596" s="306">
        <f t="shared" ca="1" si="269"/>
        <v>-0.61019349571209691</v>
      </c>
      <c r="E596" s="307">
        <f t="shared" ca="1" si="270"/>
        <v>-1.0327930613026606</v>
      </c>
      <c r="F596" s="304">
        <f t="shared" ca="1" si="271"/>
        <v>1.1995822646589396</v>
      </c>
      <c r="G596" s="306">
        <f t="shared" ca="1" si="272"/>
        <v>7.1441932114299052</v>
      </c>
      <c r="H596" s="307">
        <f t="shared" ca="1" si="273"/>
        <v>-102.76520688474005</v>
      </c>
      <c r="I596" s="304">
        <f t="shared" ca="1" si="274"/>
        <v>103.01323819153374</v>
      </c>
      <c r="J596" s="306">
        <f t="shared" ca="1" si="275"/>
        <v>634.95209386251588</v>
      </c>
      <c r="K596" s="307">
        <f t="shared" ca="1" si="276"/>
        <v>-6.8563086318207285</v>
      </c>
      <c r="L596" s="304">
        <f t="shared" ca="1" si="261"/>
        <v>634.98911051170626</v>
      </c>
      <c r="M596" s="306">
        <f t="shared" ca="1" si="277"/>
        <v>-1.5013884263863613</v>
      </c>
      <c r="N596" s="304">
        <f t="shared" ca="1" si="278"/>
        <v>-86.023220241726591</v>
      </c>
      <c r="P596" s="310">
        <f t="shared" ca="1" si="279"/>
        <v>23</v>
      </c>
      <c r="Q596" s="304">
        <f t="shared" ca="1" si="280"/>
        <v>0</v>
      </c>
      <c r="R596" s="306">
        <f t="shared" ca="1" si="281"/>
        <v>0</v>
      </c>
      <c r="S596" s="307">
        <f t="shared" ca="1" si="282"/>
        <v>4.5130000000000017</v>
      </c>
      <c r="T596" s="304">
        <f t="shared" ca="1" si="262"/>
        <v>44.272530000000017</v>
      </c>
      <c r="U596" s="311">
        <f t="shared" ca="1" si="263"/>
        <v>0</v>
      </c>
      <c r="V596" s="306">
        <f t="shared" ca="1" si="264"/>
        <v>1.2258401858360681</v>
      </c>
      <c r="W596" s="304">
        <f t="shared" ca="1" si="265"/>
        <v>39.707259030822385</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0.98798764006576256</v>
      </c>
      <c r="AH596" s="304">
        <f t="shared" ca="1" si="289"/>
        <v>-8.7983917704843133</v>
      </c>
    </row>
    <row r="597" spans="1:34" x14ac:dyDescent="0.2">
      <c r="A597" s="347">
        <f t="shared" ca="1" si="267"/>
        <v>1E-4</v>
      </c>
      <c r="B597" s="304">
        <f t="shared" ca="1" si="268"/>
        <v>29.820500000000109</v>
      </c>
      <c r="D597" s="306">
        <f t="shared" ca="1" si="269"/>
        <v>-0.61018949631294095</v>
      </c>
      <c r="E597" s="307">
        <f t="shared" ca="1" si="270"/>
        <v>-1.0327668021111531</v>
      </c>
      <c r="F597" s="304">
        <f t="shared" ca="1" si="271"/>
        <v>1.1995576221897548</v>
      </c>
      <c r="G597" s="306">
        <f t="shared" ca="1" si="272"/>
        <v>7.1441321924802734</v>
      </c>
      <c r="H597" s="307">
        <f t="shared" ca="1" si="273"/>
        <v>-102.76531016142026</v>
      </c>
      <c r="I597" s="304">
        <f t="shared" ca="1" si="274"/>
        <v>103.01333698777327</v>
      </c>
      <c r="J597" s="306">
        <f t="shared" ca="1" si="275"/>
        <v>634.95209386251588</v>
      </c>
      <c r="K597" s="307">
        <f t="shared" ca="1" si="276"/>
        <v>-6.8665851576730361</v>
      </c>
      <c r="L597" s="304">
        <f t="shared" ca="1" si="261"/>
        <v>634.98922155586285</v>
      </c>
      <c r="M597" s="306">
        <f t="shared" ca="1" si="277"/>
        <v>-1.501389086829912</v>
      </c>
      <c r="N597" s="304">
        <f t="shared" ca="1" si="278"/>
        <v>-86.023258082354644</v>
      </c>
      <c r="P597" s="310">
        <f t="shared" ca="1" si="279"/>
        <v>23</v>
      </c>
      <c r="Q597" s="304">
        <f t="shared" ca="1" si="280"/>
        <v>0</v>
      </c>
      <c r="R597" s="306">
        <f t="shared" ca="1" si="281"/>
        <v>0</v>
      </c>
      <c r="S597" s="307">
        <f t="shared" ca="1" si="282"/>
        <v>4.5130000000000017</v>
      </c>
      <c r="T597" s="304">
        <f t="shared" ca="1" si="262"/>
        <v>44.272530000000017</v>
      </c>
      <c r="U597" s="311">
        <f t="shared" ca="1" si="263"/>
        <v>0</v>
      </c>
      <c r="V597" s="306">
        <f t="shared" ca="1" si="264"/>
        <v>1.2258414455746998</v>
      </c>
      <c r="W597" s="304">
        <f t="shared" ca="1" si="265"/>
        <v>39.707375999798117</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0.98796217080537652</v>
      </c>
      <c r="AH597" s="304">
        <f t="shared" ca="1" si="289"/>
        <v>-8.79841768908096</v>
      </c>
    </row>
    <row r="598" spans="1:34" x14ac:dyDescent="0.2">
      <c r="A598" s="347">
        <f t="shared" ca="1" si="267"/>
        <v>1E-4</v>
      </c>
      <c r="B598" s="304">
        <f t="shared" ca="1" si="268"/>
        <v>29.820600000000109</v>
      </c>
      <c r="D598" s="306">
        <f t="shared" ca="1" si="269"/>
        <v>-0.61018549691462687</v>
      </c>
      <c r="E598" s="307">
        <f t="shared" ca="1" si="270"/>
        <v>-1.0327405432902506</v>
      </c>
      <c r="F598" s="304">
        <f t="shared" ca="1" si="271"/>
        <v>1.1995329801220107</v>
      </c>
      <c r="G598" s="306">
        <f t="shared" ca="1" si="272"/>
        <v>7.1440711739305822</v>
      </c>
      <c r="H598" s="307">
        <f t="shared" ca="1" si="273"/>
        <v>-102.76541343547458</v>
      </c>
      <c r="I598" s="304">
        <f t="shared" ca="1" si="274"/>
        <v>103.01343578146593</v>
      </c>
      <c r="J598" s="306">
        <f t="shared" ca="1" si="275"/>
        <v>634.95209386251588</v>
      </c>
      <c r="K598" s="307">
        <f t="shared" ca="1" si="276"/>
        <v>-6.8768616938528808</v>
      </c>
      <c r="L598" s="304">
        <f t="shared" ca="1" si="261"/>
        <v>634.98933276642492</v>
      </c>
      <c r="M598" s="306">
        <f t="shared" ca="1" si="277"/>
        <v>-1.5013897472665549</v>
      </c>
      <c r="N598" s="304">
        <f t="shared" ca="1" si="278"/>
        <v>-86.023295922586925</v>
      </c>
      <c r="P598" s="310">
        <f t="shared" ca="1" si="279"/>
        <v>23</v>
      </c>
      <c r="Q598" s="304">
        <f t="shared" ca="1" si="280"/>
        <v>0</v>
      </c>
      <c r="R598" s="306">
        <f t="shared" ca="1" si="281"/>
        <v>0</v>
      </c>
      <c r="S598" s="307">
        <f t="shared" ca="1" si="282"/>
        <v>4.5130000000000017</v>
      </c>
      <c r="T598" s="304">
        <f t="shared" ca="1" si="262"/>
        <v>44.272530000000017</v>
      </c>
      <c r="U598" s="311">
        <f t="shared" ca="1" si="263"/>
        <v>0</v>
      </c>
      <c r="V598" s="306">
        <f t="shared" ca="1" si="264"/>
        <v>1.2258427053158925</v>
      </c>
      <c r="W598" s="304">
        <f t="shared" ca="1" si="265"/>
        <v>39.70749296712296</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0.9879367019018428</v>
      </c>
      <c r="AH598" s="304">
        <f t="shared" ca="1" si="289"/>
        <v>-8.7984436073117891</v>
      </c>
    </row>
    <row r="599" spans="1:34" x14ac:dyDescent="0.2">
      <c r="A599" s="347">
        <f t="shared" ca="1" si="267"/>
        <v>1E-4</v>
      </c>
      <c r="B599" s="304">
        <f t="shared" ca="1" si="268"/>
        <v>29.820700000000109</v>
      </c>
      <c r="D599" s="306">
        <f t="shared" ca="1" si="269"/>
        <v>-0.61018149751715656</v>
      </c>
      <c r="E599" s="307">
        <f t="shared" ca="1" si="270"/>
        <v>-1.0327142848399458</v>
      </c>
      <c r="F599" s="304">
        <f t="shared" ca="1" si="271"/>
        <v>1.1995083384557026</v>
      </c>
      <c r="G599" s="306">
        <f t="shared" ca="1" si="272"/>
        <v>7.1440101557808307</v>
      </c>
      <c r="H599" s="307">
        <f t="shared" ca="1" si="273"/>
        <v>-102.76551670690307</v>
      </c>
      <c r="I599" s="304">
        <f t="shared" ca="1" si="274"/>
        <v>103.01353457261175</v>
      </c>
      <c r="J599" s="306">
        <f t="shared" ca="1" si="275"/>
        <v>634.95209386251588</v>
      </c>
      <c r="K599" s="307">
        <f t="shared" ca="1" si="276"/>
        <v>-6.8871382403599997</v>
      </c>
      <c r="L599" s="304">
        <f t="shared" ca="1" si="261"/>
        <v>634.9894441433928</v>
      </c>
      <c r="M599" s="306">
        <f t="shared" ca="1" si="277"/>
        <v>-1.5013904076962903</v>
      </c>
      <c r="N599" s="304">
        <f t="shared" ca="1" si="278"/>
        <v>-86.02333376242342</v>
      </c>
      <c r="P599" s="310">
        <f t="shared" ca="1" si="279"/>
        <v>23</v>
      </c>
      <c r="Q599" s="304">
        <f t="shared" ca="1" si="280"/>
        <v>0</v>
      </c>
      <c r="R599" s="306">
        <f t="shared" ca="1" si="281"/>
        <v>0</v>
      </c>
      <c r="S599" s="307">
        <f t="shared" ca="1" si="282"/>
        <v>4.5130000000000017</v>
      </c>
      <c r="T599" s="304">
        <f t="shared" ca="1" si="262"/>
        <v>44.272530000000017</v>
      </c>
      <c r="U599" s="311">
        <f t="shared" ca="1" si="263"/>
        <v>0</v>
      </c>
      <c r="V599" s="306">
        <f t="shared" ca="1" si="264"/>
        <v>1.225843965059646</v>
      </c>
      <c r="W599" s="304">
        <f t="shared" ca="1" si="265"/>
        <v>39.70760993279692</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0.98791123335514897</v>
      </c>
      <c r="AH599" s="304">
        <f t="shared" ca="1" si="289"/>
        <v>-8.7984695251768095</v>
      </c>
    </row>
    <row r="600" spans="1:34" x14ac:dyDescent="0.2">
      <c r="A600" s="347">
        <f t="shared" ca="1" si="267"/>
        <v>1E-4</v>
      </c>
      <c r="B600" s="304">
        <f t="shared" ca="1" si="268"/>
        <v>29.820800000000109</v>
      </c>
      <c r="D600" s="306">
        <f t="shared" ca="1" si="269"/>
        <v>-0.6101774981205299</v>
      </c>
      <c r="E600" s="307">
        <f t="shared" ca="1" si="270"/>
        <v>-1.0326880267602334</v>
      </c>
      <c r="F600" s="304">
        <f t="shared" ca="1" si="271"/>
        <v>1.1994836971908263</v>
      </c>
      <c r="G600" s="306">
        <f t="shared" ca="1" si="272"/>
        <v>7.1439491380310187</v>
      </c>
      <c r="H600" s="307">
        <f t="shared" ca="1" si="273"/>
        <v>-102.76561997570575</v>
      </c>
      <c r="I600" s="304">
        <f t="shared" ca="1" si="274"/>
        <v>103.01363336121071</v>
      </c>
      <c r="J600" s="306">
        <f t="shared" ca="1" si="275"/>
        <v>634.95209386251588</v>
      </c>
      <c r="K600" s="307">
        <f t="shared" ca="1" si="276"/>
        <v>-6.8974147971941298</v>
      </c>
      <c r="L600" s="304">
        <f t="shared" ca="1" si="261"/>
        <v>634.98955568676695</v>
      </c>
      <c r="M600" s="306">
        <f t="shared" ca="1" si="277"/>
        <v>-1.5013910681191183</v>
      </c>
      <c r="N600" s="304">
        <f t="shared" ca="1" si="278"/>
        <v>-86.023371601864156</v>
      </c>
      <c r="P600" s="310">
        <f t="shared" ca="1" si="279"/>
        <v>23</v>
      </c>
      <c r="Q600" s="304">
        <f t="shared" ca="1" si="280"/>
        <v>0</v>
      </c>
      <c r="R600" s="306">
        <f t="shared" ca="1" si="281"/>
        <v>0</v>
      </c>
      <c r="S600" s="307">
        <f t="shared" ca="1" si="282"/>
        <v>4.5130000000000017</v>
      </c>
      <c r="T600" s="304">
        <f t="shared" ca="1" si="262"/>
        <v>44.272530000000017</v>
      </c>
      <c r="U600" s="311">
        <f t="shared" ca="1" si="263"/>
        <v>0</v>
      </c>
      <c r="V600" s="306">
        <f t="shared" ca="1" si="264"/>
        <v>1.2258452248059604</v>
      </c>
      <c r="W600" s="304">
        <f t="shared" ca="1" si="265"/>
        <v>39.707726896819977</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0.98788576516528792</v>
      </c>
      <c r="AH600" s="304">
        <f t="shared" ca="1" si="289"/>
        <v>-8.7984954426760265</v>
      </c>
    </row>
    <row r="601" spans="1:34" x14ac:dyDescent="0.2">
      <c r="A601" s="347">
        <f t="shared" ca="1" si="267"/>
        <v>1E-4</v>
      </c>
      <c r="B601" s="304">
        <f t="shared" ca="1" si="268"/>
        <v>29.820900000000108</v>
      </c>
      <c r="D601" s="306">
        <f t="shared" ca="1" si="269"/>
        <v>-0.61017349872474558</v>
      </c>
      <c r="E601" s="307">
        <f t="shared" ca="1" si="270"/>
        <v>-1.0326617690511206</v>
      </c>
      <c r="F601" s="304">
        <f t="shared" ca="1" si="271"/>
        <v>1.1994590563273877</v>
      </c>
      <c r="G601" s="306">
        <f t="shared" ca="1" si="272"/>
        <v>7.1438881206811464</v>
      </c>
      <c r="H601" s="307">
        <f t="shared" ca="1" si="273"/>
        <v>-102.76572324188265</v>
      </c>
      <c r="I601" s="304">
        <f t="shared" ca="1" si="274"/>
        <v>103.01373214726291</v>
      </c>
      <c r="J601" s="306">
        <f t="shared" ca="1" si="275"/>
        <v>634.95209386251588</v>
      </c>
      <c r="K601" s="307">
        <f t="shared" ca="1" si="276"/>
        <v>-6.9076913643550091</v>
      </c>
      <c r="L601" s="304">
        <f t="shared" ca="1" si="261"/>
        <v>634.98966739654782</v>
      </c>
      <c r="M601" s="306">
        <f t="shared" ca="1" si="277"/>
        <v>-1.5013917285350389</v>
      </c>
      <c r="N601" s="304">
        <f t="shared" ca="1" si="278"/>
        <v>-86.023409440909134</v>
      </c>
      <c r="P601" s="310">
        <f t="shared" ca="1" si="279"/>
        <v>23</v>
      </c>
      <c r="Q601" s="304">
        <f t="shared" ca="1" si="280"/>
        <v>0</v>
      </c>
      <c r="R601" s="306">
        <f t="shared" ca="1" si="281"/>
        <v>0</v>
      </c>
      <c r="S601" s="307">
        <f t="shared" ca="1" si="282"/>
        <v>4.5130000000000017</v>
      </c>
      <c r="T601" s="304">
        <f t="shared" ca="1" si="262"/>
        <v>44.272530000000017</v>
      </c>
      <c r="U601" s="311">
        <f t="shared" ca="1" si="263"/>
        <v>0</v>
      </c>
      <c r="V601" s="306">
        <f t="shared" ca="1" si="264"/>
        <v>1.225846484554836</v>
      </c>
      <c r="W601" s="304">
        <f t="shared" ca="1" si="265"/>
        <v>39.707843859192209</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0.98786029733227387</v>
      </c>
      <c r="AH601" s="304">
        <f t="shared" ca="1" si="289"/>
        <v>-8.7985213598094312</v>
      </c>
    </row>
    <row r="602" spans="1:34" x14ac:dyDescent="0.2">
      <c r="A602" s="347">
        <f t="shared" ca="1" si="267"/>
        <v>1E-4</v>
      </c>
      <c r="B602" s="304">
        <f t="shared" ca="1" si="268"/>
        <v>29.821000000000108</v>
      </c>
      <c r="D602" s="306">
        <f t="shared" ca="1" si="269"/>
        <v>-0.61016949932980591</v>
      </c>
      <c r="E602" s="307">
        <f t="shared" ca="1" si="270"/>
        <v>-1.0326355117125896</v>
      </c>
      <c r="F602" s="304">
        <f t="shared" ca="1" si="271"/>
        <v>1.1994344158653727</v>
      </c>
      <c r="G602" s="306">
        <f t="shared" ca="1" si="272"/>
        <v>7.1438271037312138</v>
      </c>
      <c r="H602" s="307">
        <f t="shared" ca="1" si="273"/>
        <v>-102.76582650543382</v>
      </c>
      <c r="I602" s="304">
        <f t="shared" ca="1" si="274"/>
        <v>103.01383093076836</v>
      </c>
      <c r="J602" s="306">
        <f t="shared" ca="1" si="275"/>
        <v>634.95209386251588</v>
      </c>
      <c r="K602" s="307">
        <f t="shared" ca="1" si="276"/>
        <v>-6.9179679418423747</v>
      </c>
      <c r="L602" s="304">
        <f t="shared" ca="1" si="261"/>
        <v>634.98977927273563</v>
      </c>
      <c r="M602" s="306">
        <f t="shared" ca="1" si="277"/>
        <v>-1.5013923889440521</v>
      </c>
      <c r="N602" s="304">
        <f t="shared" ca="1" si="278"/>
        <v>-86.023447279558354</v>
      </c>
      <c r="P602" s="310">
        <f t="shared" ca="1" si="279"/>
        <v>23</v>
      </c>
      <c r="Q602" s="304">
        <f t="shared" ca="1" si="280"/>
        <v>0</v>
      </c>
      <c r="R602" s="306">
        <f t="shared" ca="1" si="281"/>
        <v>0</v>
      </c>
      <c r="S602" s="307">
        <f t="shared" ca="1" si="282"/>
        <v>4.5130000000000017</v>
      </c>
      <c r="T602" s="304">
        <f t="shared" ca="1" si="262"/>
        <v>44.272530000000017</v>
      </c>
      <c r="U602" s="311">
        <f t="shared" ca="1" si="263"/>
        <v>0</v>
      </c>
      <c r="V602" s="306">
        <f t="shared" ca="1" si="264"/>
        <v>1.2258477443062723</v>
      </c>
      <c r="W602" s="304">
        <f t="shared" ca="1" si="265"/>
        <v>39.707960819913588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0.98783482985608373</v>
      </c>
      <c r="AH602" s="304">
        <f t="shared" ca="1" si="289"/>
        <v>-8.7985472765770432</v>
      </c>
    </row>
    <row r="603" spans="1:34" x14ac:dyDescent="0.2">
      <c r="A603" s="347">
        <f t="shared" ca="1" si="267"/>
        <v>1E-4</v>
      </c>
      <c r="B603" s="304">
        <f t="shared" ca="1" si="268"/>
        <v>29.821100000000108</v>
      </c>
      <c r="D603" s="306">
        <f t="shared" ca="1" si="269"/>
        <v>-0.61016549993571212</v>
      </c>
      <c r="E603" s="307">
        <f t="shared" ca="1" si="270"/>
        <v>-1.0326092547446475</v>
      </c>
      <c r="F603" s="304">
        <f t="shared" ca="1" si="271"/>
        <v>1.1994097758047888</v>
      </c>
      <c r="G603" s="306">
        <f t="shared" ca="1" si="272"/>
        <v>7.1437660871812199</v>
      </c>
      <c r="H603" s="307">
        <f t="shared" ca="1" si="273"/>
        <v>-102.76592976635929</v>
      </c>
      <c r="I603" s="304">
        <f t="shared" ca="1" si="274"/>
        <v>103.0139297117271</v>
      </c>
      <c r="J603" s="306">
        <f t="shared" ca="1" si="275"/>
        <v>634.95209386251588</v>
      </c>
      <c r="K603" s="307">
        <f t="shared" ca="1" si="276"/>
        <v>-6.9282445296559647</v>
      </c>
      <c r="L603" s="304">
        <f t="shared" ca="1" si="261"/>
        <v>634.98989131533096</v>
      </c>
      <c r="M603" s="306">
        <f t="shared" ca="1" si="277"/>
        <v>-1.5013930493461582</v>
      </c>
      <c r="N603" s="304">
        <f t="shared" ca="1" si="278"/>
        <v>-86.023485117811816</v>
      </c>
      <c r="P603" s="310">
        <f t="shared" ca="1" si="279"/>
        <v>23</v>
      </c>
      <c r="Q603" s="304">
        <f t="shared" ca="1" si="280"/>
        <v>0</v>
      </c>
      <c r="R603" s="306">
        <f t="shared" ca="1" si="281"/>
        <v>0</v>
      </c>
      <c r="S603" s="307">
        <f t="shared" ca="1" si="282"/>
        <v>4.5130000000000017</v>
      </c>
      <c r="T603" s="304">
        <f t="shared" ca="1" si="262"/>
        <v>44.272530000000017</v>
      </c>
      <c r="U603" s="311">
        <f t="shared" ca="1" si="263"/>
        <v>0</v>
      </c>
      <c r="V603" s="306">
        <f t="shared" ca="1" si="264"/>
        <v>1.2258490040602699</v>
      </c>
      <c r="W603" s="304">
        <f t="shared" ca="1" si="265"/>
        <v>39.708077778984155</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0.98780936273672637</v>
      </c>
      <c r="AH603" s="304">
        <f t="shared" ca="1" si="289"/>
        <v>-8.7985731929788553</v>
      </c>
    </row>
    <row r="604" spans="1:34" x14ac:dyDescent="0.2">
      <c r="A604" s="347">
        <f t="shared" ca="1" si="267"/>
        <v>1E-4</v>
      </c>
      <c r="B604" s="304">
        <f t="shared" ca="1" si="268"/>
        <v>29.821200000000108</v>
      </c>
      <c r="D604" s="306">
        <f t="shared" ca="1" si="269"/>
        <v>-0.61016150054246376</v>
      </c>
      <c r="E604" s="307">
        <f t="shared" ca="1" si="270"/>
        <v>-1.0325829981472836</v>
      </c>
      <c r="F604" s="304">
        <f t="shared" ca="1" si="271"/>
        <v>1.1993851361456269</v>
      </c>
      <c r="G604" s="306">
        <f t="shared" ca="1" si="272"/>
        <v>7.1437050710311656</v>
      </c>
      <c r="H604" s="307">
        <f t="shared" ca="1" si="273"/>
        <v>-102.76603302465911</v>
      </c>
      <c r="I604" s="304">
        <f t="shared" ca="1" si="274"/>
        <v>103.01402849013917</v>
      </c>
      <c r="J604" s="306">
        <f t="shared" ca="1" si="275"/>
        <v>634.95209386251588</v>
      </c>
      <c r="K604" s="307">
        <f t="shared" ca="1" si="276"/>
        <v>-6.9385211277955152</v>
      </c>
      <c r="L604" s="304">
        <f t="shared" ca="1" si="261"/>
        <v>634.99000352433427</v>
      </c>
      <c r="M604" s="306">
        <f t="shared" ca="1" si="277"/>
        <v>-1.5013937097413572</v>
      </c>
      <c r="N604" s="304">
        <f t="shared" ca="1" si="278"/>
        <v>-86.02352295566952</v>
      </c>
      <c r="P604" s="310">
        <f t="shared" ca="1" si="279"/>
        <v>23</v>
      </c>
      <c r="Q604" s="304">
        <f t="shared" ca="1" si="280"/>
        <v>0</v>
      </c>
      <c r="R604" s="306">
        <f t="shared" ca="1" si="281"/>
        <v>0</v>
      </c>
      <c r="S604" s="307">
        <f t="shared" ca="1" si="282"/>
        <v>4.5130000000000017</v>
      </c>
      <c r="T604" s="304">
        <f t="shared" ca="1" si="262"/>
        <v>44.272530000000017</v>
      </c>
      <c r="U604" s="311">
        <f t="shared" ca="1" si="263"/>
        <v>0</v>
      </c>
      <c r="V604" s="306">
        <f t="shared" ca="1" si="264"/>
        <v>1.2258502638168278</v>
      </c>
      <c r="W604" s="304">
        <f t="shared" ca="1" si="265"/>
        <v>39.70819473640389</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0.98778389597419469</v>
      </c>
      <c r="AH604" s="304">
        <f t="shared" ca="1" si="289"/>
        <v>-8.7985991090148765</v>
      </c>
    </row>
    <row r="605" spans="1:34" x14ac:dyDescent="0.2">
      <c r="A605" s="347">
        <f t="shared" ca="1" si="267"/>
        <v>1E-4</v>
      </c>
      <c r="B605" s="304">
        <f t="shared" ca="1" si="268"/>
        <v>29.821300000000107</v>
      </c>
      <c r="D605" s="306">
        <f t="shared" ca="1" si="269"/>
        <v>-0.61015750115006229</v>
      </c>
      <c r="E605" s="307">
        <f t="shared" ca="1" si="270"/>
        <v>-1.0325567419204997</v>
      </c>
      <c r="F605" s="304">
        <f t="shared" ca="1" si="271"/>
        <v>1.1993604968878897</v>
      </c>
      <c r="G605" s="306">
        <f t="shared" ca="1" si="272"/>
        <v>7.143644055281051</v>
      </c>
      <c r="H605" s="307">
        <f t="shared" ca="1" si="273"/>
        <v>-102.7661362803333</v>
      </c>
      <c r="I605" s="304">
        <f t="shared" ca="1" si="274"/>
        <v>103.01412726600458</v>
      </c>
      <c r="J605" s="306">
        <f t="shared" ca="1" si="275"/>
        <v>634.95209386251588</v>
      </c>
      <c r="K605" s="307">
        <f t="shared" ca="1" si="276"/>
        <v>-6.9487977362607651</v>
      </c>
      <c r="L605" s="304">
        <f t="shared" ca="1" si="261"/>
        <v>634.99011589974577</v>
      </c>
      <c r="M605" s="306">
        <f t="shared" ca="1" si="277"/>
        <v>-1.501394370129649</v>
      </c>
      <c r="N605" s="304">
        <f t="shared" ca="1" si="278"/>
        <v>-86.02356079313148</v>
      </c>
      <c r="P605" s="310">
        <f t="shared" ca="1" si="279"/>
        <v>23</v>
      </c>
      <c r="Q605" s="304">
        <f t="shared" ca="1" si="280"/>
        <v>0</v>
      </c>
      <c r="R605" s="306">
        <f t="shared" ca="1" si="281"/>
        <v>0</v>
      </c>
      <c r="S605" s="307">
        <f t="shared" ca="1" si="282"/>
        <v>4.5130000000000017</v>
      </c>
      <c r="T605" s="304">
        <f t="shared" ca="1" si="262"/>
        <v>44.272530000000017</v>
      </c>
      <c r="U605" s="311">
        <f t="shared" ca="1" si="263"/>
        <v>0</v>
      </c>
      <c r="V605" s="306">
        <f t="shared" ca="1" si="264"/>
        <v>1.2258515235759471</v>
      </c>
      <c r="W605" s="304">
        <f t="shared" ca="1" si="265"/>
        <v>39.708311692172842</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0.98775842956848514</v>
      </c>
      <c r="AH605" s="304">
        <f t="shared" ca="1" si="289"/>
        <v>-8.798625024685105</v>
      </c>
    </row>
    <row r="606" spans="1:34" x14ac:dyDescent="0.2">
      <c r="A606" s="347">
        <f t="shared" ca="1" si="267"/>
        <v>1E-4</v>
      </c>
      <c r="B606" s="304">
        <f t="shared" ca="1" si="268"/>
        <v>29.821400000000107</v>
      </c>
      <c r="D606" s="306">
        <f t="shared" ca="1" si="269"/>
        <v>-0.61015350175850913</v>
      </c>
      <c r="E606" s="307">
        <f t="shared" ca="1" si="270"/>
        <v>-1.0325304860642905</v>
      </c>
      <c r="F606" s="304">
        <f t="shared" ca="1" si="271"/>
        <v>1.1993358580315736</v>
      </c>
      <c r="G606" s="306">
        <f t="shared" ca="1" si="272"/>
        <v>7.1435830399308751</v>
      </c>
      <c r="H606" s="307">
        <f t="shared" ca="1" si="273"/>
        <v>-102.76623953338191</v>
      </c>
      <c r="I606" s="304">
        <f t="shared" ca="1" si="274"/>
        <v>103.0142260393234</v>
      </c>
      <c r="J606" s="306">
        <f t="shared" ca="1" si="275"/>
        <v>634.95209386251588</v>
      </c>
      <c r="K606" s="307">
        <f t="shared" ca="1" si="276"/>
        <v>-6.9590743550514507</v>
      </c>
      <c r="L606" s="304">
        <f t="shared" ca="1" si="261"/>
        <v>634.99022844156616</v>
      </c>
      <c r="M606" s="306">
        <f t="shared" ca="1" si="277"/>
        <v>-1.5013950305110342</v>
      </c>
      <c r="N606" s="304">
        <f t="shared" ca="1" si="278"/>
        <v>-86.023598630197725</v>
      </c>
      <c r="P606" s="310">
        <f t="shared" ca="1" si="279"/>
        <v>23</v>
      </c>
      <c r="Q606" s="304">
        <f t="shared" ca="1" si="280"/>
        <v>0</v>
      </c>
      <c r="R606" s="306">
        <f t="shared" ca="1" si="281"/>
        <v>0</v>
      </c>
      <c r="S606" s="307">
        <f t="shared" ca="1" si="282"/>
        <v>4.5130000000000017</v>
      </c>
      <c r="T606" s="304">
        <f t="shared" ca="1" si="262"/>
        <v>44.272530000000017</v>
      </c>
      <c r="U606" s="311">
        <f t="shared" ca="1" si="263"/>
        <v>0</v>
      </c>
      <c r="V606" s="306">
        <f t="shared" ca="1" si="264"/>
        <v>1.2258527833376265</v>
      </c>
      <c r="W606" s="304">
        <f t="shared" ca="1" si="265"/>
        <v>39.708428646291011</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0.98773296351959594</v>
      </c>
      <c r="AH606" s="304">
        <f t="shared" ca="1" si="289"/>
        <v>-8.7986509399895478</v>
      </c>
    </row>
    <row r="607" spans="1:34" x14ac:dyDescent="0.2">
      <c r="A607" s="347">
        <f t="shared" ca="1" si="267"/>
        <v>1E-4</v>
      </c>
      <c r="B607" s="304">
        <f t="shared" ca="1" si="268"/>
        <v>29.821500000000107</v>
      </c>
      <c r="D607" s="306">
        <f t="shared" ca="1" si="269"/>
        <v>-0.61014950236780197</v>
      </c>
      <c r="E607" s="307">
        <f t="shared" ca="1" si="270"/>
        <v>-1.0325042305786543</v>
      </c>
      <c r="F607" s="304">
        <f t="shared" ca="1" si="271"/>
        <v>1.1993112195766766</v>
      </c>
      <c r="G607" s="306">
        <f t="shared" ca="1" si="272"/>
        <v>7.1435220249806379</v>
      </c>
      <c r="H607" s="307">
        <f t="shared" ca="1" si="273"/>
        <v>-102.76634278380496</v>
      </c>
      <c r="I607" s="304">
        <f t="shared" ca="1" si="274"/>
        <v>103.01432481009563</v>
      </c>
      <c r="J607" s="306">
        <f t="shared" ca="1" si="275"/>
        <v>634.95209386251588</v>
      </c>
      <c r="K607" s="307">
        <f t="shared" ca="1" si="276"/>
        <v>-6.9693509841673098</v>
      </c>
      <c r="L607" s="304">
        <f t="shared" ca="1" si="261"/>
        <v>634.99034114979554</v>
      </c>
      <c r="M607" s="306">
        <f t="shared" ca="1" si="277"/>
        <v>-1.5013956908855124</v>
      </c>
      <c r="N607" s="304">
        <f t="shared" ca="1" si="278"/>
        <v>-86.023636466868226</v>
      </c>
      <c r="P607" s="310">
        <f t="shared" ca="1" si="279"/>
        <v>23</v>
      </c>
      <c r="Q607" s="304">
        <f t="shared" ca="1" si="280"/>
        <v>0</v>
      </c>
      <c r="R607" s="306">
        <f t="shared" ca="1" si="281"/>
        <v>0</v>
      </c>
      <c r="S607" s="307">
        <f t="shared" ca="1" si="282"/>
        <v>4.5130000000000017</v>
      </c>
      <c r="T607" s="304">
        <f t="shared" ca="1" si="262"/>
        <v>44.272530000000017</v>
      </c>
      <c r="U607" s="311">
        <f t="shared" ca="1" si="263"/>
        <v>0</v>
      </c>
      <c r="V607" s="306">
        <f t="shared" ca="1" si="264"/>
        <v>1.2258540431018672</v>
      </c>
      <c r="W607" s="304">
        <f t="shared" ca="1" si="265"/>
        <v>39.708545598758413</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0.98770749782752354</v>
      </c>
      <c r="AH607" s="304">
        <f t="shared" ca="1" si="289"/>
        <v>-8.7986768549282068</v>
      </c>
    </row>
    <row r="608" spans="1:34" x14ac:dyDescent="0.2">
      <c r="A608" s="347">
        <f t="shared" ca="1" si="267"/>
        <v>1E-4</v>
      </c>
      <c r="B608" s="304">
        <f t="shared" ca="1" si="268"/>
        <v>29.821600000000107</v>
      </c>
      <c r="D608" s="306">
        <f t="shared" ca="1" si="269"/>
        <v>-0.61014550297794434</v>
      </c>
      <c r="E608" s="307">
        <f t="shared" ca="1" si="270"/>
        <v>-1.0324779754635838</v>
      </c>
      <c r="F608" s="304">
        <f t="shared" ca="1" si="271"/>
        <v>1.1992865815231943</v>
      </c>
      <c r="G608" s="306">
        <f t="shared" ca="1" si="272"/>
        <v>7.1434610104303404</v>
      </c>
      <c r="H608" s="307">
        <f t="shared" ca="1" si="273"/>
        <v>-102.7664460316025</v>
      </c>
      <c r="I608" s="304">
        <f t="shared" ca="1" si="274"/>
        <v>103.01442357832134</v>
      </c>
      <c r="J608" s="306">
        <f t="shared" ca="1" si="275"/>
        <v>634.95209386251588</v>
      </c>
      <c r="K608" s="307">
        <f t="shared" ca="1" si="276"/>
        <v>-6.9796276236080805</v>
      </c>
      <c r="L608" s="304">
        <f t="shared" ca="1" si="261"/>
        <v>634.99045402443448</v>
      </c>
      <c r="M608" s="306">
        <f t="shared" ca="1" si="277"/>
        <v>-1.5013963512530839</v>
      </c>
      <c r="N608" s="304">
        <f t="shared" ca="1" si="278"/>
        <v>-86.023674303142997</v>
      </c>
      <c r="P608" s="310">
        <f t="shared" ca="1" si="279"/>
        <v>23</v>
      </c>
      <c r="Q608" s="304">
        <f t="shared" ca="1" si="280"/>
        <v>0</v>
      </c>
      <c r="R608" s="306">
        <f t="shared" ca="1" si="281"/>
        <v>0</v>
      </c>
      <c r="S608" s="307">
        <f t="shared" ca="1" si="282"/>
        <v>4.5130000000000017</v>
      </c>
      <c r="T608" s="304">
        <f t="shared" ca="1" si="262"/>
        <v>44.272530000000017</v>
      </c>
      <c r="U608" s="311">
        <f t="shared" ca="1" si="263"/>
        <v>0</v>
      </c>
      <c r="V608" s="306">
        <f t="shared" ca="1" si="264"/>
        <v>1.2258553028686685</v>
      </c>
      <c r="W608" s="304">
        <f t="shared" ca="1" si="265"/>
        <v>39.708662549575074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0.98768203249226794</v>
      </c>
      <c r="AH608" s="304">
        <f t="shared" ca="1" si="289"/>
        <v>-8.7987027695010855</v>
      </c>
    </row>
    <row r="609" spans="1:34" x14ac:dyDescent="0.2">
      <c r="A609" s="347">
        <f t="shared" ca="1" si="267"/>
        <v>1E-4</v>
      </c>
      <c r="B609" s="304">
        <f t="shared" ca="1" si="268"/>
        <v>29.821700000000106</v>
      </c>
      <c r="D609" s="306">
        <f t="shared" ca="1" si="269"/>
        <v>-0.61014150358893593</v>
      </c>
      <c r="E609" s="307">
        <f t="shared" ca="1" si="270"/>
        <v>-1.0324517207190791</v>
      </c>
      <c r="F609" s="304">
        <f t="shared" ca="1" si="271"/>
        <v>1.1992619438711272</v>
      </c>
      <c r="G609" s="306">
        <f t="shared" ca="1" si="272"/>
        <v>7.1433999962799817</v>
      </c>
      <c r="H609" s="307">
        <f t="shared" ca="1" si="273"/>
        <v>-102.76654927677457</v>
      </c>
      <c r="I609" s="304">
        <f t="shared" ca="1" si="274"/>
        <v>103.01452234400055</v>
      </c>
      <c r="J609" s="306">
        <f t="shared" ca="1" si="275"/>
        <v>634.95209386251588</v>
      </c>
      <c r="K609" s="307">
        <f t="shared" ca="1" si="276"/>
        <v>-6.9899042733734991</v>
      </c>
      <c r="L609" s="304">
        <f t="shared" ca="1" si="261"/>
        <v>634.99056706548333</v>
      </c>
      <c r="M609" s="306">
        <f t="shared" ca="1" si="277"/>
        <v>-1.5013970116137487</v>
      </c>
      <c r="N609" s="304">
        <f t="shared" ca="1" si="278"/>
        <v>-86.023712139022052</v>
      </c>
      <c r="P609" s="310">
        <f t="shared" ca="1" si="279"/>
        <v>23</v>
      </c>
      <c r="Q609" s="304">
        <f t="shared" ca="1" si="280"/>
        <v>0</v>
      </c>
      <c r="R609" s="306">
        <f t="shared" ca="1" si="281"/>
        <v>0</v>
      </c>
      <c r="S609" s="307">
        <f t="shared" ca="1" si="282"/>
        <v>4.5130000000000017</v>
      </c>
      <c r="T609" s="304">
        <f t="shared" ca="1" si="262"/>
        <v>44.272530000000017</v>
      </c>
      <c r="U609" s="311">
        <f t="shared" ca="1" si="263"/>
        <v>0</v>
      </c>
      <c r="V609" s="306">
        <f t="shared" ca="1" si="264"/>
        <v>1.2258565626380304</v>
      </c>
      <c r="W609" s="304">
        <f t="shared" ca="1" si="265"/>
        <v>39.708779498741002</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0.9876565675138167</v>
      </c>
      <c r="AH609" s="304">
        <f t="shared" ca="1" si="289"/>
        <v>-8.7987286837081893</v>
      </c>
    </row>
    <row r="610" spans="1:34" x14ac:dyDescent="0.2">
      <c r="A610" s="347">
        <f t="shared" ca="1" si="267"/>
        <v>1E-4</v>
      </c>
      <c r="B610" s="304">
        <f t="shared" ca="1" si="268"/>
        <v>29.821800000000106</v>
      </c>
      <c r="D610" s="306">
        <f t="shared" ca="1" si="269"/>
        <v>-0.61013750420077806</v>
      </c>
      <c r="E610" s="307">
        <f t="shared" ca="1" si="270"/>
        <v>-1.0324254663451313</v>
      </c>
      <c r="F610" s="304">
        <f t="shared" ca="1" si="271"/>
        <v>1.1992373066204689</v>
      </c>
      <c r="G610" s="306">
        <f t="shared" ca="1" si="272"/>
        <v>7.1433389825295617</v>
      </c>
      <c r="H610" s="307">
        <f t="shared" ca="1" si="273"/>
        <v>-102.7666525193212</v>
      </c>
      <c r="I610" s="304">
        <f t="shared" ca="1" si="274"/>
        <v>103.01462110713329</v>
      </c>
      <c r="J610" s="306">
        <f t="shared" ca="1" si="275"/>
        <v>634.95209386251588</v>
      </c>
      <c r="K610" s="307">
        <f t="shared" ca="1" si="276"/>
        <v>-7.0001809334633043</v>
      </c>
      <c r="L610" s="304">
        <f t="shared" ca="1" si="261"/>
        <v>634.99068027294265</v>
      </c>
      <c r="M610" s="306">
        <f t="shared" ca="1" si="277"/>
        <v>-1.5013976719675071</v>
      </c>
      <c r="N610" s="304">
        <f t="shared" ca="1" si="278"/>
        <v>-86.023749974505378</v>
      </c>
      <c r="P610" s="310">
        <f t="shared" ca="1" si="279"/>
        <v>23</v>
      </c>
      <c r="Q610" s="304">
        <f t="shared" ca="1" si="280"/>
        <v>0</v>
      </c>
      <c r="R610" s="306">
        <f t="shared" ca="1" si="281"/>
        <v>0</v>
      </c>
      <c r="S610" s="307">
        <f t="shared" ca="1" si="282"/>
        <v>4.5130000000000017</v>
      </c>
      <c r="T610" s="304">
        <f t="shared" ca="1" si="262"/>
        <v>44.272530000000017</v>
      </c>
      <c r="U610" s="311">
        <f t="shared" ca="1" si="263"/>
        <v>0</v>
      </c>
      <c r="V610" s="306">
        <f t="shared" ca="1" si="264"/>
        <v>1.2258578224099534</v>
      </c>
      <c r="W610" s="304">
        <f t="shared" ca="1" si="265"/>
        <v>39.708896446256219</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0.98763110289217337</v>
      </c>
      <c r="AH610" s="304">
        <f t="shared" ca="1" si="289"/>
        <v>-8.7987545975495216</v>
      </c>
    </row>
    <row r="611" spans="1:34" x14ac:dyDescent="0.2">
      <c r="A611" s="347">
        <f t="shared" ca="1" si="267"/>
        <v>1E-4</v>
      </c>
      <c r="B611" s="304">
        <f t="shared" ca="1" si="268"/>
        <v>29.821900000000106</v>
      </c>
      <c r="D611" s="306">
        <f t="shared" ca="1" si="269"/>
        <v>-0.61013350481347028</v>
      </c>
      <c r="E611" s="307">
        <f t="shared" ca="1" si="270"/>
        <v>-1.0323992123417423</v>
      </c>
      <c r="F611" s="304">
        <f t="shared" ca="1" si="271"/>
        <v>1.1992126697712209</v>
      </c>
      <c r="G611" s="306">
        <f t="shared" ca="1" si="272"/>
        <v>7.1432779691790804</v>
      </c>
      <c r="H611" s="307">
        <f t="shared" ca="1" si="273"/>
        <v>-102.76675575924243</v>
      </c>
      <c r="I611" s="304">
        <f t="shared" ca="1" si="274"/>
        <v>103.01471986771961</v>
      </c>
      <c r="J611" s="306">
        <f t="shared" ca="1" si="275"/>
        <v>634.95209386251588</v>
      </c>
      <c r="K611" s="307">
        <f t="shared" ca="1" si="276"/>
        <v>-7.0104576038772324</v>
      </c>
      <c r="L611" s="304">
        <f t="shared" ca="1" si="261"/>
        <v>634.99079364681256</v>
      </c>
      <c r="M611" s="306">
        <f t="shared" ca="1" si="277"/>
        <v>-1.5013983323143592</v>
      </c>
      <c r="N611" s="304">
        <f t="shared" ca="1" si="278"/>
        <v>-86.023787809593031</v>
      </c>
      <c r="P611" s="310">
        <f t="shared" ca="1" si="279"/>
        <v>23</v>
      </c>
      <c r="Q611" s="304">
        <f t="shared" ca="1" si="280"/>
        <v>0</v>
      </c>
      <c r="R611" s="306">
        <f t="shared" ca="1" si="281"/>
        <v>0</v>
      </c>
      <c r="S611" s="307">
        <f t="shared" ca="1" si="282"/>
        <v>4.5130000000000017</v>
      </c>
      <c r="T611" s="304">
        <f t="shared" ca="1" si="262"/>
        <v>44.272530000000017</v>
      </c>
      <c r="U611" s="311">
        <f t="shared" ca="1" si="263"/>
        <v>0</v>
      </c>
      <c r="V611" s="306">
        <f t="shared" ca="1" si="264"/>
        <v>1.2258590821844364</v>
      </c>
      <c r="W611" s="304">
        <f t="shared" ca="1" si="265"/>
        <v>39.709013392120703</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0.98760563862733441</v>
      </c>
      <c r="AH611" s="304">
        <f t="shared" ca="1" si="289"/>
        <v>-8.7987805110250843</v>
      </c>
    </row>
    <row r="612" spans="1:34" x14ac:dyDescent="0.2">
      <c r="A612" s="347">
        <f t="shared" ca="1" si="267"/>
        <v>1E-4</v>
      </c>
      <c r="B612" s="304">
        <f t="shared" ca="1" si="268"/>
        <v>29.822000000000106</v>
      </c>
      <c r="D612" s="306">
        <f t="shared" ca="1" si="269"/>
        <v>-0.61012950542701161</v>
      </c>
      <c r="E612" s="307">
        <f t="shared" ca="1" si="270"/>
        <v>-1.0323729587089137</v>
      </c>
      <c r="F612" s="304">
        <f t="shared" ca="1" si="271"/>
        <v>1.1991880333233842</v>
      </c>
      <c r="G612" s="306">
        <f t="shared" ca="1" si="272"/>
        <v>7.1432169562285379</v>
      </c>
      <c r="H612" s="307">
        <f t="shared" ca="1" si="273"/>
        <v>-102.7668589965383</v>
      </c>
      <c r="I612" s="304">
        <f t="shared" ca="1" si="274"/>
        <v>103.01481862575955</v>
      </c>
      <c r="J612" s="306">
        <f t="shared" ca="1" si="275"/>
        <v>634.95209386251588</v>
      </c>
      <c r="K612" s="307">
        <f t="shared" ca="1" si="276"/>
        <v>-7.0207342846150214</v>
      </c>
      <c r="L612" s="304">
        <f t="shared" ca="1" si="261"/>
        <v>634.99090718709374</v>
      </c>
      <c r="M612" s="306">
        <f t="shared" ca="1" si="277"/>
        <v>-1.5013989926543045</v>
      </c>
      <c r="N612" s="304">
        <f t="shared" ca="1" si="278"/>
        <v>-86.02382564428494</v>
      </c>
      <c r="P612" s="310">
        <f t="shared" ca="1" si="279"/>
        <v>23</v>
      </c>
      <c r="Q612" s="304">
        <f t="shared" ca="1" si="280"/>
        <v>0</v>
      </c>
      <c r="R612" s="306">
        <f t="shared" ca="1" si="281"/>
        <v>0</v>
      </c>
      <c r="S612" s="307">
        <f t="shared" ca="1" si="282"/>
        <v>4.5130000000000017</v>
      </c>
      <c r="T612" s="304">
        <f t="shared" ca="1" si="262"/>
        <v>44.272530000000017</v>
      </c>
      <c r="U612" s="311">
        <f t="shared" ca="1" si="263"/>
        <v>0</v>
      </c>
      <c r="V612" s="306">
        <f t="shared" ca="1" si="264"/>
        <v>1.2258603419614809</v>
      </c>
      <c r="W612" s="304">
        <f t="shared" ca="1" si="265"/>
        <v>39.709130336334553</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0.9875801747193016</v>
      </c>
      <c r="AH612" s="304">
        <f t="shared" ca="1" si="289"/>
        <v>-8.7988064241348738</v>
      </c>
    </row>
    <row r="613" spans="1:34" x14ac:dyDescent="0.2">
      <c r="A613" s="347">
        <f t="shared" ca="1" si="267"/>
        <v>1E-4</v>
      </c>
      <c r="B613" s="304">
        <f t="shared" ca="1" si="268"/>
        <v>29.822100000000106</v>
      </c>
      <c r="D613" s="306">
        <f t="shared" ca="1" si="269"/>
        <v>-0.61012550604140892</v>
      </c>
      <c r="E613" s="307">
        <f t="shared" ca="1" si="270"/>
        <v>-1.0323467054466242</v>
      </c>
      <c r="F613" s="304">
        <f t="shared" ca="1" si="271"/>
        <v>1.1991633972769451</v>
      </c>
      <c r="G613" s="306">
        <f t="shared" ca="1" si="272"/>
        <v>7.1431559436779342</v>
      </c>
      <c r="H613" s="307">
        <f t="shared" ca="1" si="273"/>
        <v>-102.76696223120885</v>
      </c>
      <c r="I613" s="304">
        <f t="shared" ca="1" si="274"/>
        <v>103.01491738125313</v>
      </c>
      <c r="J613" s="306">
        <f t="shared" ca="1" si="275"/>
        <v>634.95209386251588</v>
      </c>
      <c r="K613" s="307">
        <f t="shared" ca="1" si="276"/>
        <v>-7.0310109756764083</v>
      </c>
      <c r="L613" s="304">
        <f t="shared" ca="1" si="261"/>
        <v>634.99102089378653</v>
      </c>
      <c r="M613" s="306">
        <f t="shared" ca="1" si="277"/>
        <v>-1.5013996529873439</v>
      </c>
      <c r="N613" s="304">
        <f t="shared" ca="1" si="278"/>
        <v>-86.023863478581163</v>
      </c>
      <c r="P613" s="310">
        <f t="shared" ca="1" si="279"/>
        <v>23</v>
      </c>
      <c r="Q613" s="304">
        <f t="shared" ca="1" si="280"/>
        <v>0</v>
      </c>
      <c r="R613" s="306">
        <f t="shared" ca="1" si="281"/>
        <v>0</v>
      </c>
      <c r="S613" s="307">
        <f t="shared" ca="1" si="282"/>
        <v>4.5130000000000017</v>
      </c>
      <c r="T613" s="304">
        <f t="shared" ca="1" si="262"/>
        <v>44.272530000000017</v>
      </c>
      <c r="U613" s="311">
        <f t="shared" ca="1" si="263"/>
        <v>0</v>
      </c>
      <c r="V613" s="306">
        <f t="shared" ca="1" si="264"/>
        <v>1.2258616017410853</v>
      </c>
      <c r="W613" s="304">
        <f t="shared" ca="1" si="265"/>
        <v>39.709247278897706</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0.9875547111680536</v>
      </c>
      <c r="AH613" s="304">
        <f t="shared" ca="1" si="289"/>
        <v>-8.7988323368789132</v>
      </c>
    </row>
    <row r="614" spans="1:34" x14ac:dyDescent="0.2">
      <c r="A614" s="347">
        <f t="shared" ca="1" si="267"/>
        <v>1E-4</v>
      </c>
      <c r="B614" s="304">
        <f t="shared" ca="1" si="268"/>
        <v>29.822200000000105</v>
      </c>
      <c r="D614" s="306">
        <f t="shared" ca="1" si="269"/>
        <v>-0.61012150665665665</v>
      </c>
      <c r="E614" s="307">
        <f t="shared" ca="1" si="270"/>
        <v>-1.0323204525548846</v>
      </c>
      <c r="F614" s="304">
        <f t="shared" ca="1" si="271"/>
        <v>1.1991387616319098</v>
      </c>
      <c r="G614" s="306">
        <f t="shared" ca="1" si="272"/>
        <v>7.1430949315272683</v>
      </c>
      <c r="H614" s="307">
        <f t="shared" ca="1" si="273"/>
        <v>-102.76706546325411</v>
      </c>
      <c r="I614" s="304">
        <f t="shared" ca="1" si="274"/>
        <v>103.01501613420038</v>
      </c>
      <c r="J614" s="306">
        <f t="shared" ca="1" si="275"/>
        <v>634.95209386251588</v>
      </c>
      <c r="K614" s="307">
        <f t="shared" ca="1" si="276"/>
        <v>-7.0412876770611312</v>
      </c>
      <c r="L614" s="304">
        <f t="shared" ca="1" si="261"/>
        <v>634.99113476689126</v>
      </c>
      <c r="M614" s="306">
        <f t="shared" ca="1" si="277"/>
        <v>-1.5014003133134772</v>
      </c>
      <c r="N614" s="304">
        <f t="shared" ca="1" si="278"/>
        <v>-86.023901312481712</v>
      </c>
      <c r="P614" s="310">
        <f t="shared" ca="1" si="279"/>
        <v>23</v>
      </c>
      <c r="Q614" s="304">
        <f t="shared" ca="1" si="280"/>
        <v>0</v>
      </c>
      <c r="R614" s="306">
        <f t="shared" ca="1" si="281"/>
        <v>0</v>
      </c>
      <c r="S614" s="307">
        <f t="shared" ca="1" si="282"/>
        <v>4.5130000000000017</v>
      </c>
      <c r="T614" s="304">
        <f t="shared" ca="1" si="262"/>
        <v>44.272530000000017</v>
      </c>
      <c r="U614" s="311">
        <f t="shared" ca="1" si="263"/>
        <v>0</v>
      </c>
      <c r="V614" s="306">
        <f t="shared" ca="1" si="264"/>
        <v>1.2258628615232505</v>
      </c>
      <c r="W614" s="304">
        <f t="shared" ca="1" si="265"/>
        <v>39.709364219810205</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0.98752924797360642</v>
      </c>
      <c r="AH614" s="304">
        <f t="shared" ca="1" si="289"/>
        <v>-8.7988582492571883</v>
      </c>
    </row>
    <row r="615" spans="1:34" x14ac:dyDescent="0.2">
      <c r="A615" s="347">
        <f t="shared" ca="1" si="267"/>
        <v>1E-4</v>
      </c>
      <c r="B615" s="304">
        <f t="shared" ca="1" si="268"/>
        <v>29.822300000000105</v>
      </c>
      <c r="D615" s="306">
        <f t="shared" ca="1" si="269"/>
        <v>-0.6101175072727566</v>
      </c>
      <c r="E615" s="307">
        <f t="shared" ca="1" si="270"/>
        <v>-1.0322942000336894</v>
      </c>
      <c r="F615" s="304">
        <f t="shared" ca="1" si="271"/>
        <v>1.1991141263882754</v>
      </c>
      <c r="G615" s="306">
        <f t="shared" ca="1" si="272"/>
        <v>7.1430339197765411</v>
      </c>
      <c r="H615" s="307">
        <f t="shared" ca="1" si="273"/>
        <v>-102.76716869267412</v>
      </c>
      <c r="I615" s="304">
        <f t="shared" ca="1" si="274"/>
        <v>103.01511488460136</v>
      </c>
      <c r="J615" s="306">
        <f t="shared" ca="1" si="275"/>
        <v>634.95209386251588</v>
      </c>
      <c r="K615" s="307">
        <f t="shared" ca="1" si="276"/>
        <v>-7.0515643887689272</v>
      </c>
      <c r="L615" s="304">
        <f t="shared" ca="1" si="261"/>
        <v>634.99124880640841</v>
      </c>
      <c r="M615" s="306">
        <f t="shared" ca="1" si="277"/>
        <v>-1.5014009736327043</v>
      </c>
      <c r="N615" s="304">
        <f t="shared" ca="1" si="278"/>
        <v>-86.023939145986546</v>
      </c>
      <c r="P615" s="310">
        <f t="shared" ca="1" si="279"/>
        <v>23</v>
      </c>
      <c r="Q615" s="304">
        <f t="shared" ca="1" si="280"/>
        <v>0</v>
      </c>
      <c r="R615" s="306">
        <f t="shared" ca="1" si="281"/>
        <v>0</v>
      </c>
      <c r="S615" s="307">
        <f t="shared" ca="1" si="282"/>
        <v>4.5130000000000017</v>
      </c>
      <c r="T615" s="304">
        <f t="shared" ca="1" si="262"/>
        <v>44.272530000000017</v>
      </c>
      <c r="U615" s="311">
        <f t="shared" ca="1" si="263"/>
        <v>0</v>
      </c>
      <c r="V615" s="306">
        <f t="shared" ca="1" si="264"/>
        <v>1.2258641213079766</v>
      </c>
      <c r="W615" s="304">
        <f t="shared" ca="1" si="265"/>
        <v>39.709481159072084</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0.98750378513594761</v>
      </c>
      <c r="AH615" s="304">
        <f t="shared" ca="1" si="289"/>
        <v>-8.798884161269708</v>
      </c>
    </row>
    <row r="616" spans="1:34" x14ac:dyDescent="0.2">
      <c r="A616" s="347">
        <f t="shared" ca="1" si="267"/>
        <v>1E-4</v>
      </c>
      <c r="B616" s="304">
        <f t="shared" ca="1" si="268"/>
        <v>29.822400000000105</v>
      </c>
      <c r="D616" s="306">
        <f t="shared" ca="1" si="269"/>
        <v>-0.61011350788971241</v>
      </c>
      <c r="E616" s="307">
        <f t="shared" ca="1" si="270"/>
        <v>-1.0322679478830299</v>
      </c>
      <c r="F616" s="304">
        <f t="shared" ca="1" si="271"/>
        <v>1.1990894915460362</v>
      </c>
      <c r="G616" s="306">
        <f t="shared" ca="1" si="272"/>
        <v>7.1429729084257518</v>
      </c>
      <c r="H616" s="307">
        <f t="shared" ca="1" si="273"/>
        <v>-102.76727191946891</v>
      </c>
      <c r="I616" s="304">
        <f t="shared" ca="1" si="274"/>
        <v>103.0152136324561</v>
      </c>
      <c r="J616" s="306">
        <f t="shared" ca="1" si="275"/>
        <v>634.95209386251588</v>
      </c>
      <c r="K616" s="307">
        <f t="shared" ca="1" si="276"/>
        <v>-7.0618411107995342</v>
      </c>
      <c r="L616" s="304">
        <f t="shared" ca="1" si="261"/>
        <v>634.99136301233841</v>
      </c>
      <c r="M616" s="306">
        <f t="shared" ca="1" si="277"/>
        <v>-1.5014016339450253</v>
      </c>
      <c r="N616" s="304">
        <f t="shared" ca="1" si="278"/>
        <v>-86.023976979095707</v>
      </c>
      <c r="P616" s="310">
        <f t="shared" ca="1" si="279"/>
        <v>23</v>
      </c>
      <c r="Q616" s="304">
        <f t="shared" ca="1" si="280"/>
        <v>0</v>
      </c>
      <c r="R616" s="306">
        <f t="shared" ca="1" si="281"/>
        <v>0</v>
      </c>
      <c r="S616" s="307">
        <f t="shared" ca="1" si="282"/>
        <v>4.5130000000000017</v>
      </c>
      <c r="T616" s="304">
        <f t="shared" ca="1" si="262"/>
        <v>44.272530000000017</v>
      </c>
      <c r="U616" s="311">
        <f t="shared" ca="1" si="263"/>
        <v>0</v>
      </c>
      <c r="V616" s="306">
        <f t="shared" ca="1" si="264"/>
        <v>1.2258653810952629</v>
      </c>
      <c r="W616" s="304">
        <f t="shared" ca="1" si="265"/>
        <v>39.709598096683337</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0.98747832265507363</v>
      </c>
      <c r="AH616" s="304">
        <f t="shared" ca="1" si="289"/>
        <v>-8.7989100729164793</v>
      </c>
    </row>
    <row r="617" spans="1:34" x14ac:dyDescent="0.2">
      <c r="A617" s="347">
        <f t="shared" ca="1" si="267"/>
        <v>1E-4</v>
      </c>
      <c r="B617" s="304">
        <f t="shared" ca="1" si="268"/>
        <v>29.822500000000105</v>
      </c>
      <c r="D617" s="306">
        <f t="shared" ca="1" si="269"/>
        <v>-0.61010950850752355</v>
      </c>
      <c r="E617" s="307">
        <f t="shared" ca="1" si="270"/>
        <v>-1.0322416961029095</v>
      </c>
      <c r="F617" s="304">
        <f t="shared" ca="1" si="271"/>
        <v>1.1990648571051956</v>
      </c>
      <c r="G617" s="306">
        <f t="shared" ca="1" si="272"/>
        <v>7.1429118974749013</v>
      </c>
      <c r="H617" s="307">
        <f t="shared" ca="1" si="273"/>
        <v>-102.76737514363852</v>
      </c>
      <c r="I617" s="304">
        <f t="shared" ca="1" si="274"/>
        <v>103.01531237776459</v>
      </c>
      <c r="J617" s="306">
        <f t="shared" ca="1" si="275"/>
        <v>634.95209386251588</v>
      </c>
      <c r="K617" s="307">
        <f t="shared" ca="1" si="276"/>
        <v>-7.0721178431526894</v>
      </c>
      <c r="L617" s="304">
        <f t="shared" ca="1" si="261"/>
        <v>634.99147738468162</v>
      </c>
      <c r="M617" s="306">
        <f t="shared" ca="1" si="277"/>
        <v>-1.5014022942504408</v>
      </c>
      <c r="N617" s="304">
        <f t="shared" ca="1" si="278"/>
        <v>-86.024014811809209</v>
      </c>
      <c r="P617" s="310">
        <f t="shared" ca="1" si="279"/>
        <v>23</v>
      </c>
      <c r="Q617" s="304">
        <f t="shared" ca="1" si="280"/>
        <v>0</v>
      </c>
      <c r="R617" s="306">
        <f t="shared" ca="1" si="281"/>
        <v>0</v>
      </c>
      <c r="S617" s="307">
        <f t="shared" ca="1" si="282"/>
        <v>4.5130000000000017</v>
      </c>
      <c r="T617" s="304">
        <f t="shared" ca="1" si="262"/>
        <v>44.272530000000017</v>
      </c>
      <c r="U617" s="311">
        <f t="shared" ca="1" si="263"/>
        <v>0</v>
      </c>
      <c r="V617" s="306">
        <f t="shared" ca="1" si="264"/>
        <v>1.2258666408851098</v>
      </c>
      <c r="W617" s="304">
        <f t="shared" ca="1" si="265"/>
        <v>39.709715032643956</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0.98745286053098447</v>
      </c>
      <c r="AH617" s="304">
        <f t="shared" ca="1" si="289"/>
        <v>-8.7989359841975006</v>
      </c>
    </row>
    <row r="618" spans="1:34" x14ac:dyDescent="0.2">
      <c r="A618" s="347">
        <f t="shared" ca="1" si="267"/>
        <v>1E-4</v>
      </c>
      <c r="B618" s="304">
        <f t="shared" ca="1" si="268"/>
        <v>29.822600000000104</v>
      </c>
      <c r="D618" s="306">
        <f t="shared" ca="1" si="269"/>
        <v>-0.610105509126187</v>
      </c>
      <c r="E618" s="307">
        <f t="shared" ca="1" si="270"/>
        <v>-1.0322154446933247</v>
      </c>
      <c r="F618" s="304">
        <f t="shared" ca="1" si="271"/>
        <v>1.1990402230657495</v>
      </c>
      <c r="G618" s="306">
        <f t="shared" ca="1" si="272"/>
        <v>7.1428508869239886</v>
      </c>
      <c r="H618" s="307">
        <f t="shared" ca="1" si="273"/>
        <v>-102.76747836518298</v>
      </c>
      <c r="I618" s="304">
        <f t="shared" ca="1" si="274"/>
        <v>103.01541112052693</v>
      </c>
      <c r="J618" s="306">
        <f t="shared" ca="1" si="275"/>
        <v>634.95209386251588</v>
      </c>
      <c r="K618" s="307">
        <f t="shared" ca="1" si="276"/>
        <v>-7.0823945858281308</v>
      </c>
      <c r="L618" s="304">
        <f t="shared" ca="1" si="261"/>
        <v>634.99159192343836</v>
      </c>
      <c r="M618" s="306">
        <f t="shared" ca="1" si="277"/>
        <v>-1.5014029545489502</v>
      </c>
      <c r="N618" s="304">
        <f t="shared" ca="1" si="278"/>
        <v>-86.024052644127011</v>
      </c>
      <c r="P618" s="310">
        <f t="shared" ca="1" si="279"/>
        <v>23</v>
      </c>
      <c r="Q618" s="304">
        <f t="shared" ca="1" si="280"/>
        <v>0</v>
      </c>
      <c r="R618" s="306">
        <f t="shared" ca="1" si="281"/>
        <v>0</v>
      </c>
      <c r="S618" s="307">
        <f t="shared" ca="1" si="282"/>
        <v>4.5130000000000017</v>
      </c>
      <c r="T618" s="304">
        <f t="shared" ca="1" si="262"/>
        <v>44.272530000000017</v>
      </c>
      <c r="U618" s="311">
        <f t="shared" ca="1" si="263"/>
        <v>0</v>
      </c>
      <c r="V618" s="306">
        <f t="shared" ca="1" si="264"/>
        <v>1.2258679006775171</v>
      </c>
      <c r="W618" s="304">
        <f t="shared" ca="1" si="265"/>
        <v>39.70983196695402</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0.98742739876368013</v>
      </c>
      <c r="AH618" s="304">
        <f t="shared" ca="1" si="289"/>
        <v>-8.7989618951127717</v>
      </c>
    </row>
    <row r="619" spans="1:34" x14ac:dyDescent="0.2">
      <c r="A619" s="347">
        <f t="shared" ca="1" si="267"/>
        <v>1E-4</v>
      </c>
      <c r="B619" s="304">
        <f t="shared" ca="1" si="268"/>
        <v>29.822700000000104</v>
      </c>
      <c r="D619" s="306">
        <f t="shared" ca="1" si="269"/>
        <v>-0.61010150974570954</v>
      </c>
      <c r="E619" s="307">
        <f t="shared" ca="1" si="270"/>
        <v>-1.0321891936542613</v>
      </c>
      <c r="F619" s="304">
        <f t="shared" ca="1" si="271"/>
        <v>1.199015589427689</v>
      </c>
      <c r="G619" s="306">
        <f t="shared" ca="1" si="272"/>
        <v>7.1427898767730138</v>
      </c>
      <c r="H619" s="307">
        <f t="shared" ca="1" si="273"/>
        <v>-102.76758158410235</v>
      </c>
      <c r="I619" s="304">
        <f t="shared" ca="1" si="274"/>
        <v>103.01550986074312</v>
      </c>
      <c r="J619" s="306">
        <f t="shared" ca="1" si="275"/>
        <v>634.95209386251588</v>
      </c>
      <c r="K619" s="307">
        <f t="shared" ca="1" si="276"/>
        <v>-7.0926713388255953</v>
      </c>
      <c r="L619" s="304">
        <f t="shared" ca="1" si="261"/>
        <v>634.99170662860922</v>
      </c>
      <c r="M619" s="306">
        <f t="shared" ca="1" si="277"/>
        <v>-1.5014036148405541</v>
      </c>
      <c r="N619" s="304">
        <f t="shared" ca="1" si="278"/>
        <v>-86.024090476049167</v>
      </c>
      <c r="P619" s="310">
        <f t="shared" ca="1" si="279"/>
        <v>23</v>
      </c>
      <c r="Q619" s="304">
        <f t="shared" ca="1" si="280"/>
        <v>0</v>
      </c>
      <c r="R619" s="306">
        <f t="shared" ca="1" si="281"/>
        <v>0</v>
      </c>
      <c r="S619" s="307">
        <f t="shared" ca="1" si="282"/>
        <v>4.5130000000000017</v>
      </c>
      <c r="T619" s="304">
        <f t="shared" ca="1" si="262"/>
        <v>44.272530000000017</v>
      </c>
      <c r="U619" s="311">
        <f t="shared" ca="1" si="263"/>
        <v>0</v>
      </c>
      <c r="V619" s="306">
        <f t="shared" ca="1" si="264"/>
        <v>1.225869160472485</v>
      </c>
      <c r="W619" s="304">
        <f t="shared" ca="1" si="265"/>
        <v>39.709948899613494</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0.98740193735314641</v>
      </c>
      <c r="AH619" s="304">
        <f t="shared" ca="1" si="289"/>
        <v>-8.7989878056623105</v>
      </c>
    </row>
    <row r="620" spans="1:34" x14ac:dyDescent="0.2">
      <c r="A620" s="347">
        <f t="shared" ca="1" si="267"/>
        <v>1E-4</v>
      </c>
      <c r="B620" s="304">
        <f t="shared" ca="1" si="268"/>
        <v>29.822800000000104</v>
      </c>
      <c r="D620" s="306">
        <f t="shared" ca="1" si="269"/>
        <v>-0.6100975103660875</v>
      </c>
      <c r="E620" s="307">
        <f t="shared" ca="1" si="270"/>
        <v>-1.0321629429857264</v>
      </c>
      <c r="F620" s="304">
        <f t="shared" ca="1" si="271"/>
        <v>1.198990956191019</v>
      </c>
      <c r="G620" s="306">
        <f t="shared" ca="1" si="272"/>
        <v>7.1427288670219768</v>
      </c>
      <c r="H620" s="307">
        <f t="shared" ca="1" si="273"/>
        <v>-102.76768480039664</v>
      </c>
      <c r="I620" s="304">
        <f t="shared" ca="1" si="274"/>
        <v>103.01560859841319</v>
      </c>
      <c r="J620" s="306">
        <f t="shared" ca="1" si="275"/>
        <v>634.95209386251588</v>
      </c>
      <c r="K620" s="307">
        <f t="shared" ca="1" si="276"/>
        <v>-7.1029481021448202</v>
      </c>
      <c r="L620" s="304">
        <f t="shared" ca="1" si="261"/>
        <v>634.99182150019453</v>
      </c>
      <c r="M620" s="306">
        <f t="shared" ca="1" si="277"/>
        <v>-1.5014042751252523</v>
      </c>
      <c r="N620" s="304">
        <f t="shared" ca="1" si="278"/>
        <v>-86.024128307575651</v>
      </c>
      <c r="P620" s="310">
        <f t="shared" ca="1" si="279"/>
        <v>23</v>
      </c>
      <c r="Q620" s="304">
        <f t="shared" ca="1" si="280"/>
        <v>0</v>
      </c>
      <c r="R620" s="306">
        <f t="shared" ca="1" si="281"/>
        <v>0</v>
      </c>
      <c r="S620" s="307">
        <f t="shared" ca="1" si="282"/>
        <v>4.5130000000000017</v>
      </c>
      <c r="T620" s="304">
        <f t="shared" ca="1" si="262"/>
        <v>44.272530000000017</v>
      </c>
      <c r="U620" s="311">
        <f t="shared" ca="1" si="263"/>
        <v>0</v>
      </c>
      <c r="V620" s="306">
        <f t="shared" ca="1" si="264"/>
        <v>1.225870420270013</v>
      </c>
      <c r="W620" s="304">
        <f t="shared" ca="1" si="265"/>
        <v>39.710065830622391</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0.98737647629938863</v>
      </c>
      <c r="AH620" s="304">
        <f t="shared" ca="1" si="289"/>
        <v>-8.7990137158461064</v>
      </c>
    </row>
    <row r="621" spans="1:34" x14ac:dyDescent="0.2">
      <c r="A621" s="347">
        <f t="shared" ca="1" si="267"/>
        <v>1E-4</v>
      </c>
      <c r="B621" s="304">
        <f t="shared" ca="1" si="268"/>
        <v>29.822900000000104</v>
      </c>
      <c r="D621" s="306">
        <f t="shared" ca="1" si="269"/>
        <v>-0.61009351098732267</v>
      </c>
      <c r="E621" s="307">
        <f t="shared" ca="1" si="270"/>
        <v>-1.0321366926877182</v>
      </c>
      <c r="F621" s="304">
        <f t="shared" ca="1" si="271"/>
        <v>1.1989663233557395</v>
      </c>
      <c r="G621" s="306">
        <f t="shared" ca="1" si="272"/>
        <v>7.1426678576708778</v>
      </c>
      <c r="H621" s="307">
        <f t="shared" ca="1" si="273"/>
        <v>-102.7677880140659</v>
      </c>
      <c r="I621" s="304">
        <f t="shared" ca="1" si="274"/>
        <v>103.01570733353721</v>
      </c>
      <c r="J621" s="306">
        <f t="shared" ca="1" si="275"/>
        <v>634.95209386251588</v>
      </c>
      <c r="K621" s="307">
        <f t="shared" ca="1" si="276"/>
        <v>-7.1132248757855434</v>
      </c>
      <c r="L621" s="304">
        <f t="shared" ca="1" si="261"/>
        <v>634.99193653819475</v>
      </c>
      <c r="M621" s="306">
        <f t="shared" ca="1" si="277"/>
        <v>-1.5014049354030452</v>
      </c>
      <c r="N621" s="304">
        <f t="shared" ca="1" si="278"/>
        <v>-86.024166138706491</v>
      </c>
      <c r="P621" s="310">
        <f t="shared" ca="1" si="279"/>
        <v>23</v>
      </c>
      <c r="Q621" s="304">
        <f t="shared" ca="1" si="280"/>
        <v>0</v>
      </c>
      <c r="R621" s="306">
        <f t="shared" ca="1" si="281"/>
        <v>0</v>
      </c>
      <c r="S621" s="307">
        <f t="shared" ca="1" si="282"/>
        <v>4.5130000000000017</v>
      </c>
      <c r="T621" s="304">
        <f t="shared" ca="1" si="262"/>
        <v>44.272530000000017</v>
      </c>
      <c r="U621" s="311">
        <f t="shared" ca="1" si="263"/>
        <v>0</v>
      </c>
      <c r="V621" s="306">
        <f t="shared" ca="1" si="264"/>
        <v>1.2258716800701017</v>
      </c>
      <c r="W621" s="304">
        <f t="shared" ca="1" si="265"/>
        <v>39.710182759980754</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0.98735101560240679</v>
      </c>
      <c r="AH621" s="304">
        <f t="shared" ca="1" si="289"/>
        <v>-8.7990396256641645</v>
      </c>
    </row>
    <row r="622" spans="1:34" x14ac:dyDescent="0.2">
      <c r="A622" s="347">
        <f t="shared" ca="1" si="267"/>
        <v>1E-4</v>
      </c>
      <c r="B622" s="304">
        <f t="shared" ca="1" si="268"/>
        <v>29.823000000000103</v>
      </c>
      <c r="D622" s="306">
        <f t="shared" ca="1" si="269"/>
        <v>-0.61008951160941494</v>
      </c>
      <c r="E622" s="307">
        <f t="shared" ca="1" si="270"/>
        <v>-1.0321104427602243</v>
      </c>
      <c r="F622" s="304">
        <f t="shared" ca="1" si="271"/>
        <v>1.19894169092184</v>
      </c>
      <c r="G622" s="306">
        <f t="shared" ca="1" si="272"/>
        <v>7.1426068487197165</v>
      </c>
      <c r="H622" s="307">
        <f t="shared" ca="1" si="273"/>
        <v>-102.76789122511018</v>
      </c>
      <c r="I622" s="304">
        <f t="shared" ca="1" si="274"/>
        <v>103.01580606611519</v>
      </c>
      <c r="J622" s="306">
        <f t="shared" ca="1" si="275"/>
        <v>634.95209386251588</v>
      </c>
      <c r="K622" s="307">
        <f t="shared" ca="1" si="276"/>
        <v>-7.123501659747502</v>
      </c>
      <c r="L622" s="304">
        <f t="shared" ca="1" si="261"/>
        <v>634.9920517426101</v>
      </c>
      <c r="M622" s="306">
        <f t="shared" ca="1" si="277"/>
        <v>-1.5014055956739325</v>
      </c>
      <c r="N622" s="304">
        <f t="shared" ca="1" si="278"/>
        <v>-86.024203969441658</v>
      </c>
      <c r="P622" s="310">
        <f t="shared" ca="1" si="279"/>
        <v>23</v>
      </c>
      <c r="Q622" s="304">
        <f t="shared" ca="1" si="280"/>
        <v>0</v>
      </c>
      <c r="R622" s="306">
        <f t="shared" ca="1" si="281"/>
        <v>0</v>
      </c>
      <c r="S622" s="307">
        <f t="shared" ca="1" si="282"/>
        <v>4.5130000000000017</v>
      </c>
      <c r="T622" s="304">
        <f t="shared" ca="1" si="262"/>
        <v>44.272530000000017</v>
      </c>
      <c r="U622" s="311">
        <f t="shared" ca="1" si="263"/>
        <v>0</v>
      </c>
      <c r="V622" s="306">
        <f t="shared" ca="1" si="264"/>
        <v>1.225872939872751</v>
      </c>
      <c r="W622" s="304">
        <f t="shared" ca="1" si="265"/>
        <v>39.710299687688604</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0.98732555526219024</v>
      </c>
      <c r="AH622" s="304">
        <f t="shared" ca="1" si="289"/>
        <v>-8.7990655351164939</v>
      </c>
    </row>
    <row r="623" spans="1:34" x14ac:dyDescent="0.2">
      <c r="A623" s="347">
        <f t="shared" ca="1" si="267"/>
        <v>1E-4</v>
      </c>
      <c r="B623" s="304">
        <f t="shared" ca="1" si="268"/>
        <v>29.823100000000103</v>
      </c>
      <c r="D623" s="306">
        <f t="shared" ca="1" si="269"/>
        <v>-0.61008551223236795</v>
      </c>
      <c r="E623" s="307">
        <f t="shared" ca="1" si="270"/>
        <v>-1.032084193203243</v>
      </c>
      <c r="F623" s="304">
        <f t="shared" ca="1" si="271"/>
        <v>1.198917058889321</v>
      </c>
      <c r="G623" s="306">
        <f t="shared" ca="1" si="272"/>
        <v>7.1425458401684931</v>
      </c>
      <c r="H623" s="307">
        <f t="shared" ca="1" si="273"/>
        <v>-102.76799443352949</v>
      </c>
      <c r="I623" s="304">
        <f t="shared" ca="1" si="274"/>
        <v>103.01590479614717</v>
      </c>
      <c r="J623" s="306">
        <f t="shared" ca="1" si="275"/>
        <v>634.95209386251588</v>
      </c>
      <c r="K623" s="307">
        <f t="shared" ca="1" si="276"/>
        <v>-7.1337784540304341</v>
      </c>
      <c r="L623" s="304">
        <f t="shared" ca="1" si="261"/>
        <v>634.99216711344116</v>
      </c>
      <c r="M623" s="306">
        <f t="shared" ca="1" si="277"/>
        <v>-1.5014062559379147</v>
      </c>
      <c r="N623" s="304">
        <f t="shared" ca="1" si="278"/>
        <v>-86.024241799781208</v>
      </c>
      <c r="P623" s="310">
        <f t="shared" ca="1" si="279"/>
        <v>23</v>
      </c>
      <c r="Q623" s="304">
        <f t="shared" ca="1" si="280"/>
        <v>0</v>
      </c>
      <c r="R623" s="306">
        <f t="shared" ca="1" si="281"/>
        <v>0</v>
      </c>
      <c r="S623" s="307">
        <f t="shared" ca="1" si="282"/>
        <v>4.5130000000000017</v>
      </c>
      <c r="T623" s="304">
        <f t="shared" ca="1" si="262"/>
        <v>44.272530000000017</v>
      </c>
      <c r="U623" s="311">
        <f t="shared" ca="1" si="263"/>
        <v>0</v>
      </c>
      <c r="V623" s="306">
        <f t="shared" ca="1" si="264"/>
        <v>1.2258741996779601</v>
      </c>
      <c r="W623" s="304">
        <f t="shared" ca="1" si="265"/>
        <v>39.710416613745913</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0.98730009527873186</v>
      </c>
      <c r="AH623" s="304">
        <f t="shared" ca="1" si="289"/>
        <v>-8.7990914442030999</v>
      </c>
    </row>
    <row r="624" spans="1:34" x14ac:dyDescent="0.2">
      <c r="A624" s="347">
        <f t="shared" ca="1" si="267"/>
        <v>1E-4</v>
      </c>
      <c r="B624" s="304">
        <f t="shared" ca="1" si="268"/>
        <v>29.823200000000103</v>
      </c>
      <c r="D624" s="306">
        <f t="shared" ca="1" si="269"/>
        <v>-0.61008151285617862</v>
      </c>
      <c r="E624" s="307">
        <f t="shared" ca="1" si="270"/>
        <v>-1.0320579440167794</v>
      </c>
      <c r="F624" s="304">
        <f t="shared" ca="1" si="271"/>
        <v>1.1988924272581862</v>
      </c>
      <c r="G624" s="306">
        <f t="shared" ca="1" si="272"/>
        <v>7.1424848320172076</v>
      </c>
      <c r="H624" s="307">
        <f t="shared" ca="1" si="273"/>
        <v>-102.7680976393239</v>
      </c>
      <c r="I624" s="304">
        <f t="shared" ca="1" si="274"/>
        <v>103.01600352363319</v>
      </c>
      <c r="J624" s="306">
        <f t="shared" ca="1" si="275"/>
        <v>634.95209386251588</v>
      </c>
      <c r="K624" s="307">
        <f t="shared" ca="1" si="276"/>
        <v>-7.1440552586340766</v>
      </c>
      <c r="L624" s="304">
        <f t="shared" ca="1" si="261"/>
        <v>634.99228265068825</v>
      </c>
      <c r="M624" s="306">
        <f t="shared" ca="1" si="277"/>
        <v>-1.5014069161949914</v>
      </c>
      <c r="N624" s="304">
        <f t="shared" ca="1" si="278"/>
        <v>-86.0242796297251</v>
      </c>
      <c r="P624" s="310">
        <f t="shared" ca="1" si="279"/>
        <v>23</v>
      </c>
      <c r="Q624" s="304">
        <f t="shared" ca="1" si="280"/>
        <v>0</v>
      </c>
      <c r="R624" s="306">
        <f t="shared" ca="1" si="281"/>
        <v>0</v>
      </c>
      <c r="S624" s="307">
        <f t="shared" ca="1" si="282"/>
        <v>4.5130000000000017</v>
      </c>
      <c r="T624" s="304">
        <f t="shared" ca="1" si="262"/>
        <v>44.272530000000017</v>
      </c>
      <c r="U624" s="311">
        <f t="shared" ca="1" si="263"/>
        <v>0</v>
      </c>
      <c r="V624" s="306">
        <f t="shared" ca="1" si="264"/>
        <v>1.22587545948573</v>
      </c>
      <c r="W624" s="304">
        <f t="shared" ca="1" si="265"/>
        <v>39.710533538152752</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0.98727463565204232</v>
      </c>
      <c r="AH624" s="304">
        <f t="shared" ca="1" si="289"/>
        <v>-8.7991173529239752</v>
      </c>
    </row>
    <row r="625" spans="1:34" x14ac:dyDescent="0.2">
      <c r="A625" s="347">
        <f t="shared" ca="1" si="267"/>
        <v>1E-4</v>
      </c>
      <c r="B625" s="304">
        <f t="shared" ca="1" si="268"/>
        <v>29.823300000000103</v>
      </c>
      <c r="D625" s="306">
        <f t="shared" ca="1" si="269"/>
        <v>-0.61007751348085104</v>
      </c>
      <c r="E625" s="307">
        <f t="shared" ca="1" si="270"/>
        <v>-1.0320316952008177</v>
      </c>
      <c r="F625" s="304">
        <f t="shared" ca="1" si="271"/>
        <v>1.1988677960284242</v>
      </c>
      <c r="G625" s="306">
        <f t="shared" ca="1" si="272"/>
        <v>7.14242382426586</v>
      </c>
      <c r="H625" s="307">
        <f t="shared" ca="1" si="273"/>
        <v>-102.76820084249341</v>
      </c>
      <c r="I625" s="304">
        <f t="shared" ca="1" si="274"/>
        <v>103.01610224857328</v>
      </c>
      <c r="J625" s="306">
        <f t="shared" ca="1" si="275"/>
        <v>634.95209386251588</v>
      </c>
      <c r="K625" s="307">
        <f t="shared" ca="1" si="276"/>
        <v>-7.1543320735581677</v>
      </c>
      <c r="L625" s="304">
        <f t="shared" ca="1" si="261"/>
        <v>634.99239835435196</v>
      </c>
      <c r="M625" s="306">
        <f t="shared" ca="1" si="277"/>
        <v>-1.5014075764451633</v>
      </c>
      <c r="N625" s="304">
        <f t="shared" ca="1" si="278"/>
        <v>-86.024317459273377</v>
      </c>
      <c r="P625" s="310">
        <f t="shared" ca="1" si="279"/>
        <v>23</v>
      </c>
      <c r="Q625" s="304">
        <f t="shared" ca="1" si="280"/>
        <v>0</v>
      </c>
      <c r="R625" s="306">
        <f t="shared" ca="1" si="281"/>
        <v>0</v>
      </c>
      <c r="S625" s="307">
        <f t="shared" ca="1" si="282"/>
        <v>4.5130000000000017</v>
      </c>
      <c r="T625" s="304">
        <f t="shared" ca="1" si="262"/>
        <v>44.272530000000017</v>
      </c>
      <c r="U625" s="311">
        <f t="shared" ca="1" si="263"/>
        <v>0</v>
      </c>
      <c r="V625" s="306">
        <f t="shared" ca="1" si="264"/>
        <v>1.22587671929606</v>
      </c>
      <c r="W625" s="304">
        <f t="shared" ca="1" si="265"/>
        <v>39.7106504609091</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0.98724917638210385</v>
      </c>
      <c r="AH625" s="304">
        <f t="shared" ca="1" si="289"/>
        <v>-8.799143261279136</v>
      </c>
    </row>
    <row r="626" spans="1:34" x14ac:dyDescent="0.2">
      <c r="A626" s="347">
        <f t="shared" ca="1" si="267"/>
        <v>1E-4</v>
      </c>
      <c r="B626" s="304">
        <f t="shared" ca="1" si="268"/>
        <v>29.823400000000102</v>
      </c>
      <c r="D626" s="306">
        <f t="shared" ca="1" si="269"/>
        <v>-0.61007351410638233</v>
      </c>
      <c r="E626" s="307">
        <f t="shared" ca="1" si="270"/>
        <v>-1.0320054467553614</v>
      </c>
      <c r="F626" s="304">
        <f t="shared" ca="1" si="271"/>
        <v>1.1988431652000371</v>
      </c>
      <c r="G626" s="306">
        <f t="shared" ca="1" si="272"/>
        <v>7.1423628169144493</v>
      </c>
      <c r="H626" s="307">
        <f t="shared" ca="1" si="273"/>
        <v>-102.76830404303809</v>
      </c>
      <c r="I626" s="304">
        <f t="shared" ca="1" si="274"/>
        <v>103.01620097096747</v>
      </c>
      <c r="J626" s="306">
        <f t="shared" ca="1" si="275"/>
        <v>634.95209386251588</v>
      </c>
      <c r="K626" s="307">
        <f t="shared" ca="1" si="276"/>
        <v>-7.1646088988024443</v>
      </c>
      <c r="L626" s="304">
        <f t="shared" ca="1" si="261"/>
        <v>634.9925142244324</v>
      </c>
      <c r="M626" s="306">
        <f t="shared" ca="1" si="277"/>
        <v>-1.50140823668843</v>
      </c>
      <c r="N626" s="304">
        <f t="shared" ca="1" si="278"/>
        <v>-86.024355288426008</v>
      </c>
      <c r="P626" s="310">
        <f t="shared" ca="1" si="279"/>
        <v>23</v>
      </c>
      <c r="Q626" s="304">
        <f t="shared" ca="1" si="280"/>
        <v>0</v>
      </c>
      <c r="R626" s="306">
        <f t="shared" ca="1" si="281"/>
        <v>0</v>
      </c>
      <c r="S626" s="307">
        <f t="shared" ca="1" si="282"/>
        <v>4.5130000000000017</v>
      </c>
      <c r="T626" s="304">
        <f t="shared" ca="1" si="262"/>
        <v>44.272530000000017</v>
      </c>
      <c r="U626" s="311">
        <f t="shared" ca="1" si="263"/>
        <v>0</v>
      </c>
      <c r="V626" s="306">
        <f t="shared" ca="1" si="264"/>
        <v>1.2258779791089502</v>
      </c>
      <c r="W626" s="304">
        <f t="shared" ca="1" si="265"/>
        <v>39.710767382014971</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0.98722371746892179</v>
      </c>
      <c r="AH626" s="304">
        <f t="shared" ca="1" si="289"/>
        <v>-8.799169169268577</v>
      </c>
    </row>
    <row r="627" spans="1:34" x14ac:dyDescent="0.2">
      <c r="A627" s="347">
        <f t="shared" ca="1" si="267"/>
        <v>1E-4</v>
      </c>
      <c r="B627" s="304">
        <f t="shared" ca="1" si="268"/>
        <v>29.823500000000102</v>
      </c>
      <c r="D627" s="306">
        <f t="shared" ca="1" si="269"/>
        <v>-0.61006951473277615</v>
      </c>
      <c r="E627" s="307">
        <f t="shared" ca="1" si="270"/>
        <v>-1.0319791986804088</v>
      </c>
      <c r="F627" s="304">
        <f t="shared" ca="1" si="271"/>
        <v>1.1988185347730256</v>
      </c>
      <c r="G627" s="306">
        <f t="shared" ca="1" si="272"/>
        <v>7.1423018099629756</v>
      </c>
      <c r="H627" s="307">
        <f t="shared" ca="1" si="273"/>
        <v>-102.76840724095796</v>
      </c>
      <c r="I627" s="304">
        <f t="shared" ca="1" si="274"/>
        <v>103.01629969081581</v>
      </c>
      <c r="J627" s="306">
        <f t="shared" ca="1" si="275"/>
        <v>634.95209386251588</v>
      </c>
      <c r="K627" s="307">
        <f t="shared" ca="1" si="276"/>
        <v>-7.1748857343666446</v>
      </c>
      <c r="L627" s="304">
        <f t="shared" ca="1" si="261"/>
        <v>634.99263026093024</v>
      </c>
      <c r="M627" s="306">
        <f t="shared" ca="1" si="277"/>
        <v>-1.5014088969247918</v>
      </c>
      <c r="N627" s="304">
        <f t="shared" ca="1" si="278"/>
        <v>-86.024393117183024</v>
      </c>
      <c r="P627" s="310">
        <f t="shared" ca="1" si="279"/>
        <v>23</v>
      </c>
      <c r="Q627" s="304">
        <f t="shared" ca="1" si="280"/>
        <v>0</v>
      </c>
      <c r="R627" s="306">
        <f t="shared" ca="1" si="281"/>
        <v>0</v>
      </c>
      <c r="S627" s="307">
        <f t="shared" ca="1" si="282"/>
        <v>4.5130000000000017</v>
      </c>
      <c r="T627" s="304">
        <f t="shared" ca="1" si="262"/>
        <v>44.272530000000017</v>
      </c>
      <c r="U627" s="311">
        <f t="shared" ca="1" si="263"/>
        <v>0</v>
      </c>
      <c r="V627" s="306">
        <f t="shared" ca="1" si="264"/>
        <v>1.2258792389244006</v>
      </c>
      <c r="W627" s="304">
        <f t="shared" ca="1" si="265"/>
        <v>39.710884301470408</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0.98719825891249435</v>
      </c>
      <c r="AH627" s="304">
        <f t="shared" ca="1" si="289"/>
        <v>-8.7991950768923015</v>
      </c>
    </row>
    <row r="628" spans="1:34" x14ac:dyDescent="0.2">
      <c r="A628" s="347">
        <f t="shared" ca="1" si="267"/>
        <v>1E-4</v>
      </c>
      <c r="B628" s="304">
        <f t="shared" ca="1" si="268"/>
        <v>29.823600000000102</v>
      </c>
      <c r="D628" s="306">
        <f t="shared" ca="1" si="269"/>
        <v>-0.61006551536003217</v>
      </c>
      <c r="E628" s="307">
        <f t="shared" ca="1" si="270"/>
        <v>-1.0319529509759509</v>
      </c>
      <c r="F628" s="304">
        <f t="shared" ca="1" si="271"/>
        <v>1.1987939047473819</v>
      </c>
      <c r="G628" s="306">
        <f t="shared" ca="1" si="272"/>
        <v>7.1422408034114397</v>
      </c>
      <c r="H628" s="307">
        <f t="shared" ca="1" si="273"/>
        <v>-102.76851043625305</v>
      </c>
      <c r="I628" s="304">
        <f t="shared" ca="1" si="274"/>
        <v>103.01639840811835</v>
      </c>
      <c r="J628" s="306">
        <f t="shared" ca="1" si="275"/>
        <v>634.95209386251588</v>
      </c>
      <c r="K628" s="307">
        <f t="shared" ca="1" si="276"/>
        <v>-7.1851625802505055</v>
      </c>
      <c r="L628" s="304">
        <f t="shared" ca="1" si="261"/>
        <v>634.99274646384572</v>
      </c>
      <c r="M628" s="306">
        <f t="shared" ca="1" si="277"/>
        <v>-1.501409557154249</v>
      </c>
      <c r="N628" s="304">
        <f t="shared" ca="1" si="278"/>
        <v>-86.024430945544424</v>
      </c>
      <c r="P628" s="310">
        <f t="shared" ca="1" si="279"/>
        <v>23</v>
      </c>
      <c r="Q628" s="304">
        <f t="shared" ca="1" si="280"/>
        <v>0</v>
      </c>
      <c r="R628" s="306">
        <f t="shared" ca="1" si="281"/>
        <v>0</v>
      </c>
      <c r="S628" s="307">
        <f t="shared" ca="1" si="282"/>
        <v>4.5130000000000017</v>
      </c>
      <c r="T628" s="304">
        <f t="shared" ca="1" si="262"/>
        <v>44.272530000000017</v>
      </c>
      <c r="U628" s="311">
        <f t="shared" ca="1" si="263"/>
        <v>0</v>
      </c>
      <c r="V628" s="306">
        <f t="shared" ca="1" si="264"/>
        <v>1.2258804987424119</v>
      </c>
      <c r="W628" s="304">
        <f t="shared" ca="1" si="265"/>
        <v>39.711001219275424</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0.98717280071280911</v>
      </c>
      <c r="AH628" s="304">
        <f t="shared" ca="1" si="289"/>
        <v>-8.7992209841503204</v>
      </c>
    </row>
    <row r="629" spans="1:34" x14ac:dyDescent="0.2">
      <c r="A629" s="347">
        <f t="shared" ca="1" si="267"/>
        <v>1E-4</v>
      </c>
      <c r="B629" s="304">
        <f t="shared" ca="1" si="268"/>
        <v>29.823700000000102</v>
      </c>
      <c r="D629" s="306">
        <f t="shared" ca="1" si="269"/>
        <v>-0.61006151598815006</v>
      </c>
      <c r="E629" s="307">
        <f t="shared" ca="1" si="270"/>
        <v>-1.0319267036419841</v>
      </c>
      <c r="F629" s="304">
        <f t="shared" ca="1" si="271"/>
        <v>1.1987692751231036</v>
      </c>
      <c r="G629" s="306">
        <f t="shared" ca="1" si="272"/>
        <v>7.1421797972598409</v>
      </c>
      <c r="H629" s="307">
        <f t="shared" ca="1" si="273"/>
        <v>-102.76861362892342</v>
      </c>
      <c r="I629" s="304">
        <f t="shared" ca="1" si="274"/>
        <v>103.01649712287508</v>
      </c>
      <c r="J629" s="306">
        <f t="shared" ca="1" si="275"/>
        <v>634.95209386251588</v>
      </c>
      <c r="K629" s="307">
        <f t="shared" ca="1" si="276"/>
        <v>-7.1954394364537642</v>
      </c>
      <c r="L629" s="304">
        <f t="shared" ca="1" si="261"/>
        <v>634.99286283317929</v>
      </c>
      <c r="M629" s="306">
        <f t="shared" ca="1" si="277"/>
        <v>-1.5014102173768011</v>
      </c>
      <c r="N629" s="304">
        <f t="shared" ca="1" si="278"/>
        <v>-86.024468773510193</v>
      </c>
      <c r="P629" s="310">
        <f t="shared" ca="1" si="279"/>
        <v>23</v>
      </c>
      <c r="Q629" s="304">
        <f t="shared" ca="1" si="280"/>
        <v>0</v>
      </c>
      <c r="R629" s="306">
        <f t="shared" ca="1" si="281"/>
        <v>0</v>
      </c>
      <c r="S629" s="307">
        <f t="shared" ca="1" si="282"/>
        <v>4.5130000000000017</v>
      </c>
      <c r="T629" s="304">
        <f t="shared" ca="1" si="262"/>
        <v>44.272530000000017</v>
      </c>
      <c r="U629" s="311">
        <f t="shared" ca="1" si="263"/>
        <v>0</v>
      </c>
      <c r="V629" s="306">
        <f t="shared" ca="1" si="264"/>
        <v>1.2258817585629826</v>
      </c>
      <c r="W629" s="304">
        <f t="shared" ca="1" si="265"/>
        <v>39.711118135429992</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0.9871473428698696</v>
      </c>
      <c r="AH629" s="304">
        <f t="shared" ca="1" si="289"/>
        <v>-8.7992468910426336</v>
      </c>
    </row>
    <row r="630" spans="1:34" x14ac:dyDescent="0.2">
      <c r="A630" s="347">
        <f t="shared" ca="1" si="267"/>
        <v>1E-4</v>
      </c>
      <c r="B630" s="304">
        <f t="shared" ca="1" si="268"/>
        <v>29.823800000000102</v>
      </c>
      <c r="D630" s="306">
        <f t="shared" ca="1" si="269"/>
        <v>-0.61005751661713281</v>
      </c>
      <c r="E630" s="307">
        <f t="shared" ca="1" si="270"/>
        <v>-1.0319004566785122</v>
      </c>
      <c r="F630" s="304">
        <f t="shared" ca="1" si="271"/>
        <v>1.1987446459001956</v>
      </c>
      <c r="G630" s="306">
        <f t="shared" ca="1" si="272"/>
        <v>7.142118791508179</v>
      </c>
      <c r="H630" s="307">
        <f t="shared" ca="1" si="273"/>
        <v>-102.76871681896908</v>
      </c>
      <c r="I630" s="304">
        <f t="shared" ca="1" si="274"/>
        <v>103.01659583508608</v>
      </c>
      <c r="J630" s="306">
        <f t="shared" ca="1" si="275"/>
        <v>634.95209386251588</v>
      </c>
      <c r="K630" s="307">
        <f t="shared" ca="1" si="276"/>
        <v>-7.2057163029761586</v>
      </c>
      <c r="L630" s="304">
        <f t="shared" ca="1" si="261"/>
        <v>634.9929793689314</v>
      </c>
      <c r="M630" s="306">
        <f t="shared" ca="1" si="277"/>
        <v>-1.5014108775924488</v>
      </c>
      <c r="N630" s="304">
        <f t="shared" ca="1" si="278"/>
        <v>-86.024506601080375</v>
      </c>
      <c r="P630" s="310">
        <f t="shared" ca="1" si="279"/>
        <v>23</v>
      </c>
      <c r="Q630" s="304">
        <f t="shared" ca="1" si="280"/>
        <v>0</v>
      </c>
      <c r="R630" s="306">
        <f t="shared" ca="1" si="281"/>
        <v>0</v>
      </c>
      <c r="S630" s="307">
        <f t="shared" ca="1" si="282"/>
        <v>4.5130000000000017</v>
      </c>
      <c r="T630" s="304">
        <f t="shared" ca="1" si="262"/>
        <v>44.272530000000017</v>
      </c>
      <c r="U630" s="311">
        <f t="shared" ca="1" si="263"/>
        <v>0</v>
      </c>
      <c r="V630" s="306">
        <f t="shared" ca="1" si="264"/>
        <v>1.2258830183861136</v>
      </c>
      <c r="W630" s="304">
        <f t="shared" ca="1" si="265"/>
        <v>39.711235049934167</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0.98712188538367407</v>
      </c>
      <c r="AH630" s="304">
        <f t="shared" ca="1" si="289"/>
        <v>-8.7992727975692393</v>
      </c>
    </row>
    <row r="631" spans="1:34" x14ac:dyDescent="0.2">
      <c r="A631" s="347">
        <f t="shared" ca="1" si="267"/>
        <v>1E-4</v>
      </c>
      <c r="B631" s="304">
        <f t="shared" ca="1" si="268"/>
        <v>29.823900000000101</v>
      </c>
      <c r="D631" s="306">
        <f t="shared" ca="1" si="269"/>
        <v>-0.61005351724697821</v>
      </c>
      <c r="E631" s="307">
        <f t="shared" ca="1" si="270"/>
        <v>-1.031874210085526</v>
      </c>
      <c r="F631" s="304">
        <f t="shared" ca="1" si="271"/>
        <v>1.1987200170786494</v>
      </c>
      <c r="G631" s="306">
        <f t="shared" ca="1" si="272"/>
        <v>7.142057786156454</v>
      </c>
      <c r="H631" s="307">
        <f t="shared" ca="1" si="273"/>
        <v>-102.76882000639009</v>
      </c>
      <c r="I631" s="304">
        <f t="shared" ca="1" si="274"/>
        <v>103.01669454475135</v>
      </c>
      <c r="J631" s="306">
        <f t="shared" ca="1" si="275"/>
        <v>634.95209386251588</v>
      </c>
      <c r="K631" s="307">
        <f t="shared" ca="1" si="276"/>
        <v>-7.2159931798174268</v>
      </c>
      <c r="L631" s="304">
        <f t="shared" ca="1" si="261"/>
        <v>634.99309607110251</v>
      </c>
      <c r="M631" s="306">
        <f t="shared" ca="1" si="277"/>
        <v>-1.5014115378011921</v>
      </c>
      <c r="N631" s="304">
        <f t="shared" ca="1" si="278"/>
        <v>-86.02454442825497</v>
      </c>
      <c r="P631" s="310">
        <f t="shared" ca="1" si="279"/>
        <v>23</v>
      </c>
      <c r="Q631" s="304">
        <f t="shared" ca="1" si="280"/>
        <v>0</v>
      </c>
      <c r="R631" s="306">
        <f t="shared" ca="1" si="281"/>
        <v>0</v>
      </c>
      <c r="S631" s="307">
        <f t="shared" ca="1" si="282"/>
        <v>4.5130000000000017</v>
      </c>
      <c r="T631" s="304">
        <f t="shared" ca="1" si="262"/>
        <v>44.272530000000017</v>
      </c>
      <c r="U631" s="311">
        <f t="shared" ca="1" si="263"/>
        <v>0</v>
      </c>
      <c r="V631" s="306">
        <f t="shared" ca="1" si="264"/>
        <v>1.2258842782118047</v>
      </c>
      <c r="W631" s="304">
        <f t="shared" ca="1" si="265"/>
        <v>39.711351962787951</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0.98709642825421362</v>
      </c>
      <c r="AH631" s="304">
        <f t="shared" ca="1" si="289"/>
        <v>-8.7992987037301464</v>
      </c>
    </row>
    <row r="632" spans="1:34" x14ac:dyDescent="0.2">
      <c r="A632" s="347">
        <f t="shared" ca="1" si="267"/>
        <v>1E-4</v>
      </c>
      <c r="B632" s="304">
        <f t="shared" ca="1" si="268"/>
        <v>29.824000000000101</v>
      </c>
      <c r="D632" s="306">
        <f t="shared" ca="1" si="269"/>
        <v>-0.61004951787768791</v>
      </c>
      <c r="E632" s="307">
        <f t="shared" ca="1" si="270"/>
        <v>-1.0318479638630222</v>
      </c>
      <c r="F632" s="304">
        <f t="shared" ca="1" si="271"/>
        <v>1.1986953886584633</v>
      </c>
      <c r="G632" s="306">
        <f t="shared" ca="1" si="272"/>
        <v>7.1419967812046661</v>
      </c>
      <c r="H632" s="307">
        <f t="shared" ca="1" si="273"/>
        <v>-102.76892319118647</v>
      </c>
      <c r="I632" s="304">
        <f t="shared" ca="1" si="274"/>
        <v>103.01679325187094</v>
      </c>
      <c r="J632" s="306">
        <f t="shared" ca="1" si="275"/>
        <v>634.95209386251588</v>
      </c>
      <c r="K632" s="307">
        <f t="shared" ca="1" si="276"/>
        <v>-7.2262700669773059</v>
      </c>
      <c r="L632" s="304">
        <f t="shared" ca="1" si="261"/>
        <v>634.99321293969285</v>
      </c>
      <c r="M632" s="306">
        <f t="shared" ca="1" si="277"/>
        <v>-1.5014121980030306</v>
      </c>
      <c r="N632" s="304">
        <f t="shared" ca="1" si="278"/>
        <v>-86.024582255033934</v>
      </c>
      <c r="P632" s="310">
        <f t="shared" ca="1" si="279"/>
        <v>23</v>
      </c>
      <c r="Q632" s="304">
        <f t="shared" ca="1" si="280"/>
        <v>0</v>
      </c>
      <c r="R632" s="306">
        <f t="shared" ca="1" si="281"/>
        <v>0</v>
      </c>
      <c r="S632" s="307">
        <f t="shared" ca="1" si="282"/>
        <v>4.5130000000000017</v>
      </c>
      <c r="T632" s="304">
        <f t="shared" ca="1" si="262"/>
        <v>44.272530000000017</v>
      </c>
      <c r="U632" s="311">
        <f t="shared" ca="1" si="263"/>
        <v>0</v>
      </c>
      <c r="V632" s="306">
        <f t="shared" ca="1" si="264"/>
        <v>1.2258855380400566</v>
      </c>
      <c r="W632" s="304">
        <f t="shared" ca="1" si="265"/>
        <v>39.711468873991372</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0.98707097148149181</v>
      </c>
      <c r="AH632" s="304">
        <f t="shared" ca="1" si="289"/>
        <v>-8.7993246095253568</v>
      </c>
    </row>
    <row r="633" spans="1:34" x14ac:dyDescent="0.2">
      <c r="A633" s="347">
        <f t="shared" ca="1" si="267"/>
        <v>1E-4</v>
      </c>
      <c r="B633" s="304">
        <f t="shared" ca="1" si="268"/>
        <v>29.824100000000101</v>
      </c>
      <c r="D633" s="306">
        <f t="shared" ca="1" si="269"/>
        <v>-0.61004551850926547</v>
      </c>
      <c r="E633" s="307">
        <f t="shared" ca="1" si="270"/>
        <v>-1.0318217180109972</v>
      </c>
      <c r="F633" s="304">
        <f t="shared" ca="1" si="271"/>
        <v>1.1986707606396363</v>
      </c>
      <c r="G633" s="306">
        <f t="shared" ca="1" si="272"/>
        <v>7.1419357766528151</v>
      </c>
      <c r="H633" s="307">
        <f t="shared" ca="1" si="273"/>
        <v>-102.76902637335827</v>
      </c>
      <c r="I633" s="304">
        <f t="shared" ca="1" si="274"/>
        <v>103.01689195644491</v>
      </c>
      <c r="J633" s="306">
        <f t="shared" ca="1" si="275"/>
        <v>634.95209386251588</v>
      </c>
      <c r="K633" s="307">
        <f t="shared" ca="1" si="276"/>
        <v>-7.2365469644555329</v>
      </c>
      <c r="L633" s="304">
        <f t="shared" ca="1" si="261"/>
        <v>634.99332997470287</v>
      </c>
      <c r="M633" s="306">
        <f t="shared" ca="1" si="277"/>
        <v>-1.5014128581979651</v>
      </c>
      <c r="N633" s="304">
        <f t="shared" ca="1" si="278"/>
        <v>-86.024620081417339</v>
      </c>
      <c r="P633" s="310">
        <f t="shared" ca="1" si="279"/>
        <v>23</v>
      </c>
      <c r="Q633" s="304">
        <f t="shared" ca="1" si="280"/>
        <v>0</v>
      </c>
      <c r="R633" s="306">
        <f t="shared" ca="1" si="281"/>
        <v>0</v>
      </c>
      <c r="S633" s="307">
        <f t="shared" ca="1" si="282"/>
        <v>4.5130000000000017</v>
      </c>
      <c r="T633" s="304">
        <f t="shared" ca="1" si="262"/>
        <v>44.272530000000017</v>
      </c>
      <c r="U633" s="311">
        <f t="shared" ca="1" si="263"/>
        <v>0</v>
      </c>
      <c r="V633" s="306">
        <f t="shared" ca="1" si="264"/>
        <v>1.2258867978708676</v>
      </c>
      <c r="W633" s="304">
        <f t="shared" ca="1" si="265"/>
        <v>39.711585783544436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0.9870455150654962</v>
      </c>
      <c r="AH633" s="304">
        <f t="shared" ca="1" si="289"/>
        <v>-8.7993505149548756</v>
      </c>
    </row>
    <row r="634" spans="1:34" x14ac:dyDescent="0.2">
      <c r="A634" s="347">
        <f t="shared" ca="1" si="267"/>
        <v>1E-4</v>
      </c>
      <c r="B634" s="304">
        <f t="shared" ca="1" si="268"/>
        <v>29.824200000000101</v>
      </c>
      <c r="D634" s="306">
        <f t="shared" ca="1" si="269"/>
        <v>-0.61004151914170646</v>
      </c>
      <c r="E634" s="307">
        <f t="shared" ca="1" si="270"/>
        <v>-1.0317954725294474</v>
      </c>
      <c r="F634" s="304">
        <f t="shared" ca="1" si="271"/>
        <v>1.1986461330221636</v>
      </c>
      <c r="G634" s="306">
        <f t="shared" ca="1" si="272"/>
        <v>7.1418747725009011</v>
      </c>
      <c r="H634" s="307">
        <f t="shared" ca="1" si="273"/>
        <v>-102.76912955290553</v>
      </c>
      <c r="I634" s="304">
        <f t="shared" ca="1" si="274"/>
        <v>103.01699065847325</v>
      </c>
      <c r="J634" s="306">
        <f t="shared" ca="1" si="275"/>
        <v>634.95209386251588</v>
      </c>
      <c r="K634" s="307">
        <f t="shared" ca="1" si="276"/>
        <v>-7.2468238722518459</v>
      </c>
      <c r="L634" s="304">
        <f t="shared" ca="1" si="261"/>
        <v>634.99344717613315</v>
      </c>
      <c r="M634" s="306">
        <f t="shared" ca="1" si="277"/>
        <v>-1.5014135183859951</v>
      </c>
      <c r="N634" s="304">
        <f t="shared" ca="1" si="278"/>
        <v>-86.024657907405143</v>
      </c>
      <c r="P634" s="310">
        <f t="shared" ca="1" si="279"/>
        <v>23</v>
      </c>
      <c r="Q634" s="304">
        <f t="shared" ca="1" si="280"/>
        <v>0</v>
      </c>
      <c r="R634" s="306">
        <f t="shared" ca="1" si="281"/>
        <v>0</v>
      </c>
      <c r="S634" s="307">
        <f t="shared" ca="1" si="282"/>
        <v>4.5130000000000017</v>
      </c>
      <c r="T634" s="304">
        <f t="shared" ca="1" si="262"/>
        <v>44.272530000000017</v>
      </c>
      <c r="U634" s="311">
        <f t="shared" ca="1" si="263"/>
        <v>0</v>
      </c>
      <c r="V634" s="306">
        <f t="shared" ca="1" si="264"/>
        <v>1.2258880577042395</v>
      </c>
      <c r="W634" s="304">
        <f t="shared" ca="1" si="265"/>
        <v>39.711702691447158</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0.98702005900623035</v>
      </c>
      <c r="AH634" s="304">
        <f t="shared" ca="1" si="289"/>
        <v>-8.7993764200187066</v>
      </c>
    </row>
    <row r="635" spans="1:34" x14ac:dyDescent="0.2">
      <c r="A635" s="347">
        <f t="shared" ca="1" si="267"/>
        <v>1E-4</v>
      </c>
      <c r="B635" s="304">
        <f t="shared" ca="1" si="268"/>
        <v>29.8243000000001</v>
      </c>
      <c r="D635" s="306">
        <f t="shared" ca="1" si="269"/>
        <v>-0.61003751977501586</v>
      </c>
      <c r="E635" s="307">
        <f t="shared" ca="1" si="270"/>
        <v>-1.0317692274183727</v>
      </c>
      <c r="F635" s="304">
        <f t="shared" ca="1" si="271"/>
        <v>1.1986215058060483</v>
      </c>
      <c r="G635" s="306">
        <f t="shared" ca="1" si="272"/>
        <v>7.1418137687489232</v>
      </c>
      <c r="H635" s="307">
        <f t="shared" ca="1" si="273"/>
        <v>-102.76923272982826</v>
      </c>
      <c r="I635" s="304">
        <f t="shared" ca="1" si="274"/>
        <v>103.01708935795602</v>
      </c>
      <c r="J635" s="306">
        <f t="shared" ca="1" si="275"/>
        <v>634.95209386251588</v>
      </c>
      <c r="K635" s="307">
        <f t="shared" ca="1" si="276"/>
        <v>-7.2571007903659828</v>
      </c>
      <c r="L635" s="304">
        <f t="shared" ca="1" si="261"/>
        <v>634.99356454398389</v>
      </c>
      <c r="M635" s="306">
        <f t="shared" ca="1" si="277"/>
        <v>-1.5014141785671209</v>
      </c>
      <c r="N635" s="304">
        <f t="shared" ca="1" si="278"/>
        <v>-86.024695732997372</v>
      </c>
      <c r="P635" s="310">
        <f t="shared" ca="1" si="279"/>
        <v>23</v>
      </c>
      <c r="Q635" s="304">
        <f t="shared" ca="1" si="280"/>
        <v>0</v>
      </c>
      <c r="R635" s="306">
        <f t="shared" ca="1" si="281"/>
        <v>0</v>
      </c>
      <c r="S635" s="307">
        <f t="shared" ca="1" si="282"/>
        <v>4.5130000000000017</v>
      </c>
      <c r="T635" s="304">
        <f t="shared" ca="1" si="262"/>
        <v>44.272530000000017</v>
      </c>
      <c r="U635" s="311">
        <f t="shared" ca="1" si="263"/>
        <v>0</v>
      </c>
      <c r="V635" s="306">
        <f t="shared" ca="1" si="264"/>
        <v>1.2258893175401708</v>
      </c>
      <c r="W635" s="304">
        <f t="shared" ca="1" si="265"/>
        <v>39.711819597699538</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0.98699460330369071</v>
      </c>
      <c r="AH635" s="304">
        <f t="shared" ca="1" si="289"/>
        <v>-8.7994023247168496</v>
      </c>
    </row>
    <row r="636" spans="1:34" x14ac:dyDescent="0.2">
      <c r="A636" s="347">
        <f t="shared" ca="1" si="267"/>
        <v>1E-4</v>
      </c>
      <c r="B636" s="304">
        <f t="shared" ca="1" si="268"/>
        <v>29.8244000000001</v>
      </c>
      <c r="D636" s="306">
        <f t="shared" ca="1" si="269"/>
        <v>-0.61003352040919345</v>
      </c>
      <c r="E636" s="307">
        <f t="shared" ca="1" si="270"/>
        <v>-1.0317429826777698</v>
      </c>
      <c r="F636" s="304">
        <f t="shared" ca="1" si="271"/>
        <v>1.1985968789912873</v>
      </c>
      <c r="G636" s="306">
        <f t="shared" ca="1" si="272"/>
        <v>7.1417527653968822</v>
      </c>
      <c r="H636" s="307">
        <f t="shared" ca="1" si="273"/>
        <v>-102.76933590412654</v>
      </c>
      <c r="I636" s="304">
        <f t="shared" ca="1" si="274"/>
        <v>103.01718805489327</v>
      </c>
      <c r="J636" s="306">
        <f t="shared" ca="1" si="275"/>
        <v>634.95209386251588</v>
      </c>
      <c r="K636" s="307">
        <f t="shared" ca="1" si="276"/>
        <v>-7.2673777187976807</v>
      </c>
      <c r="L636" s="304">
        <f t="shared" ca="1" si="261"/>
        <v>634.99368207825569</v>
      </c>
      <c r="M636" s="306">
        <f t="shared" ca="1" si="277"/>
        <v>-1.5014148387413428</v>
      </c>
      <c r="N636" s="304">
        <f t="shared" ca="1" si="278"/>
        <v>-86.024733558194029</v>
      </c>
      <c r="P636" s="310">
        <f t="shared" ca="1" si="279"/>
        <v>23</v>
      </c>
      <c r="Q636" s="304">
        <f t="shared" ca="1" si="280"/>
        <v>0</v>
      </c>
      <c r="R636" s="306">
        <f t="shared" ca="1" si="281"/>
        <v>0</v>
      </c>
      <c r="S636" s="307">
        <f t="shared" ca="1" si="282"/>
        <v>4.5130000000000017</v>
      </c>
      <c r="T636" s="304">
        <f t="shared" ca="1" si="262"/>
        <v>44.272530000000017</v>
      </c>
      <c r="U636" s="311">
        <f t="shared" ca="1" si="263"/>
        <v>0</v>
      </c>
      <c r="V636" s="306">
        <f t="shared" ca="1" si="264"/>
        <v>1.2258905773786628</v>
      </c>
      <c r="W636" s="304">
        <f t="shared" ca="1" si="265"/>
        <v>39.71193650230164</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0.98696914795787372</v>
      </c>
      <c r="AH636" s="304">
        <f t="shared" ca="1" si="289"/>
        <v>-8.7994282290493064</v>
      </c>
    </row>
    <row r="637" spans="1:34" x14ac:dyDescent="0.2">
      <c r="A637" s="347">
        <f t="shared" ca="1" si="267"/>
        <v>1E-4</v>
      </c>
      <c r="B637" s="304">
        <f t="shared" ca="1" si="268"/>
        <v>29.8245000000001</v>
      </c>
      <c r="D637" s="306">
        <f t="shared" ca="1" si="269"/>
        <v>-0.61002952104423758</v>
      </c>
      <c r="E637" s="307">
        <f t="shared" ca="1" si="270"/>
        <v>-1.0317167383076242</v>
      </c>
      <c r="F637" s="304">
        <f t="shared" ca="1" si="271"/>
        <v>1.1985722525778679</v>
      </c>
      <c r="G637" s="306">
        <f t="shared" ca="1" si="272"/>
        <v>7.1416917624447782</v>
      </c>
      <c r="H637" s="307">
        <f t="shared" ca="1" si="273"/>
        <v>-102.76943907580036</v>
      </c>
      <c r="I637" s="304">
        <f t="shared" ca="1" si="274"/>
        <v>103.01728674928502</v>
      </c>
      <c r="J637" s="306">
        <f t="shared" ca="1" si="275"/>
        <v>634.95209386251588</v>
      </c>
      <c r="K637" s="307">
        <f t="shared" ca="1" si="276"/>
        <v>-7.2776546575466767</v>
      </c>
      <c r="L637" s="304">
        <f t="shared" ca="1" si="261"/>
        <v>634.99379977894876</v>
      </c>
      <c r="M637" s="306">
        <f t="shared" ca="1" si="277"/>
        <v>-1.5014154989086608</v>
      </c>
      <c r="N637" s="304">
        <f t="shared" ca="1" si="278"/>
        <v>-86.024771382995127</v>
      </c>
      <c r="P637" s="310">
        <f t="shared" ca="1" si="279"/>
        <v>23</v>
      </c>
      <c r="Q637" s="304">
        <f t="shared" ca="1" si="280"/>
        <v>0</v>
      </c>
      <c r="R637" s="306">
        <f t="shared" ca="1" si="281"/>
        <v>0</v>
      </c>
      <c r="S637" s="307">
        <f t="shared" ca="1" si="282"/>
        <v>4.5130000000000017</v>
      </c>
      <c r="T637" s="304">
        <f t="shared" ca="1" si="262"/>
        <v>44.272530000000017</v>
      </c>
      <c r="U637" s="311">
        <f t="shared" ca="1" si="263"/>
        <v>0</v>
      </c>
      <c r="V637" s="306">
        <f t="shared" ca="1" si="264"/>
        <v>1.2258918372197145</v>
      </c>
      <c r="W637" s="304">
        <f t="shared" ca="1" si="265"/>
        <v>39.712053405253442</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0.98694369296877049</v>
      </c>
      <c r="AH637" s="304">
        <f t="shared" ca="1" si="289"/>
        <v>-8.7994541330160931</v>
      </c>
    </row>
    <row r="638" spans="1:34" x14ac:dyDescent="0.2">
      <c r="A638" s="347">
        <f t="shared" ca="1" si="267"/>
        <v>1E-4</v>
      </c>
      <c r="B638" s="304">
        <f t="shared" ca="1" si="268"/>
        <v>29.8246000000001</v>
      </c>
      <c r="D638" s="306">
        <f t="shared" ca="1" si="269"/>
        <v>-0.6100255216801509</v>
      </c>
      <c r="E638" s="307">
        <f t="shared" ca="1" si="270"/>
        <v>-1.031690494307945</v>
      </c>
      <c r="F638" s="304">
        <f t="shared" ca="1" si="271"/>
        <v>1.1985476265657999</v>
      </c>
      <c r="G638" s="306">
        <f t="shared" ca="1" si="272"/>
        <v>7.1416307598926103</v>
      </c>
      <c r="H638" s="307">
        <f t="shared" ca="1" si="273"/>
        <v>-102.76954224484979</v>
      </c>
      <c r="I638" s="304">
        <f t="shared" ca="1" si="274"/>
        <v>103.01738544113128</v>
      </c>
      <c r="J638" s="306">
        <f t="shared" ca="1" si="275"/>
        <v>634.95209386251588</v>
      </c>
      <c r="K638" s="307">
        <f t="shared" ca="1" si="276"/>
        <v>-7.2879316066127089</v>
      </c>
      <c r="L638" s="304">
        <f t="shared" ca="1" si="261"/>
        <v>634.99391764606366</v>
      </c>
      <c r="M638" s="306">
        <f t="shared" ca="1" si="277"/>
        <v>-1.5014161590690747</v>
      </c>
      <c r="N638" s="304">
        <f t="shared" ca="1" si="278"/>
        <v>-86.024809207400637</v>
      </c>
      <c r="P638" s="310">
        <f t="shared" ca="1" si="279"/>
        <v>23</v>
      </c>
      <c r="Q638" s="304">
        <f t="shared" ca="1" si="280"/>
        <v>0</v>
      </c>
      <c r="R638" s="306">
        <f t="shared" ca="1" si="281"/>
        <v>0</v>
      </c>
      <c r="S638" s="307">
        <f t="shared" ca="1" si="282"/>
        <v>4.5130000000000017</v>
      </c>
      <c r="T638" s="304">
        <f t="shared" ca="1" si="262"/>
        <v>44.272530000000017</v>
      </c>
      <c r="U638" s="311">
        <f t="shared" ca="1" si="263"/>
        <v>0</v>
      </c>
      <c r="V638" s="306">
        <f t="shared" ca="1" si="264"/>
        <v>1.2258930970633259</v>
      </c>
      <c r="W638" s="304">
        <f t="shared" ca="1" si="265"/>
        <v>39.712170306554945</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0.98691823833638281</v>
      </c>
      <c r="AH638" s="304">
        <f t="shared" ca="1" si="289"/>
        <v>-8.7994800366172008</v>
      </c>
    </row>
    <row r="639" spans="1:34" x14ac:dyDescent="0.2">
      <c r="A639" s="347">
        <f t="shared" ca="1" si="267"/>
        <v>1E-4</v>
      </c>
      <c r="B639" s="304">
        <f t="shared" ca="1" si="268"/>
        <v>29.824700000000099</v>
      </c>
      <c r="D639" s="306">
        <f t="shared" ca="1" si="269"/>
        <v>-0.61002152231693485</v>
      </c>
      <c r="E639" s="307">
        <f t="shared" ca="1" si="270"/>
        <v>-1.031664250678725</v>
      </c>
      <c r="F639" s="304">
        <f t="shared" ca="1" si="271"/>
        <v>1.198523000955078</v>
      </c>
      <c r="G639" s="306">
        <f t="shared" ca="1" si="272"/>
        <v>7.1415697577403785</v>
      </c>
      <c r="H639" s="307">
        <f t="shared" ca="1" si="273"/>
        <v>-102.76964541127485</v>
      </c>
      <c r="I639" s="304">
        <f t="shared" ca="1" si="274"/>
        <v>103.01748413043214</v>
      </c>
      <c r="J639" s="306">
        <f t="shared" ca="1" si="275"/>
        <v>634.95209386251588</v>
      </c>
      <c r="K639" s="307">
        <f t="shared" ca="1" si="276"/>
        <v>-7.2982085659955152</v>
      </c>
      <c r="L639" s="304">
        <f t="shared" ca="1" si="261"/>
        <v>634.99403567960064</v>
      </c>
      <c r="M639" s="306">
        <f t="shared" ca="1" si="277"/>
        <v>-1.501416819222585</v>
      </c>
      <c r="N639" s="304">
        <f t="shared" ca="1" si="278"/>
        <v>-86.024847031410616</v>
      </c>
      <c r="P639" s="310">
        <f t="shared" ca="1" si="279"/>
        <v>23</v>
      </c>
      <c r="Q639" s="304">
        <f t="shared" ca="1" si="280"/>
        <v>0</v>
      </c>
      <c r="R639" s="306">
        <f t="shared" ca="1" si="281"/>
        <v>0</v>
      </c>
      <c r="S639" s="307">
        <f t="shared" ca="1" si="282"/>
        <v>4.5130000000000017</v>
      </c>
      <c r="T639" s="304">
        <f t="shared" ca="1" si="262"/>
        <v>44.272530000000017</v>
      </c>
      <c r="U639" s="311">
        <f t="shared" ca="1" si="263"/>
        <v>0</v>
      </c>
      <c r="V639" s="306">
        <f t="shared" ca="1" si="264"/>
        <v>1.2258943569094976</v>
      </c>
      <c r="W639" s="304">
        <f t="shared" ca="1" si="265"/>
        <v>39.712287206206206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0.98689278406071246</v>
      </c>
      <c r="AH639" s="304">
        <f t="shared" ca="1" si="289"/>
        <v>-8.799505939852633</v>
      </c>
    </row>
    <row r="640" spans="1:34" x14ac:dyDescent="0.2">
      <c r="A640" s="347">
        <f t="shared" ca="1" si="267"/>
        <v>1E-4</v>
      </c>
      <c r="B640" s="304">
        <f t="shared" ca="1" si="268"/>
        <v>29.824800000000099</v>
      </c>
      <c r="D640" s="306">
        <f t="shared" ca="1" si="269"/>
        <v>-0.61001752295458744</v>
      </c>
      <c r="E640" s="307">
        <f t="shared" ca="1" si="270"/>
        <v>-1.0316380074199589</v>
      </c>
      <c r="F640" s="304">
        <f t="shared" ca="1" si="271"/>
        <v>1.1984983757456968</v>
      </c>
      <c r="G640" s="306">
        <f t="shared" ca="1" si="272"/>
        <v>7.1415087559880828</v>
      </c>
      <c r="H640" s="307">
        <f t="shared" ca="1" si="273"/>
        <v>-102.7697485750756</v>
      </c>
      <c r="I640" s="304">
        <f t="shared" ca="1" si="274"/>
        <v>103.0175828171876</v>
      </c>
      <c r="J640" s="306">
        <f t="shared" ca="1" si="275"/>
        <v>634.95209386251588</v>
      </c>
      <c r="K640" s="307">
        <f t="shared" ca="1" si="276"/>
        <v>-7.3084855356948326</v>
      </c>
      <c r="L640" s="304">
        <f t="shared" ca="1" si="261"/>
        <v>634.99415387956026</v>
      </c>
      <c r="M640" s="306">
        <f t="shared" ca="1" si="277"/>
        <v>-1.5014174793691915</v>
      </c>
      <c r="N640" s="304">
        <f t="shared" ca="1" si="278"/>
        <v>-86.024884855025022</v>
      </c>
      <c r="P640" s="310">
        <f t="shared" ca="1" si="279"/>
        <v>23</v>
      </c>
      <c r="Q640" s="304">
        <f t="shared" ca="1" si="280"/>
        <v>0</v>
      </c>
      <c r="R640" s="306">
        <f t="shared" ca="1" si="281"/>
        <v>0</v>
      </c>
      <c r="S640" s="307">
        <f t="shared" ca="1" si="282"/>
        <v>4.5130000000000017</v>
      </c>
      <c r="T640" s="304">
        <f t="shared" ca="1" si="262"/>
        <v>44.272530000000017</v>
      </c>
      <c r="U640" s="311">
        <f t="shared" ca="1" si="263"/>
        <v>0</v>
      </c>
      <c r="V640" s="306">
        <f t="shared" ca="1" si="264"/>
        <v>1.2258956167582287</v>
      </c>
      <c r="W640" s="304">
        <f t="shared" ca="1" si="265"/>
        <v>39.712404104207209</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0.98686733014174521</v>
      </c>
      <c r="AH640" s="304">
        <f t="shared" ca="1" si="289"/>
        <v>-8.7995318427224003</v>
      </c>
    </row>
    <row r="641" spans="1:34" x14ac:dyDescent="0.2">
      <c r="A641" s="347">
        <f t="shared" ca="1" si="267"/>
        <v>1E-4</v>
      </c>
      <c r="B641" s="304">
        <f t="shared" ca="1" si="268"/>
        <v>29.824900000000099</v>
      </c>
      <c r="D641" s="306">
        <f t="shared" ca="1" si="269"/>
        <v>-0.61001352359311178</v>
      </c>
      <c r="E641" s="307">
        <f t="shared" ca="1" si="270"/>
        <v>-1.0316117645316467</v>
      </c>
      <c r="F641" s="304">
        <f t="shared" ca="1" si="271"/>
        <v>1.1984737509376591</v>
      </c>
      <c r="G641" s="306">
        <f t="shared" ca="1" si="272"/>
        <v>7.1414477546357231</v>
      </c>
      <c r="H641" s="307">
        <f t="shared" ca="1" si="273"/>
        <v>-102.76985173625205</v>
      </c>
      <c r="I641" s="304">
        <f t="shared" ca="1" si="274"/>
        <v>103.0176815013977</v>
      </c>
      <c r="J641" s="306">
        <f t="shared" ca="1" si="275"/>
        <v>634.95209386251588</v>
      </c>
      <c r="K641" s="307">
        <f t="shared" ca="1" si="276"/>
        <v>-7.3187625157103993</v>
      </c>
      <c r="L641" s="304">
        <f t="shared" ca="1" si="261"/>
        <v>634.99427224594285</v>
      </c>
      <c r="M641" s="306">
        <f t="shared" ca="1" si="277"/>
        <v>-1.5014181395088944</v>
      </c>
      <c r="N641" s="304">
        <f t="shared" ca="1" si="278"/>
        <v>-86.024922678243883</v>
      </c>
      <c r="P641" s="310">
        <f t="shared" ca="1" si="279"/>
        <v>23</v>
      </c>
      <c r="Q641" s="304">
        <f t="shared" ca="1" si="280"/>
        <v>0</v>
      </c>
      <c r="R641" s="306">
        <f t="shared" ca="1" si="281"/>
        <v>0</v>
      </c>
      <c r="S641" s="307">
        <f t="shared" ca="1" si="282"/>
        <v>4.5130000000000017</v>
      </c>
      <c r="T641" s="304">
        <f t="shared" ca="1" si="262"/>
        <v>44.272530000000017</v>
      </c>
      <c r="U641" s="311">
        <f t="shared" ca="1" si="263"/>
        <v>0</v>
      </c>
      <c r="V641" s="306">
        <f t="shared" ca="1" si="264"/>
        <v>1.2258968766095204</v>
      </c>
      <c r="W641" s="304">
        <f t="shared" ca="1" si="265"/>
        <v>39.712521000557992</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0.98684187657948641</v>
      </c>
      <c r="AH641" s="304">
        <f t="shared" ca="1" si="289"/>
        <v>-8.7995577452264993</v>
      </c>
    </row>
    <row r="642" spans="1:34" x14ac:dyDescent="0.2">
      <c r="A642" s="347">
        <f t="shared" ca="1" si="267"/>
        <v>1E-4</v>
      </c>
      <c r="B642" s="304">
        <f t="shared" ca="1" si="268"/>
        <v>29.825000000000099</v>
      </c>
      <c r="D642" s="306">
        <f t="shared" ca="1" si="269"/>
        <v>-0.61000952423250798</v>
      </c>
      <c r="E642" s="307">
        <f t="shared" ca="1" si="270"/>
        <v>-1.0315855220137795</v>
      </c>
      <c r="F642" s="304">
        <f t="shared" ca="1" si="271"/>
        <v>1.1984491265309565</v>
      </c>
      <c r="G642" s="306">
        <f t="shared" ca="1" si="272"/>
        <v>7.1413867536832996</v>
      </c>
      <c r="H642" s="307">
        <f t="shared" ca="1" si="273"/>
        <v>-102.76995489480426</v>
      </c>
      <c r="I642" s="304">
        <f t="shared" ca="1" si="274"/>
        <v>103.0177801830625</v>
      </c>
      <c r="J642" s="306">
        <f t="shared" ca="1" si="275"/>
        <v>634.95209386251588</v>
      </c>
      <c r="K642" s="307">
        <f t="shared" ca="1" si="276"/>
        <v>-7.3290395060419522</v>
      </c>
      <c r="L642" s="304">
        <f t="shared" ca="1" si="261"/>
        <v>634.99439077874877</v>
      </c>
      <c r="M642" s="306">
        <f t="shared" ca="1" si="277"/>
        <v>-1.5014187996416939</v>
      </c>
      <c r="N642" s="304">
        <f t="shared" ca="1" si="278"/>
        <v>-86.024960501067213</v>
      </c>
      <c r="P642" s="310">
        <f t="shared" ca="1" si="279"/>
        <v>23</v>
      </c>
      <c r="Q642" s="304">
        <f t="shared" ca="1" si="280"/>
        <v>0</v>
      </c>
      <c r="R642" s="306">
        <f t="shared" ca="1" si="281"/>
        <v>0</v>
      </c>
      <c r="S642" s="307">
        <f t="shared" ca="1" si="282"/>
        <v>4.5130000000000017</v>
      </c>
      <c r="T642" s="304">
        <f t="shared" ca="1" si="262"/>
        <v>44.272530000000017</v>
      </c>
      <c r="U642" s="311">
        <f t="shared" ca="1" si="263"/>
        <v>0</v>
      </c>
      <c r="V642" s="306">
        <f t="shared" ca="1" si="264"/>
        <v>1.2258981364633714</v>
      </c>
      <c r="W642" s="304">
        <f t="shared" ca="1" si="265"/>
        <v>39.712637895258567</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0.98681642337392539</v>
      </c>
      <c r="AH642" s="304">
        <f t="shared" ca="1" si="289"/>
        <v>-8.7995836473649405</v>
      </c>
    </row>
    <row r="643" spans="1:34" x14ac:dyDescent="0.2">
      <c r="A643" s="347">
        <f t="shared" ca="1" si="267"/>
        <v>1E-4</v>
      </c>
      <c r="B643" s="304">
        <f t="shared" ca="1" si="268"/>
        <v>29.825100000000099</v>
      </c>
      <c r="D643" s="306">
        <f t="shared" ca="1" si="269"/>
        <v>-0.61000552487277515</v>
      </c>
      <c r="E643" s="307">
        <f t="shared" ca="1" si="270"/>
        <v>-1.0315592798663555</v>
      </c>
      <c r="F643" s="304">
        <f t="shared" ca="1" si="271"/>
        <v>1.1984245025255882</v>
      </c>
      <c r="G643" s="306">
        <f t="shared" ca="1" si="272"/>
        <v>7.1413257531308121</v>
      </c>
      <c r="H643" s="307">
        <f t="shared" ca="1" si="273"/>
        <v>-102.77005805073225</v>
      </c>
      <c r="I643" s="304">
        <f t="shared" ca="1" si="274"/>
        <v>103.017878862182</v>
      </c>
      <c r="J643" s="306">
        <f t="shared" ca="1" si="275"/>
        <v>634.95209386251588</v>
      </c>
      <c r="K643" s="307">
        <f t="shared" ca="1" si="276"/>
        <v>-7.3393165066892294</v>
      </c>
      <c r="L643" s="304">
        <f t="shared" ca="1" si="261"/>
        <v>634.99450947797857</v>
      </c>
      <c r="M643" s="306">
        <f t="shared" ca="1" si="277"/>
        <v>-1.5014194597675901</v>
      </c>
      <c r="N643" s="304">
        <f t="shared" ca="1" si="278"/>
        <v>-86.024998323495012</v>
      </c>
      <c r="P643" s="310">
        <f t="shared" ca="1" si="279"/>
        <v>23</v>
      </c>
      <c r="Q643" s="304">
        <f t="shared" ca="1" si="280"/>
        <v>0</v>
      </c>
      <c r="R643" s="306">
        <f t="shared" ca="1" si="281"/>
        <v>0</v>
      </c>
      <c r="S643" s="307">
        <f t="shared" ca="1" si="282"/>
        <v>4.5130000000000017</v>
      </c>
      <c r="T643" s="304">
        <f t="shared" ca="1" si="262"/>
        <v>44.272530000000017</v>
      </c>
      <c r="U643" s="311">
        <f t="shared" ca="1" si="263"/>
        <v>0</v>
      </c>
      <c r="V643" s="306">
        <f t="shared" ca="1" si="264"/>
        <v>1.2258993963197822</v>
      </c>
      <c r="W643" s="304">
        <f t="shared" ca="1" si="265"/>
        <v>39.712754788308921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0.9867909705250657</v>
      </c>
      <c r="AH643" s="304">
        <f t="shared" ca="1" si="289"/>
        <v>-8.799609549137724</v>
      </c>
    </row>
    <row r="644" spans="1:34" x14ac:dyDescent="0.2">
      <c r="A644" s="347">
        <f t="shared" ca="1" si="267"/>
        <v>1E-4</v>
      </c>
      <c r="B644" s="304">
        <f t="shared" ca="1" si="268"/>
        <v>29.825200000000098</v>
      </c>
      <c r="D644" s="306">
        <f t="shared" ca="1" si="269"/>
        <v>-0.61000152551391473</v>
      </c>
      <c r="E644" s="307">
        <f t="shared" ca="1" si="270"/>
        <v>-1.0315330380893748</v>
      </c>
      <c r="F644" s="304">
        <f t="shared" ca="1" si="271"/>
        <v>1.1983998789215555</v>
      </c>
      <c r="G644" s="306">
        <f t="shared" ca="1" si="272"/>
        <v>7.1412647529782607</v>
      </c>
      <c r="H644" s="307">
        <f t="shared" ca="1" si="273"/>
        <v>-102.77016120403606</v>
      </c>
      <c r="I644" s="304">
        <f t="shared" ca="1" si="274"/>
        <v>103.01797753875626</v>
      </c>
      <c r="J644" s="306">
        <f t="shared" ca="1" si="275"/>
        <v>634.95209386251588</v>
      </c>
      <c r="K644" s="307">
        <f t="shared" ca="1" si="276"/>
        <v>-7.349593517651968</v>
      </c>
      <c r="L644" s="304">
        <f t="shared" ref="L644:L707" ca="1" si="290">SQRT(pos_x^2+pos_z^2)</f>
        <v>634.99462834363248</v>
      </c>
      <c r="M644" s="306">
        <f t="shared" ca="1" si="277"/>
        <v>-1.5014201198865826</v>
      </c>
      <c r="N644" s="304">
        <f t="shared" ca="1" si="278"/>
        <v>-86.025036145527267</v>
      </c>
      <c r="P644" s="310">
        <f t="shared" ca="1" si="279"/>
        <v>23</v>
      </c>
      <c r="Q644" s="304">
        <f t="shared" ca="1" si="280"/>
        <v>0</v>
      </c>
      <c r="R644" s="306">
        <f t="shared" ca="1" si="281"/>
        <v>0</v>
      </c>
      <c r="S644" s="307">
        <f t="shared" ca="1" si="282"/>
        <v>4.5130000000000017</v>
      </c>
      <c r="T644" s="304">
        <f t="shared" ref="T644:T707" ca="1" si="291">m*g</f>
        <v>44.272530000000017</v>
      </c>
      <c r="U644" s="311">
        <f t="shared" ref="U644:U707" ca="1" si="292">IF(pos_xz&lt;L_rampe,Poids*COS(Beta),0)</f>
        <v>0</v>
      </c>
      <c r="V644" s="306">
        <f t="shared" ref="V644:V707" ca="1" si="293">Rho_moyen*(20000-Alt_rampe-pos_z)/(20000+Alt_rampe+pos_z)</f>
        <v>1.2259006561787529</v>
      </c>
      <c r="W644" s="304">
        <f t="shared" ref="W644:W707" ca="1" si="294">1/2*Rho*Sref*Cx*vit_xz^2</f>
        <v>39.712871679709103</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0.98676551803290202</v>
      </c>
      <c r="AH644" s="304">
        <f t="shared" ca="1" si="289"/>
        <v>-8.7996354505448497</v>
      </c>
    </row>
    <row r="645" spans="1:34" x14ac:dyDescent="0.2">
      <c r="A645" s="347">
        <f t="shared" ref="A645:A708" ca="1" si="296">IF(B644+0.01&lt;=T_ini+ROUNDUP(Temps_fin_propu,0), 0.01, IF(K644&gt;0, 0.1, 0.0001))</f>
        <v>1E-4</v>
      </c>
      <c r="B645" s="304">
        <f t="shared" ref="B645:B708" ca="1" si="297">B644+pas</f>
        <v>29.825300000000098</v>
      </c>
      <c r="D645" s="306">
        <f t="shared" ref="D645:D708" ca="1" si="298">IF(AND(L644&lt;L_rampe,Poussee&lt;Poids*SIN(M644)),0,(-W644+Poussee)/m*COS(M644)-U644/m*SIN(M644))</f>
        <v>-0.60999752615593061</v>
      </c>
      <c r="E645" s="307">
        <f t="shared" ref="E645:E708" ca="1" si="299">IF(AND(L644&lt;L_rampe,Poussee&lt;Poids*SIN(M644)),0,(-W644+Poussee)/m*SIN(M644)+U644/m*COS(M644)-Poids/m)</f>
        <v>-1.0315067966828302</v>
      </c>
      <c r="F645" s="304">
        <f t="shared" ref="F645:F708" ca="1" si="300">SQRT(acc_x^2+acc_z^2)</f>
        <v>1.1983752557188541</v>
      </c>
      <c r="G645" s="306">
        <f t="shared" ref="G645:G708" ca="1" si="301">G644+acc_x*pas</f>
        <v>7.1412037532256454</v>
      </c>
      <c r="H645" s="307">
        <f t="shared" ref="H645:H708" ca="1" si="302">H644+acc_z*pas</f>
        <v>-102.77026435471572</v>
      </c>
      <c r="I645" s="304">
        <f t="shared" ref="I645:I708" ca="1" si="303">SQRT(vit_x^2+vit_z^2)</f>
        <v>103.01807621278527</v>
      </c>
      <c r="J645" s="306">
        <f t="shared" ref="J645:J708" ca="1" si="304">J644+0.5*(vit_x+G644)*pas*(K644&gt;=0)</f>
        <v>634.95209386251588</v>
      </c>
      <c r="K645" s="307">
        <f t="shared" ref="K645:K708" ca="1" si="305">K644+0.5*(vit_z+H644)*pas</f>
        <v>-7.3598705389299059</v>
      </c>
      <c r="L645" s="304">
        <f t="shared" ca="1" si="290"/>
        <v>634.99474737571097</v>
      </c>
      <c r="M645" s="306">
        <f t="shared" ref="M645:M708" ca="1" si="306">IF(AND(L644&gt;L_rampe,G645&gt;0),ATAN2(G645,H645),$M$4)</f>
        <v>-1.5014207799986723</v>
      </c>
      <c r="N645" s="304">
        <f t="shared" ref="N645:N708" ca="1" si="307">DEGREES(Beta)</f>
        <v>-86.025073967164005</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4.5130000000000017</v>
      </c>
      <c r="T645" s="304">
        <f t="shared" ca="1" si="291"/>
        <v>44.272530000000017</v>
      </c>
      <c r="U645" s="311">
        <f t="shared" ca="1" si="292"/>
        <v>0</v>
      </c>
      <c r="V645" s="306">
        <f t="shared" ca="1" si="293"/>
        <v>1.2259019160402838</v>
      </c>
      <c r="W645" s="304">
        <f t="shared" ca="1" si="294"/>
        <v>39.712988569459114</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0.98674006589742724</v>
      </c>
      <c r="AH645" s="304">
        <f t="shared" ref="AH645:AH708" ca="1" si="318">IF(AND(L644&lt;L_rampe,Poussee&lt;Poids*SIN(M644)), g*SIN(M644), (-W644+Poussee)/m)</f>
        <v>-8.7996613515863267</v>
      </c>
    </row>
    <row r="646" spans="1:34" x14ac:dyDescent="0.2">
      <c r="A646" s="347">
        <f t="shared" ca="1" si="296"/>
        <v>1E-4</v>
      </c>
      <c r="B646" s="304">
        <f t="shared" ca="1" si="297"/>
        <v>29.825400000000098</v>
      </c>
      <c r="D646" s="306">
        <f t="shared" ca="1" si="298"/>
        <v>-0.6099935267988178</v>
      </c>
      <c r="E646" s="307">
        <f t="shared" ca="1" si="299"/>
        <v>-1.0314805556467235</v>
      </c>
      <c r="F646" s="304">
        <f t="shared" ca="1" si="300"/>
        <v>1.1983506329174836</v>
      </c>
      <c r="G646" s="306">
        <f t="shared" ca="1" si="301"/>
        <v>7.1411427538729653</v>
      </c>
      <c r="H646" s="307">
        <f t="shared" ca="1" si="302"/>
        <v>-102.77036750277128</v>
      </c>
      <c r="I646" s="304">
        <f t="shared" ca="1" si="303"/>
        <v>103.01817488426913</v>
      </c>
      <c r="J646" s="306">
        <f t="shared" ca="1" si="304"/>
        <v>634.95209386251588</v>
      </c>
      <c r="K646" s="307">
        <f t="shared" ca="1" si="305"/>
        <v>-7.3701475705227804</v>
      </c>
      <c r="L646" s="304">
        <f t="shared" ca="1" si="290"/>
        <v>634.99486657421448</v>
      </c>
      <c r="M646" s="306">
        <f t="shared" ca="1" si="306"/>
        <v>-1.5014214401038586</v>
      </c>
      <c r="N646" s="304">
        <f t="shared" ca="1" si="307"/>
        <v>-86.025111788405212</v>
      </c>
      <c r="P646" s="310">
        <f t="shared" ca="1" si="308"/>
        <v>23</v>
      </c>
      <c r="Q646" s="304">
        <f t="shared" ca="1" si="309"/>
        <v>0</v>
      </c>
      <c r="R646" s="306">
        <f t="shared" ca="1" si="310"/>
        <v>0</v>
      </c>
      <c r="S646" s="307">
        <f t="shared" ca="1" si="311"/>
        <v>4.5130000000000017</v>
      </c>
      <c r="T646" s="304">
        <f t="shared" ca="1" si="291"/>
        <v>44.272530000000017</v>
      </c>
      <c r="U646" s="311">
        <f t="shared" ca="1" si="292"/>
        <v>0</v>
      </c>
      <c r="V646" s="306">
        <f t="shared" ca="1" si="293"/>
        <v>1.2259031759043741</v>
      </c>
      <c r="W646" s="304">
        <f t="shared" ca="1" si="294"/>
        <v>39.713105457558974</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0.98671461411864492</v>
      </c>
      <c r="AH646" s="304">
        <f t="shared" ca="1" si="318"/>
        <v>-8.799687252262153</v>
      </c>
    </row>
    <row r="647" spans="1:34" x14ac:dyDescent="0.2">
      <c r="A647" s="347">
        <f t="shared" ca="1" si="296"/>
        <v>1E-4</v>
      </c>
      <c r="B647" s="304">
        <f t="shared" ca="1" si="297"/>
        <v>29.825500000000098</v>
      </c>
      <c r="D647" s="306">
        <f t="shared" ca="1" si="298"/>
        <v>-0.60998952744258239</v>
      </c>
      <c r="E647" s="307">
        <f t="shared" ca="1" si="299"/>
        <v>-1.0314543149810422</v>
      </c>
      <c r="F647" s="304">
        <f t="shared" ca="1" si="300"/>
        <v>1.1983260105174367</v>
      </c>
      <c r="G647" s="306">
        <f t="shared" ca="1" si="301"/>
        <v>7.1410817549202212</v>
      </c>
      <c r="H647" s="307">
        <f t="shared" ca="1" si="302"/>
        <v>-102.77047064820277</v>
      </c>
      <c r="I647" s="304">
        <f t="shared" ca="1" si="303"/>
        <v>103.01827355320785</v>
      </c>
      <c r="J647" s="306">
        <f t="shared" ca="1" si="304"/>
        <v>634.95209386251588</v>
      </c>
      <c r="K647" s="307">
        <f t="shared" ca="1" si="305"/>
        <v>-7.3804246124303292</v>
      </c>
      <c r="L647" s="304">
        <f t="shared" ca="1" si="290"/>
        <v>634.99498593914348</v>
      </c>
      <c r="M647" s="306">
        <f t="shared" ca="1" si="306"/>
        <v>-1.501422100202142</v>
      </c>
      <c r="N647" s="304">
        <f t="shared" ca="1" si="307"/>
        <v>-86.025149609250917</v>
      </c>
      <c r="P647" s="310">
        <f t="shared" ca="1" si="308"/>
        <v>23</v>
      </c>
      <c r="Q647" s="304">
        <f t="shared" ca="1" si="309"/>
        <v>0</v>
      </c>
      <c r="R647" s="306">
        <f t="shared" ca="1" si="310"/>
        <v>0</v>
      </c>
      <c r="S647" s="307">
        <f t="shared" ca="1" si="311"/>
        <v>4.5130000000000017</v>
      </c>
      <c r="T647" s="304">
        <f t="shared" ca="1" si="291"/>
        <v>44.272530000000017</v>
      </c>
      <c r="U647" s="311">
        <f t="shared" ca="1" si="292"/>
        <v>0</v>
      </c>
      <c r="V647" s="306">
        <f t="shared" ca="1" si="293"/>
        <v>1.2259044357710243</v>
      </c>
      <c r="W647" s="304">
        <f t="shared" ca="1" si="294"/>
        <v>39.713222344008706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0.98668916269654794</v>
      </c>
      <c r="AH647" s="304">
        <f t="shared" ca="1" si="318"/>
        <v>-8.7997131525723375</v>
      </c>
    </row>
    <row r="648" spans="1:34" x14ac:dyDescent="0.2">
      <c r="A648" s="347">
        <f t="shared" ca="1" si="296"/>
        <v>1E-4</v>
      </c>
      <c r="B648" s="304">
        <f t="shared" ca="1" si="297"/>
        <v>29.825600000000097</v>
      </c>
      <c r="D648" s="306">
        <f t="shared" ca="1" si="298"/>
        <v>-0.60998552808722162</v>
      </c>
      <c r="E648" s="307">
        <f t="shared" ca="1" si="299"/>
        <v>-1.0314280746857882</v>
      </c>
      <c r="F648" s="304">
        <f t="shared" ca="1" si="300"/>
        <v>1.1983013885187142</v>
      </c>
      <c r="G648" s="306">
        <f t="shared" ca="1" si="301"/>
        <v>7.1410207563674124</v>
      </c>
      <c r="H648" s="307">
        <f t="shared" ca="1" si="302"/>
        <v>-102.77057379101025</v>
      </c>
      <c r="I648" s="304">
        <f t="shared" ca="1" si="303"/>
        <v>103.01837221960146</v>
      </c>
      <c r="J648" s="306">
        <f t="shared" ca="1" si="304"/>
        <v>634.95209386251588</v>
      </c>
      <c r="K648" s="307">
        <f t="shared" ca="1" si="305"/>
        <v>-7.3907016646522896</v>
      </c>
      <c r="L648" s="304">
        <f t="shared" ca="1" si="290"/>
        <v>634.99510547049817</v>
      </c>
      <c r="M648" s="306">
        <f t="shared" ca="1" si="306"/>
        <v>-1.5014227602935226</v>
      </c>
      <c r="N648" s="304">
        <f t="shared" ca="1" si="307"/>
        <v>-86.02518742970112</v>
      </c>
      <c r="P648" s="310">
        <f t="shared" ca="1" si="308"/>
        <v>23</v>
      </c>
      <c r="Q648" s="304">
        <f t="shared" ca="1" si="309"/>
        <v>0</v>
      </c>
      <c r="R648" s="306">
        <f t="shared" ca="1" si="310"/>
        <v>0</v>
      </c>
      <c r="S648" s="307">
        <f t="shared" ca="1" si="311"/>
        <v>4.5130000000000017</v>
      </c>
      <c r="T648" s="304">
        <f t="shared" ca="1" si="291"/>
        <v>44.272530000000017</v>
      </c>
      <c r="U648" s="311">
        <f t="shared" ca="1" si="292"/>
        <v>0</v>
      </c>
      <c r="V648" s="306">
        <f t="shared" ca="1" si="293"/>
        <v>1.2259056956402339</v>
      </c>
      <c r="W648" s="304">
        <f t="shared" ca="1" si="294"/>
        <v>39.713339228808309</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0.98666371163113098</v>
      </c>
      <c r="AH648" s="304">
        <f t="shared" ca="1" si="318"/>
        <v>-8.7997390525168822</v>
      </c>
    </row>
    <row r="649" spans="1:34" x14ac:dyDescent="0.2">
      <c r="A649" s="347">
        <f t="shared" ca="1" si="296"/>
        <v>1E-4</v>
      </c>
      <c r="B649" s="304">
        <f t="shared" ca="1" si="297"/>
        <v>29.825700000000097</v>
      </c>
      <c r="D649" s="306">
        <f t="shared" ca="1" si="298"/>
        <v>-0.60998152873273503</v>
      </c>
      <c r="E649" s="307">
        <f t="shared" ca="1" si="299"/>
        <v>-1.0314018347609597</v>
      </c>
      <c r="F649" s="304">
        <f t="shared" ca="1" si="300"/>
        <v>1.1982767669213146</v>
      </c>
      <c r="G649" s="306">
        <f t="shared" ca="1" si="301"/>
        <v>7.1409597582145388</v>
      </c>
      <c r="H649" s="307">
        <f t="shared" ca="1" si="302"/>
        <v>-102.77067693119372</v>
      </c>
      <c r="I649" s="304">
        <f t="shared" ca="1" si="303"/>
        <v>103.01847088344999</v>
      </c>
      <c r="J649" s="306">
        <f t="shared" ca="1" si="304"/>
        <v>634.95209386251588</v>
      </c>
      <c r="K649" s="307">
        <f t="shared" ca="1" si="305"/>
        <v>-7.4009787271883996</v>
      </c>
      <c r="L649" s="304">
        <f t="shared" ca="1" si="290"/>
        <v>634.99522516827903</v>
      </c>
      <c r="M649" s="306">
        <f t="shared" ca="1" si="306"/>
        <v>-1.5014234203780001</v>
      </c>
      <c r="N649" s="304">
        <f t="shared" ca="1" si="307"/>
        <v>-86.025225249755806</v>
      </c>
      <c r="P649" s="310">
        <f t="shared" ca="1" si="308"/>
        <v>23</v>
      </c>
      <c r="Q649" s="304">
        <f t="shared" ca="1" si="309"/>
        <v>0</v>
      </c>
      <c r="R649" s="306">
        <f t="shared" ca="1" si="310"/>
        <v>0</v>
      </c>
      <c r="S649" s="307">
        <f t="shared" ca="1" si="311"/>
        <v>4.5130000000000017</v>
      </c>
      <c r="T649" s="304">
        <f t="shared" ca="1" si="291"/>
        <v>44.272530000000017</v>
      </c>
      <c r="U649" s="311">
        <f t="shared" ca="1" si="292"/>
        <v>0</v>
      </c>
      <c r="V649" s="306">
        <f t="shared" ca="1" si="293"/>
        <v>1.2259069555120035</v>
      </c>
      <c r="W649" s="304">
        <f t="shared" ca="1" si="294"/>
        <v>39.713456111957811</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0.98663826092239049</v>
      </c>
      <c r="AH649" s="304">
        <f t="shared" ca="1" si="318"/>
        <v>-8.7997649520957886</v>
      </c>
    </row>
    <row r="650" spans="1:34" x14ac:dyDescent="0.2">
      <c r="A650" s="347">
        <f t="shared" ca="1" si="296"/>
        <v>1E-4</v>
      </c>
      <c r="B650" s="304">
        <f t="shared" ca="1" si="297"/>
        <v>29.825800000000097</v>
      </c>
      <c r="D650" s="306">
        <f t="shared" ca="1" si="298"/>
        <v>-0.6099775293791283</v>
      </c>
      <c r="E650" s="307">
        <f t="shared" ca="1" si="299"/>
        <v>-1.0313755952065478</v>
      </c>
      <c r="F650" s="304">
        <f t="shared" ca="1" si="300"/>
        <v>1.1982521457252333</v>
      </c>
      <c r="G650" s="306">
        <f t="shared" ca="1" si="301"/>
        <v>7.1408987604616012</v>
      </c>
      <c r="H650" s="307">
        <f t="shared" ca="1" si="302"/>
        <v>-102.77078006875324</v>
      </c>
      <c r="I650" s="304">
        <f t="shared" ca="1" si="303"/>
        <v>103.01856954475349</v>
      </c>
      <c r="J650" s="306">
        <f t="shared" ca="1" si="304"/>
        <v>634.95209386251588</v>
      </c>
      <c r="K650" s="307">
        <f t="shared" ca="1" si="305"/>
        <v>-7.411255800038397</v>
      </c>
      <c r="L650" s="304">
        <f t="shared" ca="1" si="290"/>
        <v>634.99534503248663</v>
      </c>
      <c r="M650" s="306">
        <f t="shared" ca="1" si="306"/>
        <v>-1.501424080455575</v>
      </c>
      <c r="N650" s="304">
        <f t="shared" ca="1" si="307"/>
        <v>-86.02526306941499</v>
      </c>
      <c r="P650" s="310">
        <f t="shared" ca="1" si="308"/>
        <v>23</v>
      </c>
      <c r="Q650" s="304">
        <f t="shared" ca="1" si="309"/>
        <v>0</v>
      </c>
      <c r="R650" s="306">
        <f t="shared" ca="1" si="310"/>
        <v>0</v>
      </c>
      <c r="S650" s="307">
        <f t="shared" ca="1" si="311"/>
        <v>4.5130000000000017</v>
      </c>
      <c r="T650" s="304">
        <f t="shared" ca="1" si="291"/>
        <v>44.272530000000017</v>
      </c>
      <c r="U650" s="311">
        <f t="shared" ca="1" si="292"/>
        <v>0</v>
      </c>
      <c r="V650" s="306">
        <f t="shared" ca="1" si="293"/>
        <v>1.2259082153863321</v>
      </c>
      <c r="W650" s="304">
        <f t="shared" ca="1" si="294"/>
        <v>39.713572993457198</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0.98661281057033001</v>
      </c>
      <c r="AH650" s="304">
        <f t="shared" ca="1" si="318"/>
        <v>-8.7997908513090621</v>
      </c>
    </row>
    <row r="651" spans="1:34" x14ac:dyDescent="0.2">
      <c r="A651" s="347">
        <f t="shared" ca="1" si="296"/>
        <v>1E-4</v>
      </c>
      <c r="B651" s="304">
        <f t="shared" ca="1" si="297"/>
        <v>29.825900000000097</v>
      </c>
      <c r="D651" s="306">
        <f t="shared" ca="1" si="298"/>
        <v>-0.60997353002639831</v>
      </c>
      <c r="E651" s="307">
        <f t="shared" ca="1" si="299"/>
        <v>-1.0313493560225595</v>
      </c>
      <c r="F651" s="304">
        <f t="shared" ca="1" si="300"/>
        <v>1.1982275249304757</v>
      </c>
      <c r="G651" s="306">
        <f t="shared" ca="1" si="301"/>
        <v>7.1408377631085989</v>
      </c>
      <c r="H651" s="307">
        <f t="shared" ca="1" si="302"/>
        <v>-102.77088320368884</v>
      </c>
      <c r="I651" s="304">
        <f t="shared" ca="1" si="303"/>
        <v>103.01866820351198</v>
      </c>
      <c r="J651" s="306">
        <f t="shared" ca="1" si="304"/>
        <v>634.95209386251588</v>
      </c>
      <c r="K651" s="307">
        <f t="shared" ca="1" si="305"/>
        <v>-7.4215328832020191</v>
      </c>
      <c r="L651" s="304">
        <f t="shared" ca="1" si="290"/>
        <v>634.99546506312129</v>
      </c>
      <c r="M651" s="306">
        <f t="shared" ca="1" si="306"/>
        <v>-1.5014247405262473</v>
      </c>
      <c r="N651" s="304">
        <f t="shared" ca="1" si="307"/>
        <v>-86.0253008886787</v>
      </c>
      <c r="P651" s="310">
        <f t="shared" ca="1" si="308"/>
        <v>23</v>
      </c>
      <c r="Q651" s="304">
        <f t="shared" ca="1" si="309"/>
        <v>0</v>
      </c>
      <c r="R651" s="306">
        <f t="shared" ca="1" si="310"/>
        <v>0</v>
      </c>
      <c r="S651" s="307">
        <f t="shared" ca="1" si="311"/>
        <v>4.5130000000000017</v>
      </c>
      <c r="T651" s="304">
        <f t="shared" ca="1" si="291"/>
        <v>44.272530000000017</v>
      </c>
      <c r="U651" s="311">
        <f t="shared" ca="1" si="292"/>
        <v>0</v>
      </c>
      <c r="V651" s="306">
        <f t="shared" ca="1" si="293"/>
        <v>1.2259094752632211</v>
      </c>
      <c r="W651" s="304">
        <f t="shared" ca="1" si="294"/>
        <v>39.713689873306535</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0.98658736057494423</v>
      </c>
      <c r="AH651" s="304">
        <f t="shared" ca="1" si="318"/>
        <v>-8.7998167501566993</v>
      </c>
    </row>
    <row r="652" spans="1:34" x14ac:dyDescent="0.2">
      <c r="A652" s="347">
        <f t="shared" ca="1" si="296"/>
        <v>1E-4</v>
      </c>
      <c r="B652" s="304">
        <f t="shared" ca="1" si="297"/>
        <v>29.826000000000096</v>
      </c>
      <c r="D652" s="306">
        <f t="shared" ca="1" si="298"/>
        <v>-0.60996953067454551</v>
      </c>
      <c r="E652" s="307">
        <f t="shared" ca="1" si="299"/>
        <v>-1.031323117208979</v>
      </c>
      <c r="F652" s="304">
        <f t="shared" ca="1" si="300"/>
        <v>1.1982029045370282</v>
      </c>
      <c r="G652" s="306">
        <f t="shared" ca="1" si="301"/>
        <v>7.1407767661555317</v>
      </c>
      <c r="H652" s="307">
        <f t="shared" ca="1" si="302"/>
        <v>-102.77098633600056</v>
      </c>
      <c r="I652" s="304">
        <f t="shared" ca="1" si="303"/>
        <v>103.01876685972552</v>
      </c>
      <c r="J652" s="306">
        <f t="shared" ca="1" si="304"/>
        <v>634.95209386251588</v>
      </c>
      <c r="K652" s="307">
        <f t="shared" ca="1" si="305"/>
        <v>-7.4318099766790038</v>
      </c>
      <c r="L652" s="304">
        <f t="shared" ca="1" si="290"/>
        <v>634.99558526018325</v>
      </c>
      <c r="M652" s="306">
        <f t="shared" ca="1" si="306"/>
        <v>-1.5014254005900169</v>
      </c>
      <c r="N652" s="304">
        <f t="shared" ca="1" si="307"/>
        <v>-86.025338707546908</v>
      </c>
      <c r="P652" s="310">
        <f t="shared" ca="1" si="308"/>
        <v>23</v>
      </c>
      <c r="Q652" s="304">
        <f t="shared" ca="1" si="309"/>
        <v>0</v>
      </c>
      <c r="R652" s="306">
        <f t="shared" ca="1" si="310"/>
        <v>0</v>
      </c>
      <c r="S652" s="307">
        <f t="shared" ca="1" si="311"/>
        <v>4.5130000000000017</v>
      </c>
      <c r="T652" s="304">
        <f t="shared" ca="1" si="291"/>
        <v>44.272530000000017</v>
      </c>
      <c r="U652" s="311">
        <f t="shared" ca="1" si="292"/>
        <v>0</v>
      </c>
      <c r="V652" s="306">
        <f t="shared" ca="1" si="293"/>
        <v>1.2259107351426692</v>
      </c>
      <c r="W652" s="304">
        <f t="shared" ca="1" si="294"/>
        <v>39.713806751505807</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0.98656191093622603</v>
      </c>
      <c r="AH652" s="304">
        <f t="shared" ca="1" si="318"/>
        <v>-8.7998426486387142</v>
      </c>
    </row>
    <row r="653" spans="1:34" x14ac:dyDescent="0.2">
      <c r="A653" s="347">
        <f t="shared" ca="1" si="296"/>
        <v>1E-4</v>
      </c>
      <c r="B653" s="304">
        <f t="shared" ca="1" si="297"/>
        <v>29.826100000000096</v>
      </c>
      <c r="D653" s="306">
        <f t="shared" ca="1" si="298"/>
        <v>-0.60996553132357301</v>
      </c>
      <c r="E653" s="307">
        <f t="shared" ca="1" si="299"/>
        <v>-1.0312968787658079</v>
      </c>
      <c r="F653" s="304">
        <f t="shared" ca="1" si="300"/>
        <v>1.1981782845448945</v>
      </c>
      <c r="G653" s="306">
        <f t="shared" ca="1" si="301"/>
        <v>7.1407157696023997</v>
      </c>
      <c r="H653" s="307">
        <f t="shared" ca="1" si="302"/>
        <v>-102.77108946568843</v>
      </c>
      <c r="I653" s="304">
        <f t="shared" ca="1" si="303"/>
        <v>103.01886551339413</v>
      </c>
      <c r="J653" s="306">
        <f t="shared" ca="1" si="304"/>
        <v>634.95209386251588</v>
      </c>
      <c r="K653" s="307">
        <f t="shared" ca="1" si="305"/>
        <v>-7.4420870804690882</v>
      </c>
      <c r="L653" s="304">
        <f t="shared" ca="1" si="290"/>
        <v>634.99570562367308</v>
      </c>
      <c r="M653" s="306">
        <f t="shared" ca="1" si="306"/>
        <v>-1.5014260606468843</v>
      </c>
      <c r="N653" s="304">
        <f t="shared" ca="1" si="307"/>
        <v>-86.025376526019656</v>
      </c>
      <c r="P653" s="310">
        <f t="shared" ca="1" si="308"/>
        <v>23</v>
      </c>
      <c r="Q653" s="304">
        <f t="shared" ca="1" si="309"/>
        <v>0</v>
      </c>
      <c r="R653" s="306">
        <f t="shared" ca="1" si="310"/>
        <v>0</v>
      </c>
      <c r="S653" s="307">
        <f t="shared" ca="1" si="311"/>
        <v>4.5130000000000017</v>
      </c>
      <c r="T653" s="304">
        <f t="shared" ca="1" si="291"/>
        <v>44.272530000000017</v>
      </c>
      <c r="U653" s="311">
        <f t="shared" ca="1" si="292"/>
        <v>0</v>
      </c>
      <c r="V653" s="306">
        <f t="shared" ca="1" si="293"/>
        <v>1.2259119950246771</v>
      </c>
      <c r="W653" s="304">
        <f t="shared" ca="1" si="294"/>
        <v>39.713923628055049</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0.98653646165417186</v>
      </c>
      <c r="AH653" s="304">
        <f t="shared" ca="1" si="318"/>
        <v>-8.7998685467551052</v>
      </c>
    </row>
    <row r="654" spans="1:34" x14ac:dyDescent="0.2">
      <c r="A654" s="347">
        <f t="shared" ca="1" si="296"/>
        <v>1E-4</v>
      </c>
      <c r="B654" s="304">
        <f t="shared" ca="1" si="297"/>
        <v>29.826200000000096</v>
      </c>
      <c r="D654" s="306">
        <f t="shared" ca="1" si="298"/>
        <v>-0.60996153197347847</v>
      </c>
      <c r="E654" s="307">
        <f t="shared" ca="1" si="299"/>
        <v>-1.0312706406930392</v>
      </c>
      <c r="F654" s="304">
        <f t="shared" ca="1" si="300"/>
        <v>1.1981536649540676</v>
      </c>
      <c r="G654" s="306">
        <f t="shared" ca="1" si="301"/>
        <v>7.1406547734492021</v>
      </c>
      <c r="H654" s="307">
        <f t="shared" ca="1" si="302"/>
        <v>-102.7711925927525</v>
      </c>
      <c r="I654" s="304">
        <f t="shared" ca="1" si="303"/>
        <v>103.01896416451783</v>
      </c>
      <c r="J654" s="306">
        <f t="shared" ca="1" si="304"/>
        <v>634.95209386251588</v>
      </c>
      <c r="K654" s="307">
        <f t="shared" ca="1" si="305"/>
        <v>-7.4523641945720103</v>
      </c>
      <c r="L654" s="304">
        <f t="shared" ca="1" si="290"/>
        <v>634.99582615359111</v>
      </c>
      <c r="M654" s="306">
        <f t="shared" ca="1" si="306"/>
        <v>-1.5014267206968492</v>
      </c>
      <c r="N654" s="304">
        <f t="shared" ca="1" si="307"/>
        <v>-86.025414344096916</v>
      </c>
      <c r="P654" s="310">
        <f t="shared" ca="1" si="308"/>
        <v>23</v>
      </c>
      <c r="Q654" s="304">
        <f t="shared" ca="1" si="309"/>
        <v>0</v>
      </c>
      <c r="R654" s="306">
        <f t="shared" ca="1" si="310"/>
        <v>0</v>
      </c>
      <c r="S654" s="307">
        <f t="shared" ca="1" si="311"/>
        <v>4.5130000000000017</v>
      </c>
      <c r="T654" s="304">
        <f t="shared" ca="1" si="291"/>
        <v>44.272530000000017</v>
      </c>
      <c r="U654" s="311">
        <f t="shared" ca="1" si="292"/>
        <v>0</v>
      </c>
      <c r="V654" s="306">
        <f t="shared" ca="1" si="293"/>
        <v>1.2259132549092444</v>
      </c>
      <c r="W654" s="304">
        <f t="shared" ca="1" si="294"/>
        <v>39.714040502954234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0.98651101272877995</v>
      </c>
      <c r="AH654" s="304">
        <f t="shared" ca="1" si="318"/>
        <v>-8.7998944445058793</v>
      </c>
    </row>
    <row r="655" spans="1:34" x14ac:dyDescent="0.2">
      <c r="A655" s="347">
        <f t="shared" ca="1" si="296"/>
        <v>1E-4</v>
      </c>
      <c r="B655" s="304">
        <f t="shared" ca="1" si="297"/>
        <v>29.826300000000096</v>
      </c>
      <c r="D655" s="306">
        <f t="shared" ca="1" si="298"/>
        <v>-0.60995753262426489</v>
      </c>
      <c r="E655" s="307">
        <f t="shared" ca="1" si="299"/>
        <v>-1.0312444029906818</v>
      </c>
      <c r="F655" s="304">
        <f t="shared" ca="1" si="300"/>
        <v>1.1981290457645575</v>
      </c>
      <c r="G655" s="306">
        <f t="shared" ca="1" si="301"/>
        <v>7.1405937776959396</v>
      </c>
      <c r="H655" s="307">
        <f t="shared" ca="1" si="302"/>
        <v>-102.7712957171928</v>
      </c>
      <c r="I655" s="304">
        <f t="shared" ca="1" si="303"/>
        <v>103.0190628130967</v>
      </c>
      <c r="J655" s="306">
        <f t="shared" ca="1" si="304"/>
        <v>634.95209386251588</v>
      </c>
      <c r="K655" s="307">
        <f t="shared" ca="1" si="305"/>
        <v>-7.4626413189875072</v>
      </c>
      <c r="L655" s="304">
        <f t="shared" ca="1" si="290"/>
        <v>634.99594684993781</v>
      </c>
      <c r="M655" s="306">
        <f t="shared" ca="1" si="306"/>
        <v>-1.5014273807399119</v>
      </c>
      <c r="N655" s="304">
        <f t="shared" ca="1" si="307"/>
        <v>-86.025452161778702</v>
      </c>
      <c r="P655" s="310">
        <f t="shared" ca="1" si="308"/>
        <v>23</v>
      </c>
      <c r="Q655" s="304">
        <f t="shared" ca="1" si="309"/>
        <v>0</v>
      </c>
      <c r="R655" s="306">
        <f t="shared" ca="1" si="310"/>
        <v>0</v>
      </c>
      <c r="S655" s="307">
        <f t="shared" ca="1" si="311"/>
        <v>4.5130000000000017</v>
      </c>
      <c r="T655" s="304">
        <f t="shared" ca="1" si="291"/>
        <v>44.272530000000017</v>
      </c>
      <c r="U655" s="311">
        <f t="shared" ca="1" si="292"/>
        <v>0</v>
      </c>
      <c r="V655" s="306">
        <f t="shared" ca="1" si="293"/>
        <v>1.2259145147963713</v>
      </c>
      <c r="W655" s="304">
        <f t="shared" ca="1" si="294"/>
        <v>39.714157376203424</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0.98648556416005206</v>
      </c>
      <c r="AH655" s="304">
        <f t="shared" ca="1" si="318"/>
        <v>-8.7999203418910295</v>
      </c>
    </row>
    <row r="656" spans="1:34" x14ac:dyDescent="0.2">
      <c r="A656" s="347">
        <f t="shared" ca="1" si="296"/>
        <v>1E-4</v>
      </c>
      <c r="B656" s="304">
        <f t="shared" ca="1" si="297"/>
        <v>29.826400000000096</v>
      </c>
      <c r="D656" s="306">
        <f t="shared" ca="1" si="298"/>
        <v>-0.60995353327593249</v>
      </c>
      <c r="E656" s="307">
        <f t="shared" ca="1" si="299"/>
        <v>-1.031218165658716</v>
      </c>
      <c r="F656" s="304">
        <f t="shared" ca="1" si="300"/>
        <v>1.1981044269763472</v>
      </c>
      <c r="G656" s="306">
        <f t="shared" ca="1" si="301"/>
        <v>7.1405327823426124</v>
      </c>
      <c r="H656" s="307">
        <f t="shared" ca="1" si="302"/>
        <v>-102.77139883900936</v>
      </c>
      <c r="I656" s="304">
        <f t="shared" ca="1" si="303"/>
        <v>103.01916145913071</v>
      </c>
      <c r="J656" s="306">
        <f t="shared" ca="1" si="304"/>
        <v>634.95209386251588</v>
      </c>
      <c r="K656" s="307">
        <f t="shared" ca="1" si="305"/>
        <v>-7.4729184537153168</v>
      </c>
      <c r="L656" s="304">
        <f t="shared" ca="1" si="290"/>
        <v>634.99606771271351</v>
      </c>
      <c r="M656" s="306">
        <f t="shared" ca="1" si="306"/>
        <v>-1.5014280407760723</v>
      </c>
      <c r="N656" s="304">
        <f t="shared" ca="1" si="307"/>
        <v>-86.025489979065014</v>
      </c>
      <c r="P656" s="310">
        <f t="shared" ca="1" si="308"/>
        <v>23</v>
      </c>
      <c r="Q656" s="304">
        <f t="shared" ca="1" si="309"/>
        <v>0</v>
      </c>
      <c r="R656" s="306">
        <f t="shared" ca="1" si="310"/>
        <v>0</v>
      </c>
      <c r="S656" s="307">
        <f t="shared" ca="1" si="311"/>
        <v>4.5130000000000017</v>
      </c>
      <c r="T656" s="304">
        <f t="shared" ca="1" si="291"/>
        <v>44.272530000000017</v>
      </c>
      <c r="U656" s="311">
        <f t="shared" ca="1" si="292"/>
        <v>0</v>
      </c>
      <c r="V656" s="306">
        <f t="shared" ca="1" si="293"/>
        <v>1.2259157746860574</v>
      </c>
      <c r="W656" s="304">
        <f t="shared" ca="1" si="294"/>
        <v>39.714274247802614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0.98646011594797756</v>
      </c>
      <c r="AH656" s="304">
        <f t="shared" ca="1" si="318"/>
        <v>-8.7999462389105716</v>
      </c>
    </row>
    <row r="657" spans="1:34" x14ac:dyDescent="0.2">
      <c r="A657" s="347">
        <f t="shared" ca="1" si="296"/>
        <v>1E-4</v>
      </c>
      <c r="B657" s="304">
        <f t="shared" ca="1" si="297"/>
        <v>29.826500000000095</v>
      </c>
      <c r="D657" s="306">
        <f t="shared" ca="1" si="298"/>
        <v>-0.60994953392848239</v>
      </c>
      <c r="E657" s="307">
        <f t="shared" ca="1" si="299"/>
        <v>-1.0311919286971492</v>
      </c>
      <c r="F657" s="304">
        <f t="shared" ca="1" si="300"/>
        <v>1.1980798085894442</v>
      </c>
      <c r="G657" s="306">
        <f t="shared" ca="1" si="301"/>
        <v>7.1404717873892194</v>
      </c>
      <c r="H657" s="307">
        <f t="shared" ca="1" si="302"/>
        <v>-102.77150195820224</v>
      </c>
      <c r="I657" s="304">
        <f t="shared" ca="1" si="303"/>
        <v>103.01926010261997</v>
      </c>
      <c r="J657" s="306">
        <f t="shared" ca="1" si="304"/>
        <v>634.95209386251588</v>
      </c>
      <c r="K657" s="307">
        <f t="shared" ca="1" si="305"/>
        <v>-7.4831955987551773</v>
      </c>
      <c r="L657" s="304">
        <f t="shared" ca="1" si="290"/>
        <v>634.99618874191867</v>
      </c>
      <c r="M657" s="306">
        <f t="shared" ca="1" si="306"/>
        <v>-1.5014287008053306</v>
      </c>
      <c r="N657" s="304">
        <f t="shared" ca="1" si="307"/>
        <v>-86.025527795955867</v>
      </c>
      <c r="P657" s="310">
        <f t="shared" ca="1" si="308"/>
        <v>23</v>
      </c>
      <c r="Q657" s="304">
        <f t="shared" ca="1" si="309"/>
        <v>0</v>
      </c>
      <c r="R657" s="306">
        <f t="shared" ca="1" si="310"/>
        <v>0</v>
      </c>
      <c r="S657" s="307">
        <f t="shared" ca="1" si="311"/>
        <v>4.5130000000000017</v>
      </c>
      <c r="T657" s="304">
        <f t="shared" ca="1" si="291"/>
        <v>44.272530000000017</v>
      </c>
      <c r="U657" s="311">
        <f t="shared" ca="1" si="292"/>
        <v>0</v>
      </c>
      <c r="V657" s="306">
        <f t="shared" ca="1" si="293"/>
        <v>1.2259170345783035</v>
      </c>
      <c r="W657" s="304">
        <f t="shared" ca="1" si="294"/>
        <v>39.714391117751838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0.98643466809255465</v>
      </c>
      <c r="AH657" s="304">
        <f t="shared" ca="1" si="318"/>
        <v>-8.7999721355645022</v>
      </c>
    </row>
    <row r="658" spans="1:34" x14ac:dyDescent="0.2">
      <c r="A658" s="347">
        <f t="shared" ca="1" si="296"/>
        <v>1E-4</v>
      </c>
      <c r="B658" s="304">
        <f t="shared" ca="1" si="297"/>
        <v>29.826600000000095</v>
      </c>
      <c r="D658" s="306">
        <f t="shared" ca="1" si="298"/>
        <v>-0.60994553458191447</v>
      </c>
      <c r="E658" s="307">
        <f t="shared" ca="1" si="299"/>
        <v>-1.0311656921059704</v>
      </c>
      <c r="F658" s="304">
        <f t="shared" ca="1" si="300"/>
        <v>1.1980551906038397</v>
      </c>
      <c r="G658" s="306">
        <f t="shared" ca="1" si="301"/>
        <v>7.1404107928357616</v>
      </c>
      <c r="H658" s="307">
        <f t="shared" ca="1" si="302"/>
        <v>-102.77160507477144</v>
      </c>
      <c r="I658" s="304">
        <f t="shared" ca="1" si="303"/>
        <v>103.01935874356447</v>
      </c>
      <c r="J658" s="306">
        <f t="shared" ca="1" si="304"/>
        <v>634.95209386251588</v>
      </c>
      <c r="K658" s="307">
        <f t="shared" ca="1" si="305"/>
        <v>-7.4934727541068256</v>
      </c>
      <c r="L658" s="304">
        <f t="shared" ca="1" si="290"/>
        <v>634.99630993755363</v>
      </c>
      <c r="M658" s="306">
        <f t="shared" ca="1" si="306"/>
        <v>-1.5014293608276872</v>
      </c>
      <c r="N658" s="304">
        <f t="shared" ca="1" si="307"/>
        <v>-86.025565612451288</v>
      </c>
      <c r="P658" s="310">
        <f t="shared" ca="1" si="308"/>
        <v>23</v>
      </c>
      <c r="Q658" s="304">
        <f t="shared" ca="1" si="309"/>
        <v>0</v>
      </c>
      <c r="R658" s="306">
        <f t="shared" ca="1" si="310"/>
        <v>0</v>
      </c>
      <c r="S658" s="307">
        <f t="shared" ca="1" si="311"/>
        <v>4.5130000000000017</v>
      </c>
      <c r="T658" s="304">
        <f t="shared" ca="1" si="291"/>
        <v>44.272530000000017</v>
      </c>
      <c r="U658" s="311">
        <f t="shared" ca="1" si="292"/>
        <v>0</v>
      </c>
      <c r="V658" s="306">
        <f t="shared" ca="1" si="293"/>
        <v>1.2259182944731088</v>
      </c>
      <c r="W658" s="304">
        <f t="shared" ca="1" si="294"/>
        <v>39.714507986051096</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0.98640922059377978</v>
      </c>
      <c r="AH658" s="304">
        <f t="shared" ca="1" si="318"/>
        <v>-8.7999980318528301</v>
      </c>
    </row>
    <row r="659" spans="1:34" x14ac:dyDescent="0.2">
      <c r="A659" s="347">
        <f t="shared" ca="1" si="296"/>
        <v>1E-4</v>
      </c>
      <c r="B659" s="304">
        <f t="shared" ca="1" si="297"/>
        <v>29.826700000000095</v>
      </c>
      <c r="D659" s="306">
        <f t="shared" ca="1" si="298"/>
        <v>-0.60994153523622807</v>
      </c>
      <c r="E659" s="307">
        <f t="shared" ca="1" si="299"/>
        <v>-1.0311394558851781</v>
      </c>
      <c r="F659" s="304">
        <f t="shared" ca="1" si="300"/>
        <v>1.1980305730195318</v>
      </c>
      <c r="G659" s="306">
        <f t="shared" ca="1" si="301"/>
        <v>7.1403497986822382</v>
      </c>
      <c r="H659" s="307">
        <f t="shared" ca="1" si="302"/>
        <v>-102.77170818871703</v>
      </c>
      <c r="I659" s="304">
        <f t="shared" ca="1" si="303"/>
        <v>103.01945738196424</v>
      </c>
      <c r="J659" s="306">
        <f t="shared" ca="1" si="304"/>
        <v>634.95209386251588</v>
      </c>
      <c r="K659" s="307">
        <f t="shared" ca="1" si="305"/>
        <v>-7.5037499197699997</v>
      </c>
      <c r="L659" s="304">
        <f t="shared" ca="1" si="290"/>
        <v>634.99643129961885</v>
      </c>
      <c r="M659" s="306">
        <f t="shared" ca="1" si="306"/>
        <v>-1.5014300208431417</v>
      </c>
      <c r="N659" s="304">
        <f t="shared" ca="1" si="307"/>
        <v>-86.02560342855125</v>
      </c>
      <c r="P659" s="310">
        <f t="shared" ca="1" si="308"/>
        <v>23</v>
      </c>
      <c r="Q659" s="304">
        <f t="shared" ca="1" si="309"/>
        <v>0</v>
      </c>
      <c r="R659" s="306">
        <f t="shared" ca="1" si="310"/>
        <v>0</v>
      </c>
      <c r="S659" s="307">
        <f t="shared" ca="1" si="311"/>
        <v>4.5130000000000017</v>
      </c>
      <c r="T659" s="304">
        <f t="shared" ca="1" si="291"/>
        <v>44.272530000000017</v>
      </c>
      <c r="U659" s="311">
        <f t="shared" ca="1" si="292"/>
        <v>0</v>
      </c>
      <c r="V659" s="306">
        <f t="shared" ca="1" si="293"/>
        <v>1.225919554370474</v>
      </c>
      <c r="W659" s="304">
        <f t="shared" ca="1" si="294"/>
        <v>39.71462485270041</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0.98638377345165296</v>
      </c>
      <c r="AH659" s="304">
        <f t="shared" ca="1" si="318"/>
        <v>-8.8000239277755554</v>
      </c>
    </row>
    <row r="660" spans="1:34" x14ac:dyDescent="0.2">
      <c r="A660" s="347">
        <f t="shared" ca="1" si="296"/>
        <v>1E-4</v>
      </c>
      <c r="B660" s="304">
        <f t="shared" ca="1" si="297"/>
        <v>29.826800000000095</v>
      </c>
      <c r="D660" s="306">
        <f t="shared" ca="1" si="298"/>
        <v>-0.60993753589142652</v>
      </c>
      <c r="E660" s="307">
        <f t="shared" ca="1" si="299"/>
        <v>-1.0311132200347721</v>
      </c>
      <c r="F660" s="304">
        <f t="shared" ca="1" si="300"/>
        <v>1.1980059558365233</v>
      </c>
      <c r="G660" s="306">
        <f t="shared" ca="1" si="301"/>
        <v>7.140288804928649</v>
      </c>
      <c r="H660" s="307">
        <f t="shared" ca="1" si="302"/>
        <v>-102.77181130003903</v>
      </c>
      <c r="I660" s="304">
        <f t="shared" ca="1" si="303"/>
        <v>103.01955601781935</v>
      </c>
      <c r="J660" s="306">
        <f t="shared" ca="1" si="304"/>
        <v>634.95209386251588</v>
      </c>
      <c r="K660" s="307">
        <f t="shared" ca="1" si="305"/>
        <v>-7.5140270957444377</v>
      </c>
      <c r="L660" s="304">
        <f t="shared" ca="1" si="290"/>
        <v>634.99655282811477</v>
      </c>
      <c r="M660" s="306">
        <f t="shared" ca="1" si="306"/>
        <v>-1.5014306808516944</v>
      </c>
      <c r="N660" s="304">
        <f t="shared" ca="1" si="307"/>
        <v>-86.025641244255752</v>
      </c>
      <c r="P660" s="310">
        <f t="shared" ca="1" si="308"/>
        <v>23</v>
      </c>
      <c r="Q660" s="304">
        <f t="shared" ca="1" si="309"/>
        <v>0</v>
      </c>
      <c r="R660" s="306">
        <f t="shared" ca="1" si="310"/>
        <v>0</v>
      </c>
      <c r="S660" s="307">
        <f t="shared" ca="1" si="311"/>
        <v>4.5130000000000017</v>
      </c>
      <c r="T660" s="304">
        <f t="shared" ca="1" si="291"/>
        <v>44.272530000000017</v>
      </c>
      <c r="U660" s="311">
        <f t="shared" ca="1" si="292"/>
        <v>0</v>
      </c>
      <c r="V660" s="306">
        <f t="shared" ca="1" si="293"/>
        <v>1.2259208142703977</v>
      </c>
      <c r="W660" s="304">
        <f t="shared" ca="1" si="294"/>
        <v>39.714741717699766</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0.98635832666616707</v>
      </c>
      <c r="AH660" s="304">
        <f t="shared" ca="1" si="318"/>
        <v>-8.8000498233326816</v>
      </c>
    </row>
    <row r="661" spans="1:34" x14ac:dyDescent="0.2">
      <c r="A661" s="347">
        <f t="shared" ca="1" si="296"/>
        <v>1E-4</v>
      </c>
      <c r="B661" s="304">
        <f t="shared" ca="1" si="297"/>
        <v>29.826900000000094</v>
      </c>
      <c r="D661" s="306">
        <f t="shared" ca="1" si="298"/>
        <v>-0.60993353654750948</v>
      </c>
      <c r="E661" s="307">
        <f t="shared" ca="1" si="299"/>
        <v>-1.0310869845547508</v>
      </c>
      <c r="F661" s="304">
        <f t="shared" ca="1" si="300"/>
        <v>1.1979813390548122</v>
      </c>
      <c r="G661" s="306">
        <f t="shared" ca="1" si="301"/>
        <v>7.1402278115749942</v>
      </c>
      <c r="H661" s="307">
        <f t="shared" ca="1" si="302"/>
        <v>-102.77191440873749</v>
      </c>
      <c r="I661" s="304">
        <f t="shared" ca="1" si="303"/>
        <v>103.01965465112981</v>
      </c>
      <c r="J661" s="306">
        <f t="shared" ca="1" si="304"/>
        <v>634.95209386251588</v>
      </c>
      <c r="K661" s="307">
        <f t="shared" ca="1" si="305"/>
        <v>-7.5243042820298767</v>
      </c>
      <c r="L661" s="304">
        <f t="shared" ca="1" si="290"/>
        <v>634.99667452304175</v>
      </c>
      <c r="M661" s="306">
        <f t="shared" ca="1" si="306"/>
        <v>-1.5014313408533455</v>
      </c>
      <c r="N661" s="304">
        <f t="shared" ca="1" si="307"/>
        <v>-86.025679059564837</v>
      </c>
      <c r="P661" s="310">
        <f t="shared" ca="1" si="308"/>
        <v>23</v>
      </c>
      <c r="Q661" s="304">
        <f t="shared" ca="1" si="309"/>
        <v>0</v>
      </c>
      <c r="R661" s="306">
        <f t="shared" ca="1" si="310"/>
        <v>0</v>
      </c>
      <c r="S661" s="307">
        <f t="shared" ca="1" si="311"/>
        <v>4.5130000000000017</v>
      </c>
      <c r="T661" s="304">
        <f t="shared" ca="1" si="291"/>
        <v>44.272530000000017</v>
      </c>
      <c r="U661" s="311">
        <f t="shared" ca="1" si="292"/>
        <v>0</v>
      </c>
      <c r="V661" s="306">
        <f t="shared" ca="1" si="293"/>
        <v>1.2259220741728811</v>
      </c>
      <c r="W661" s="304">
        <f t="shared" ca="1" si="294"/>
        <v>39.714858581049221</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0.98633288023732568</v>
      </c>
      <c r="AH661" s="304">
        <f t="shared" ca="1" si="318"/>
        <v>-8.8000757185242087</v>
      </c>
    </row>
    <row r="662" spans="1:34" x14ac:dyDescent="0.2">
      <c r="A662" s="347">
        <f t="shared" ca="1" si="296"/>
        <v>1E-4</v>
      </c>
      <c r="B662" s="304">
        <f t="shared" ca="1" si="297"/>
        <v>29.827000000000094</v>
      </c>
      <c r="D662" s="306">
        <f t="shared" ca="1" si="298"/>
        <v>-0.60992953720447651</v>
      </c>
      <c r="E662" s="307">
        <f t="shared" ca="1" si="299"/>
        <v>-1.0310607494451052</v>
      </c>
      <c r="F662" s="304">
        <f t="shared" ca="1" si="300"/>
        <v>1.1979567226743915</v>
      </c>
      <c r="G662" s="306">
        <f t="shared" ca="1" si="301"/>
        <v>7.1401668186212737</v>
      </c>
      <c r="H662" s="307">
        <f t="shared" ca="1" si="302"/>
        <v>-102.77201751481243</v>
      </c>
      <c r="I662" s="304">
        <f t="shared" ca="1" si="303"/>
        <v>103.01975328189566</v>
      </c>
      <c r="J662" s="306">
        <f t="shared" ca="1" si="304"/>
        <v>634.95209386251588</v>
      </c>
      <c r="K662" s="307">
        <f t="shared" ca="1" si="305"/>
        <v>-7.5345814786260545</v>
      </c>
      <c r="L662" s="304">
        <f t="shared" ca="1" si="290"/>
        <v>634.99679638440011</v>
      </c>
      <c r="M662" s="306">
        <f t="shared" ca="1" si="306"/>
        <v>-1.5014320008480948</v>
      </c>
      <c r="N662" s="304">
        <f t="shared" ca="1" si="307"/>
        <v>-86.025716874478476</v>
      </c>
      <c r="P662" s="310">
        <f t="shared" ca="1" si="308"/>
        <v>23</v>
      </c>
      <c r="Q662" s="304">
        <f t="shared" ca="1" si="309"/>
        <v>0</v>
      </c>
      <c r="R662" s="306">
        <f t="shared" ca="1" si="310"/>
        <v>0</v>
      </c>
      <c r="S662" s="307">
        <f t="shared" ca="1" si="311"/>
        <v>4.5130000000000017</v>
      </c>
      <c r="T662" s="304">
        <f t="shared" ca="1" si="291"/>
        <v>44.272530000000017</v>
      </c>
      <c r="U662" s="311">
        <f t="shared" ca="1" si="292"/>
        <v>0</v>
      </c>
      <c r="V662" s="306">
        <f t="shared" ca="1" si="293"/>
        <v>1.2259233340779241</v>
      </c>
      <c r="W662" s="304">
        <f t="shared" ca="1" si="294"/>
        <v>39.714975442748774</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0.98630743416511812</v>
      </c>
      <c r="AH662" s="304">
        <f t="shared" ca="1" si="318"/>
        <v>-8.8001016133501455</v>
      </c>
    </row>
    <row r="663" spans="1:34" x14ac:dyDescent="0.2">
      <c r="A663" s="347">
        <f t="shared" ca="1" si="296"/>
        <v>1E-4</v>
      </c>
      <c r="B663" s="304">
        <f t="shared" ca="1" si="297"/>
        <v>29.827100000000094</v>
      </c>
      <c r="D663" s="306">
        <f t="shared" ca="1" si="298"/>
        <v>-0.60992553786233117</v>
      </c>
      <c r="E663" s="307">
        <f t="shared" ca="1" si="299"/>
        <v>-1.0310345147058317</v>
      </c>
      <c r="F663" s="304">
        <f t="shared" ca="1" si="300"/>
        <v>1.19793210669526</v>
      </c>
      <c r="G663" s="306">
        <f t="shared" ca="1" si="301"/>
        <v>7.1401058260674874</v>
      </c>
      <c r="H663" s="307">
        <f t="shared" ca="1" si="302"/>
        <v>-102.7721206182639</v>
      </c>
      <c r="I663" s="304">
        <f t="shared" ca="1" si="303"/>
        <v>103.01985191011694</v>
      </c>
      <c r="J663" s="306">
        <f t="shared" ca="1" si="304"/>
        <v>634.95209386251588</v>
      </c>
      <c r="K663" s="307">
        <f t="shared" ca="1" si="305"/>
        <v>-7.5448586855327084</v>
      </c>
      <c r="L663" s="304">
        <f t="shared" ca="1" si="290"/>
        <v>634.99691841219033</v>
      </c>
      <c r="M663" s="306">
        <f t="shared" ca="1" si="306"/>
        <v>-1.5014326608359427</v>
      </c>
      <c r="N663" s="304">
        <f t="shared" ca="1" si="307"/>
        <v>-86.025754688996685</v>
      </c>
      <c r="P663" s="310">
        <f t="shared" ca="1" si="308"/>
        <v>23</v>
      </c>
      <c r="Q663" s="304">
        <f t="shared" ca="1" si="309"/>
        <v>0</v>
      </c>
      <c r="R663" s="306">
        <f t="shared" ca="1" si="310"/>
        <v>0</v>
      </c>
      <c r="S663" s="307">
        <f t="shared" ca="1" si="311"/>
        <v>4.5130000000000017</v>
      </c>
      <c r="T663" s="304">
        <f t="shared" ca="1" si="291"/>
        <v>44.272530000000017</v>
      </c>
      <c r="U663" s="311">
        <f t="shared" ca="1" si="292"/>
        <v>0</v>
      </c>
      <c r="V663" s="306">
        <f t="shared" ca="1" si="293"/>
        <v>1.2259245939855259</v>
      </c>
      <c r="W663" s="304">
        <f t="shared" ca="1" si="294"/>
        <v>39.715092302798439</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0.9862819884495444</v>
      </c>
      <c r="AH663" s="304">
        <f t="shared" ca="1" si="318"/>
        <v>-8.8001275078104939</v>
      </c>
    </row>
    <row r="664" spans="1:34" x14ac:dyDescent="0.2">
      <c r="A664" s="347">
        <f t="shared" ca="1" si="296"/>
        <v>1E-4</v>
      </c>
      <c r="B664" s="304">
        <f t="shared" ca="1" si="297"/>
        <v>29.827200000000094</v>
      </c>
      <c r="D664" s="306">
        <f t="shared" ca="1" si="298"/>
        <v>-0.609921538521071</v>
      </c>
      <c r="E664" s="307">
        <f t="shared" ca="1" si="299"/>
        <v>-1.0310082803369287</v>
      </c>
      <c r="F664" s="304">
        <f t="shared" ca="1" si="300"/>
        <v>1.1979074911174157</v>
      </c>
      <c r="G664" s="306">
        <f t="shared" ca="1" si="301"/>
        <v>7.1400448339136355</v>
      </c>
      <c r="H664" s="307">
        <f t="shared" ca="1" si="302"/>
        <v>-102.77222371909193</v>
      </c>
      <c r="I664" s="304">
        <f t="shared" ca="1" si="303"/>
        <v>103.01995053579368</v>
      </c>
      <c r="J664" s="306">
        <f t="shared" ca="1" si="304"/>
        <v>634.95209386251588</v>
      </c>
      <c r="K664" s="307">
        <f t="shared" ca="1" si="305"/>
        <v>-7.5551359027495764</v>
      </c>
      <c r="L664" s="304">
        <f t="shared" ca="1" si="290"/>
        <v>634.99704060641272</v>
      </c>
      <c r="M664" s="306">
        <f t="shared" ca="1" si="306"/>
        <v>-1.5014333208168893</v>
      </c>
      <c r="N664" s="304">
        <f t="shared" ca="1" si="307"/>
        <v>-86.02579250311949</v>
      </c>
      <c r="P664" s="310">
        <f t="shared" ca="1" si="308"/>
        <v>23</v>
      </c>
      <c r="Q664" s="304">
        <f t="shared" ca="1" si="309"/>
        <v>0</v>
      </c>
      <c r="R664" s="306">
        <f t="shared" ca="1" si="310"/>
        <v>0</v>
      </c>
      <c r="S664" s="307">
        <f t="shared" ca="1" si="311"/>
        <v>4.5130000000000017</v>
      </c>
      <c r="T664" s="304">
        <f t="shared" ca="1" si="291"/>
        <v>44.272530000000017</v>
      </c>
      <c r="U664" s="311">
        <f t="shared" ca="1" si="292"/>
        <v>0</v>
      </c>
      <c r="V664" s="306">
        <f t="shared" ca="1" si="293"/>
        <v>1.2259258538956872</v>
      </c>
      <c r="W664" s="304">
        <f t="shared" ca="1" si="294"/>
        <v>39.715209161198217</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0.98625654309059918</v>
      </c>
      <c r="AH664" s="304">
        <f t="shared" ca="1" si="318"/>
        <v>-8.8001534019052574</v>
      </c>
    </row>
    <row r="665" spans="1:34" x14ac:dyDescent="0.2">
      <c r="A665" s="347">
        <f t="shared" ca="1" si="296"/>
        <v>1E-4</v>
      </c>
      <c r="B665" s="304">
        <f t="shared" ca="1" si="297"/>
        <v>29.827300000000093</v>
      </c>
      <c r="D665" s="306">
        <f t="shared" ca="1" si="298"/>
        <v>-0.60991753918069713</v>
      </c>
      <c r="E665" s="307">
        <f t="shared" ca="1" si="299"/>
        <v>-1.0309820463383996</v>
      </c>
      <c r="F665" s="304">
        <f t="shared" ca="1" si="300"/>
        <v>1.1978828759408622</v>
      </c>
      <c r="G665" s="306">
        <f t="shared" ca="1" si="301"/>
        <v>7.139983842159717</v>
      </c>
      <c r="H665" s="307">
        <f t="shared" ca="1" si="302"/>
        <v>-102.77232681729656</v>
      </c>
      <c r="I665" s="304">
        <f t="shared" ca="1" si="303"/>
        <v>103.02004915892593</v>
      </c>
      <c r="J665" s="306">
        <f t="shared" ca="1" si="304"/>
        <v>634.95209386251588</v>
      </c>
      <c r="K665" s="307">
        <f t="shared" ca="1" si="305"/>
        <v>-7.5654131302763954</v>
      </c>
      <c r="L665" s="304">
        <f t="shared" ca="1" si="290"/>
        <v>634.99716296706788</v>
      </c>
      <c r="M665" s="306">
        <f t="shared" ca="1" si="306"/>
        <v>-1.5014339807909345</v>
      </c>
      <c r="N665" s="304">
        <f t="shared" ca="1" si="307"/>
        <v>-86.025830316846864</v>
      </c>
      <c r="P665" s="310">
        <f t="shared" ca="1" si="308"/>
        <v>23</v>
      </c>
      <c r="Q665" s="304">
        <f t="shared" ca="1" si="309"/>
        <v>0</v>
      </c>
      <c r="R665" s="306">
        <f t="shared" ca="1" si="310"/>
        <v>0</v>
      </c>
      <c r="S665" s="307">
        <f t="shared" ca="1" si="311"/>
        <v>4.5130000000000017</v>
      </c>
      <c r="T665" s="304">
        <f t="shared" ca="1" si="291"/>
        <v>44.272530000000017</v>
      </c>
      <c r="U665" s="311">
        <f t="shared" ca="1" si="292"/>
        <v>0</v>
      </c>
      <c r="V665" s="306">
        <f t="shared" ca="1" si="293"/>
        <v>1.2259271138084078</v>
      </c>
      <c r="W665" s="304">
        <f t="shared" ca="1" si="294"/>
        <v>39.715326017948165</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0.98623109808828424</v>
      </c>
      <c r="AH665" s="304">
        <f t="shared" ca="1" si="318"/>
        <v>-8.8001792956344342</v>
      </c>
    </row>
    <row r="666" spans="1:34" x14ac:dyDescent="0.2">
      <c r="A666" s="347">
        <f t="shared" ca="1" si="296"/>
        <v>1E-4</v>
      </c>
      <c r="B666" s="304">
        <f t="shared" ca="1" si="297"/>
        <v>29.827400000000093</v>
      </c>
      <c r="D666" s="306">
        <f t="shared" ca="1" si="298"/>
        <v>-0.60991353984121188</v>
      </c>
      <c r="E666" s="307">
        <f t="shared" ca="1" si="299"/>
        <v>-1.0309558127102267</v>
      </c>
      <c r="F666" s="304">
        <f t="shared" ca="1" si="300"/>
        <v>1.1978582611655861</v>
      </c>
      <c r="G666" s="306">
        <f t="shared" ca="1" si="301"/>
        <v>7.1399228508057329</v>
      </c>
      <c r="H666" s="307">
        <f t="shared" ca="1" si="302"/>
        <v>-102.77242991287783</v>
      </c>
      <c r="I666" s="304">
        <f t="shared" ca="1" si="303"/>
        <v>103.02014777951371</v>
      </c>
      <c r="J666" s="306">
        <f t="shared" ca="1" si="304"/>
        <v>634.95209386251588</v>
      </c>
      <c r="K666" s="307">
        <f t="shared" ca="1" si="305"/>
        <v>-7.5756903681129044</v>
      </c>
      <c r="L666" s="304">
        <f t="shared" ca="1" si="290"/>
        <v>634.99728549415602</v>
      </c>
      <c r="M666" s="306">
        <f t="shared" ca="1" si="306"/>
        <v>-1.5014346407580785</v>
      </c>
      <c r="N666" s="304">
        <f t="shared" ca="1" si="307"/>
        <v>-86.025868130178836</v>
      </c>
      <c r="P666" s="310">
        <f t="shared" ca="1" si="308"/>
        <v>23</v>
      </c>
      <c r="Q666" s="304">
        <f t="shared" ca="1" si="309"/>
        <v>0</v>
      </c>
      <c r="R666" s="306">
        <f t="shared" ca="1" si="310"/>
        <v>0</v>
      </c>
      <c r="S666" s="307">
        <f t="shared" ca="1" si="311"/>
        <v>4.5130000000000017</v>
      </c>
      <c r="T666" s="304">
        <f t="shared" ca="1" si="291"/>
        <v>44.272530000000017</v>
      </c>
      <c r="U666" s="311">
        <f t="shared" ca="1" si="292"/>
        <v>0</v>
      </c>
      <c r="V666" s="306">
        <f t="shared" ca="1" si="293"/>
        <v>1.2259283737236879</v>
      </c>
      <c r="W666" s="304">
        <f t="shared" ca="1" si="294"/>
        <v>39.715442873048268</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0.98620565344258893</v>
      </c>
      <c r="AH666" s="304">
        <f t="shared" ca="1" si="318"/>
        <v>-8.8002051889980386</v>
      </c>
    </row>
    <row r="667" spans="1:34" x14ac:dyDescent="0.2">
      <c r="A667" s="347">
        <f t="shared" ca="1" si="296"/>
        <v>1E-4</v>
      </c>
      <c r="B667" s="304">
        <f t="shared" ca="1" si="297"/>
        <v>29.827500000000093</v>
      </c>
      <c r="D667" s="306">
        <f t="shared" ca="1" si="298"/>
        <v>-0.60990954050261426</v>
      </c>
      <c r="E667" s="307">
        <f t="shared" ca="1" si="299"/>
        <v>-1.0309295794524154</v>
      </c>
      <c r="F667" s="304">
        <f t="shared" ca="1" si="300"/>
        <v>1.1978336467915918</v>
      </c>
      <c r="G667" s="306">
        <f t="shared" ca="1" si="301"/>
        <v>7.139861859851683</v>
      </c>
      <c r="H667" s="307">
        <f t="shared" ca="1" si="302"/>
        <v>-102.77253300583577</v>
      </c>
      <c r="I667" s="304">
        <f t="shared" ca="1" si="303"/>
        <v>103.02024639755706</v>
      </c>
      <c r="J667" s="306">
        <f t="shared" ca="1" si="304"/>
        <v>634.95209386251588</v>
      </c>
      <c r="K667" s="307">
        <f t="shared" ca="1" si="305"/>
        <v>-7.5859676162588405</v>
      </c>
      <c r="L667" s="304">
        <f t="shared" ca="1" si="290"/>
        <v>634.99740818767759</v>
      </c>
      <c r="M667" s="306">
        <f t="shared" ca="1" si="306"/>
        <v>-1.5014353007183214</v>
      </c>
      <c r="N667" s="304">
        <f t="shared" ca="1" si="307"/>
        <v>-86.025905943115404</v>
      </c>
      <c r="P667" s="310">
        <f t="shared" ca="1" si="308"/>
        <v>23</v>
      </c>
      <c r="Q667" s="304">
        <f t="shared" ca="1" si="309"/>
        <v>0</v>
      </c>
      <c r="R667" s="306">
        <f t="shared" ca="1" si="310"/>
        <v>0</v>
      </c>
      <c r="S667" s="307">
        <f t="shared" ca="1" si="311"/>
        <v>4.5130000000000017</v>
      </c>
      <c r="T667" s="304">
        <f t="shared" ca="1" si="291"/>
        <v>44.272530000000017</v>
      </c>
      <c r="U667" s="311">
        <f t="shared" ca="1" si="292"/>
        <v>0</v>
      </c>
      <c r="V667" s="306">
        <f t="shared" ca="1" si="293"/>
        <v>1.2259296336415266</v>
      </c>
      <c r="W667" s="304">
        <f t="shared" ca="1" si="294"/>
        <v>39.71555972649854</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0.98618020915351501</v>
      </c>
      <c r="AH667" s="304">
        <f t="shared" ca="1" si="318"/>
        <v>-8.800231081996067</v>
      </c>
    </row>
    <row r="668" spans="1:34" x14ac:dyDescent="0.2">
      <c r="A668" s="347">
        <f t="shared" ca="1" si="296"/>
        <v>1E-4</v>
      </c>
      <c r="B668" s="304">
        <f t="shared" ca="1" si="297"/>
        <v>29.827600000000093</v>
      </c>
      <c r="D668" s="306">
        <f t="shared" ca="1" si="298"/>
        <v>-0.60990554116490581</v>
      </c>
      <c r="E668" s="307">
        <f t="shared" ca="1" si="299"/>
        <v>-1.030903346564962</v>
      </c>
      <c r="F668" s="304">
        <f t="shared" ca="1" si="300"/>
        <v>1.1978090328188775</v>
      </c>
      <c r="G668" s="306">
        <f t="shared" ca="1" si="301"/>
        <v>7.1398008692975665</v>
      </c>
      <c r="H668" s="307">
        <f t="shared" ca="1" si="302"/>
        <v>-102.77263609617043</v>
      </c>
      <c r="I668" s="304">
        <f t="shared" ca="1" si="303"/>
        <v>103.02034501305602</v>
      </c>
      <c r="J668" s="306">
        <f t="shared" ca="1" si="304"/>
        <v>634.95209386251588</v>
      </c>
      <c r="K668" s="307">
        <f t="shared" ca="1" si="305"/>
        <v>-7.5962448747139408</v>
      </c>
      <c r="L668" s="304">
        <f t="shared" ca="1" si="290"/>
        <v>634.99753104763317</v>
      </c>
      <c r="M668" s="306">
        <f t="shared" ca="1" si="306"/>
        <v>-1.5014359606716634</v>
      </c>
      <c r="N668" s="304">
        <f t="shared" ca="1" si="307"/>
        <v>-86.02594375565657</v>
      </c>
      <c r="P668" s="310">
        <f t="shared" ca="1" si="308"/>
        <v>23</v>
      </c>
      <c r="Q668" s="304">
        <f t="shared" ca="1" si="309"/>
        <v>0</v>
      </c>
      <c r="R668" s="306">
        <f t="shared" ca="1" si="310"/>
        <v>0</v>
      </c>
      <c r="S668" s="307">
        <f t="shared" ca="1" si="311"/>
        <v>4.5130000000000017</v>
      </c>
      <c r="T668" s="304">
        <f t="shared" ca="1" si="291"/>
        <v>44.272530000000017</v>
      </c>
      <c r="U668" s="311">
        <f t="shared" ca="1" si="292"/>
        <v>0</v>
      </c>
      <c r="V668" s="306">
        <f t="shared" ca="1" si="293"/>
        <v>1.2259308935619246</v>
      </c>
      <c r="W668" s="304">
        <f t="shared" ca="1" si="294"/>
        <v>39.715676578298996</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0.98615476522105894</v>
      </c>
      <c r="AH668" s="304">
        <f t="shared" ca="1" si="318"/>
        <v>-8.8002569746285229</v>
      </c>
    </row>
    <row r="669" spans="1:34" x14ac:dyDescent="0.2">
      <c r="A669" s="347">
        <f t="shared" ca="1" si="296"/>
        <v>1E-4</v>
      </c>
      <c r="B669" s="304">
        <f t="shared" ca="1" si="297"/>
        <v>29.827700000000092</v>
      </c>
      <c r="D669" s="306">
        <f t="shared" ca="1" si="298"/>
        <v>-0.60990154182808609</v>
      </c>
      <c r="E669" s="307">
        <f t="shared" ca="1" si="299"/>
        <v>-1.0308771140478612</v>
      </c>
      <c r="F669" s="304">
        <f t="shared" ca="1" si="300"/>
        <v>1.1977844192474385</v>
      </c>
      <c r="G669" s="306">
        <f t="shared" ca="1" si="301"/>
        <v>7.1397398791433835</v>
      </c>
      <c r="H669" s="307">
        <f t="shared" ca="1" si="302"/>
        <v>-102.77273918388184</v>
      </c>
      <c r="I669" s="304">
        <f t="shared" ca="1" si="303"/>
        <v>103.02044362601062</v>
      </c>
      <c r="J669" s="306">
        <f t="shared" ca="1" si="304"/>
        <v>634.95209386251588</v>
      </c>
      <c r="K669" s="307">
        <f t="shared" ca="1" si="305"/>
        <v>-7.6065221434779433</v>
      </c>
      <c r="L669" s="304">
        <f t="shared" ca="1" si="290"/>
        <v>634.99765407402288</v>
      </c>
      <c r="M669" s="306">
        <f t="shared" ca="1" si="306"/>
        <v>-1.5014366206181042</v>
      </c>
      <c r="N669" s="304">
        <f t="shared" ca="1" si="307"/>
        <v>-86.025981567802333</v>
      </c>
      <c r="P669" s="310">
        <f t="shared" ca="1" si="308"/>
        <v>23</v>
      </c>
      <c r="Q669" s="304">
        <f t="shared" ca="1" si="309"/>
        <v>0</v>
      </c>
      <c r="R669" s="306">
        <f t="shared" ca="1" si="310"/>
        <v>0</v>
      </c>
      <c r="S669" s="307">
        <f t="shared" ca="1" si="311"/>
        <v>4.5130000000000017</v>
      </c>
      <c r="T669" s="304">
        <f t="shared" ca="1" si="291"/>
        <v>44.272530000000017</v>
      </c>
      <c r="U669" s="311">
        <f t="shared" ca="1" si="292"/>
        <v>0</v>
      </c>
      <c r="V669" s="306">
        <f t="shared" ca="1" si="293"/>
        <v>1.2259321534848822</v>
      </c>
      <c r="W669" s="304">
        <f t="shared" ca="1" si="294"/>
        <v>39.715793428449686</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0.98612932164521716</v>
      </c>
      <c r="AH669" s="304">
        <f t="shared" ca="1" si="318"/>
        <v>-8.8002828668954098</v>
      </c>
    </row>
    <row r="670" spans="1:34" x14ac:dyDescent="0.2">
      <c r="A670" s="347">
        <f t="shared" ca="1" si="296"/>
        <v>1E-4</v>
      </c>
      <c r="B670" s="304">
        <f t="shared" ca="1" si="297"/>
        <v>29.827800000000092</v>
      </c>
      <c r="D670" s="306">
        <f t="shared" ca="1" si="298"/>
        <v>-0.60989754249215877</v>
      </c>
      <c r="E670" s="307">
        <f t="shared" ca="1" si="299"/>
        <v>-1.030850881901106</v>
      </c>
      <c r="F670" s="304">
        <f t="shared" ca="1" si="300"/>
        <v>1.1977598060772712</v>
      </c>
      <c r="G670" s="306">
        <f t="shared" ca="1" si="301"/>
        <v>7.1396788893891339</v>
      </c>
      <c r="H670" s="307">
        <f t="shared" ca="1" si="302"/>
        <v>-102.77284226897002</v>
      </c>
      <c r="I670" s="304">
        <f t="shared" ca="1" si="303"/>
        <v>103.02054223642089</v>
      </c>
      <c r="J670" s="306">
        <f t="shared" ca="1" si="304"/>
        <v>634.95209386251588</v>
      </c>
      <c r="K670" s="307">
        <f t="shared" ca="1" si="305"/>
        <v>-7.616799422550586</v>
      </c>
      <c r="L670" s="304">
        <f t="shared" ca="1" si="290"/>
        <v>634.99777726684727</v>
      </c>
      <c r="M670" s="306">
        <f t="shared" ca="1" si="306"/>
        <v>-1.5014372805576444</v>
      </c>
      <c r="N670" s="304">
        <f t="shared" ca="1" si="307"/>
        <v>-86.026019379552721</v>
      </c>
      <c r="P670" s="310">
        <f t="shared" ca="1" si="308"/>
        <v>23</v>
      </c>
      <c r="Q670" s="304">
        <f t="shared" ca="1" si="309"/>
        <v>0</v>
      </c>
      <c r="R670" s="306">
        <f t="shared" ca="1" si="310"/>
        <v>0</v>
      </c>
      <c r="S670" s="307">
        <f t="shared" ca="1" si="311"/>
        <v>4.5130000000000017</v>
      </c>
      <c r="T670" s="304">
        <f t="shared" ca="1" si="291"/>
        <v>44.272530000000017</v>
      </c>
      <c r="U670" s="311">
        <f t="shared" ca="1" si="292"/>
        <v>0</v>
      </c>
      <c r="V670" s="306">
        <f t="shared" ca="1" si="293"/>
        <v>1.2259334134103987</v>
      </c>
      <c r="W670" s="304">
        <f t="shared" ca="1" si="294"/>
        <v>39.715910276950595</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0.9861038784259808</v>
      </c>
      <c r="AH670" s="304">
        <f t="shared" ca="1" si="318"/>
        <v>-8.8003087587967368</v>
      </c>
    </row>
    <row r="671" spans="1:34" x14ac:dyDescent="0.2">
      <c r="A671" s="347">
        <f t="shared" ca="1" si="296"/>
        <v>1E-4</v>
      </c>
      <c r="B671" s="304">
        <f t="shared" ca="1" si="297"/>
        <v>29.827900000000092</v>
      </c>
      <c r="D671" s="306">
        <f t="shared" ca="1" si="298"/>
        <v>-0.6098935431571213</v>
      </c>
      <c r="E671" s="307">
        <f t="shared" ca="1" si="299"/>
        <v>-1.030824650124698</v>
      </c>
      <c r="F671" s="304">
        <f t="shared" ca="1" si="300"/>
        <v>1.1977351933083764</v>
      </c>
      <c r="G671" s="306">
        <f t="shared" ca="1" si="301"/>
        <v>7.1396179000348186</v>
      </c>
      <c r="H671" s="307">
        <f t="shared" ca="1" si="302"/>
        <v>-102.77294535143504</v>
      </c>
      <c r="I671" s="304">
        <f t="shared" ca="1" si="303"/>
        <v>103.02064084428689</v>
      </c>
      <c r="J671" s="306">
        <f t="shared" ca="1" si="304"/>
        <v>634.95209386251588</v>
      </c>
      <c r="K671" s="307">
        <f t="shared" ca="1" si="305"/>
        <v>-7.6270767119316059</v>
      </c>
      <c r="L671" s="304">
        <f t="shared" ca="1" si="290"/>
        <v>634.99790062610668</v>
      </c>
      <c r="M671" s="306">
        <f t="shared" ca="1" si="306"/>
        <v>-1.5014379404902836</v>
      </c>
      <c r="N671" s="304">
        <f t="shared" ca="1" si="307"/>
        <v>-86.026057190907707</v>
      </c>
      <c r="P671" s="310">
        <f t="shared" ca="1" si="308"/>
        <v>23</v>
      </c>
      <c r="Q671" s="304">
        <f t="shared" ca="1" si="309"/>
        <v>0</v>
      </c>
      <c r="R671" s="306">
        <f t="shared" ca="1" si="310"/>
        <v>0</v>
      </c>
      <c r="S671" s="307">
        <f t="shared" ca="1" si="311"/>
        <v>4.5130000000000017</v>
      </c>
      <c r="T671" s="304">
        <f t="shared" ca="1" si="291"/>
        <v>44.272530000000017</v>
      </c>
      <c r="U671" s="311">
        <f t="shared" ca="1" si="292"/>
        <v>0</v>
      </c>
      <c r="V671" s="306">
        <f t="shared" ca="1" si="293"/>
        <v>1.2259346733384744</v>
      </c>
      <c r="W671" s="304">
        <f t="shared" ca="1" si="294"/>
        <v>39.716027123801737</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0.98607843556335162</v>
      </c>
      <c r="AH671" s="304">
        <f t="shared" ca="1" si="318"/>
        <v>-8.800334650332502</v>
      </c>
    </row>
    <row r="672" spans="1:34" x14ac:dyDescent="0.2">
      <c r="A672" s="347">
        <f t="shared" ca="1" si="296"/>
        <v>1E-4</v>
      </c>
      <c r="B672" s="304">
        <f t="shared" ca="1" si="297"/>
        <v>29.828000000000092</v>
      </c>
      <c r="D672" s="306">
        <f t="shared" ca="1" si="298"/>
        <v>-0.60988954382297711</v>
      </c>
      <c r="E672" s="307">
        <f t="shared" ca="1" si="299"/>
        <v>-1.0307984187186339</v>
      </c>
      <c r="F672" s="304">
        <f t="shared" ca="1" si="300"/>
        <v>1.1977105809407527</v>
      </c>
      <c r="G672" s="306">
        <f t="shared" ca="1" si="301"/>
        <v>7.1395569110804367</v>
      </c>
      <c r="H672" s="307">
        <f t="shared" ca="1" si="302"/>
        <v>-102.77304843127692</v>
      </c>
      <c r="I672" s="304">
        <f t="shared" ca="1" si="303"/>
        <v>103.02073944960863</v>
      </c>
      <c r="J672" s="306">
        <f t="shared" ca="1" si="304"/>
        <v>634.95209386251588</v>
      </c>
      <c r="K672" s="307">
        <f t="shared" ca="1" si="305"/>
        <v>-7.637354011620741</v>
      </c>
      <c r="L672" s="304">
        <f t="shared" ca="1" si="290"/>
        <v>634.99802415180159</v>
      </c>
      <c r="M672" s="306">
        <f t="shared" ca="1" si="306"/>
        <v>-1.5014386004160223</v>
      </c>
      <c r="N672" s="304">
        <f t="shared" ca="1" si="307"/>
        <v>-86.026095001867319</v>
      </c>
      <c r="P672" s="310">
        <f t="shared" ca="1" si="308"/>
        <v>23</v>
      </c>
      <c r="Q672" s="304">
        <f t="shared" ca="1" si="309"/>
        <v>0</v>
      </c>
      <c r="R672" s="306">
        <f t="shared" ca="1" si="310"/>
        <v>0</v>
      </c>
      <c r="S672" s="307">
        <f t="shared" ca="1" si="311"/>
        <v>4.5130000000000017</v>
      </c>
      <c r="T672" s="304">
        <f t="shared" ca="1" si="291"/>
        <v>44.272530000000017</v>
      </c>
      <c r="U672" s="311">
        <f t="shared" ca="1" si="292"/>
        <v>0</v>
      </c>
      <c r="V672" s="306">
        <f t="shared" ca="1" si="293"/>
        <v>1.2259359332691091</v>
      </c>
      <c r="W672" s="304">
        <f t="shared" ca="1" si="294"/>
        <v>39.716143969003134</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0.98605299305732785</v>
      </c>
      <c r="AH672" s="304">
        <f t="shared" ca="1" si="318"/>
        <v>-8.8003605415027089</v>
      </c>
    </row>
    <row r="673" spans="1:34" x14ac:dyDescent="0.2">
      <c r="A673" s="347">
        <f t="shared" ca="1" si="296"/>
        <v>1E-4</v>
      </c>
      <c r="B673" s="304">
        <f t="shared" ca="1" si="297"/>
        <v>29.828100000000092</v>
      </c>
      <c r="D673" s="306">
        <f t="shared" ca="1" si="298"/>
        <v>-0.60988554448972376</v>
      </c>
      <c r="E673" s="307">
        <f t="shared" ca="1" si="299"/>
        <v>-1.0307721876829081</v>
      </c>
      <c r="F673" s="304">
        <f t="shared" ca="1" si="300"/>
        <v>1.1976859689743948</v>
      </c>
      <c r="G673" s="306">
        <f t="shared" ca="1" si="301"/>
        <v>7.1394959225259873</v>
      </c>
      <c r="H673" s="307">
        <f t="shared" ca="1" si="302"/>
        <v>-102.77315150849569</v>
      </c>
      <c r="I673" s="304">
        <f t="shared" ca="1" si="303"/>
        <v>103.02083805238614</v>
      </c>
      <c r="J673" s="306">
        <f t="shared" ca="1" si="304"/>
        <v>634.95209386251588</v>
      </c>
      <c r="K673" s="307">
        <f t="shared" ca="1" si="305"/>
        <v>-7.6476313216177294</v>
      </c>
      <c r="L673" s="304">
        <f t="shared" ca="1" si="290"/>
        <v>634.99814784393232</v>
      </c>
      <c r="M673" s="306">
        <f t="shared" ca="1" si="306"/>
        <v>-1.5014392603348603</v>
      </c>
      <c r="N673" s="304">
        <f t="shared" ca="1" si="307"/>
        <v>-86.02613281243157</v>
      </c>
      <c r="P673" s="310">
        <f t="shared" ca="1" si="308"/>
        <v>23</v>
      </c>
      <c r="Q673" s="304">
        <f t="shared" ca="1" si="309"/>
        <v>0</v>
      </c>
      <c r="R673" s="306">
        <f t="shared" ca="1" si="310"/>
        <v>0</v>
      </c>
      <c r="S673" s="307">
        <f t="shared" ca="1" si="311"/>
        <v>4.5130000000000017</v>
      </c>
      <c r="T673" s="304">
        <f t="shared" ca="1" si="291"/>
        <v>44.272530000000017</v>
      </c>
      <c r="U673" s="311">
        <f t="shared" ca="1" si="292"/>
        <v>0</v>
      </c>
      <c r="V673" s="306">
        <f t="shared" ca="1" si="293"/>
        <v>1.2259371932023029</v>
      </c>
      <c r="W673" s="304">
        <f t="shared" ca="1" si="294"/>
        <v>39.716260812554793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0.98602755090790595</v>
      </c>
      <c r="AH673" s="304">
        <f t="shared" ca="1" si="318"/>
        <v>-8.8003864323073611</v>
      </c>
    </row>
    <row r="674" spans="1:34" x14ac:dyDescent="0.2">
      <c r="A674" s="347">
        <f t="shared" ca="1" si="296"/>
        <v>1E-4</v>
      </c>
      <c r="B674" s="304">
        <f t="shared" ca="1" si="297"/>
        <v>29.828200000000091</v>
      </c>
      <c r="D674" s="306">
        <f t="shared" ca="1" si="298"/>
        <v>-0.60988154515736459</v>
      </c>
      <c r="E674" s="307">
        <f t="shared" ca="1" si="299"/>
        <v>-1.0307459570175208</v>
      </c>
      <c r="F674" s="304">
        <f t="shared" ca="1" si="300"/>
        <v>1.1976613574093051</v>
      </c>
      <c r="G674" s="306">
        <f t="shared" ca="1" si="301"/>
        <v>7.1394349343714714</v>
      </c>
      <c r="H674" s="307">
        <f t="shared" ca="1" si="302"/>
        <v>-102.77325458309139</v>
      </c>
      <c r="I674" s="304">
        <f t="shared" ca="1" si="303"/>
        <v>103.0209366526195</v>
      </c>
      <c r="J674" s="306">
        <f t="shared" ca="1" si="304"/>
        <v>634.95209386251588</v>
      </c>
      <c r="K674" s="307">
        <f t="shared" ca="1" si="305"/>
        <v>-7.657908641922309</v>
      </c>
      <c r="L674" s="304">
        <f t="shared" ca="1" si="290"/>
        <v>634.99827170249932</v>
      </c>
      <c r="M674" s="306">
        <f t="shared" ca="1" si="306"/>
        <v>-1.5014399202467981</v>
      </c>
      <c r="N674" s="304">
        <f t="shared" ca="1" si="307"/>
        <v>-86.026170622600446</v>
      </c>
      <c r="P674" s="310">
        <f t="shared" ca="1" si="308"/>
        <v>23</v>
      </c>
      <c r="Q674" s="304">
        <f t="shared" ca="1" si="309"/>
        <v>0</v>
      </c>
      <c r="R674" s="306">
        <f t="shared" ca="1" si="310"/>
        <v>0</v>
      </c>
      <c r="S674" s="307">
        <f t="shared" ca="1" si="311"/>
        <v>4.5130000000000017</v>
      </c>
      <c r="T674" s="304">
        <f t="shared" ca="1" si="291"/>
        <v>44.272530000000017</v>
      </c>
      <c r="U674" s="311">
        <f t="shared" ca="1" si="292"/>
        <v>0</v>
      </c>
      <c r="V674" s="306">
        <f t="shared" ca="1" si="293"/>
        <v>1.2259384531380553</v>
      </c>
      <c r="W674" s="304">
        <f t="shared" ca="1" si="294"/>
        <v>39.71637765445675</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0.98600210911508412</v>
      </c>
      <c r="AH674" s="304">
        <f t="shared" ca="1" si="318"/>
        <v>-8.8004123227464603</v>
      </c>
    </row>
    <row r="675" spans="1:34" x14ac:dyDescent="0.2">
      <c r="A675" s="347">
        <f t="shared" ca="1" si="296"/>
        <v>1E-4</v>
      </c>
      <c r="B675" s="304">
        <f t="shared" ca="1" si="297"/>
        <v>29.828300000000091</v>
      </c>
      <c r="D675" s="306">
        <f t="shared" ca="1" si="298"/>
        <v>-0.6098775458258977</v>
      </c>
      <c r="E675" s="307">
        <f t="shared" ca="1" si="299"/>
        <v>-1.0307197267224595</v>
      </c>
      <c r="F675" s="304">
        <f t="shared" ca="1" si="300"/>
        <v>1.1976367462454722</v>
      </c>
      <c r="G675" s="306">
        <f t="shared" ca="1" si="301"/>
        <v>7.1393739466168888</v>
      </c>
      <c r="H675" s="307">
        <f t="shared" ca="1" si="302"/>
        <v>-102.77335765506406</v>
      </c>
      <c r="I675" s="304">
        <f t="shared" ca="1" si="303"/>
        <v>103.02103525030869</v>
      </c>
      <c r="J675" s="306">
        <f t="shared" ca="1" si="304"/>
        <v>634.95209386251588</v>
      </c>
      <c r="K675" s="307">
        <f t="shared" ca="1" si="305"/>
        <v>-7.668185972534217</v>
      </c>
      <c r="L675" s="304">
        <f t="shared" ca="1" si="290"/>
        <v>634.99839572750307</v>
      </c>
      <c r="M675" s="306">
        <f t="shared" ca="1" si="306"/>
        <v>-1.5014405801518353</v>
      </c>
      <c r="N675" s="304">
        <f t="shared" ca="1" si="307"/>
        <v>-86.026208432373963</v>
      </c>
      <c r="P675" s="310">
        <f t="shared" ca="1" si="308"/>
        <v>23</v>
      </c>
      <c r="Q675" s="304">
        <f t="shared" ca="1" si="309"/>
        <v>0</v>
      </c>
      <c r="R675" s="306">
        <f t="shared" ca="1" si="310"/>
        <v>0</v>
      </c>
      <c r="S675" s="307">
        <f t="shared" ca="1" si="311"/>
        <v>4.5130000000000017</v>
      </c>
      <c r="T675" s="304">
        <f t="shared" ca="1" si="291"/>
        <v>44.272530000000017</v>
      </c>
      <c r="U675" s="311">
        <f t="shared" ca="1" si="292"/>
        <v>0</v>
      </c>
      <c r="V675" s="306">
        <f t="shared" ca="1" si="293"/>
        <v>1.2259397130763674</v>
      </c>
      <c r="W675" s="304">
        <f t="shared" ca="1" si="294"/>
        <v>39.716494494709011</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0.98597666767884995</v>
      </c>
      <c r="AH675" s="304">
        <f t="shared" ca="1" si="318"/>
        <v>-8.8004382128200174</v>
      </c>
    </row>
    <row r="676" spans="1:34" x14ac:dyDescent="0.2">
      <c r="A676" s="347">
        <f t="shared" ca="1" si="296"/>
        <v>1E-4</v>
      </c>
      <c r="B676" s="304">
        <f t="shared" ca="1" si="297"/>
        <v>29.828400000000091</v>
      </c>
      <c r="D676" s="306">
        <f t="shared" ca="1" si="298"/>
        <v>-0.60987354649532621</v>
      </c>
      <c r="E676" s="307">
        <f t="shared" ca="1" si="299"/>
        <v>-1.0306934967977295</v>
      </c>
      <c r="F676" s="304">
        <f t="shared" ca="1" si="300"/>
        <v>1.1976121354829026</v>
      </c>
      <c r="G676" s="306">
        <f t="shared" ca="1" si="301"/>
        <v>7.1393129592622397</v>
      </c>
      <c r="H676" s="307">
        <f t="shared" ca="1" si="302"/>
        <v>-102.77346072441374</v>
      </c>
      <c r="I676" s="304">
        <f t="shared" ca="1" si="303"/>
        <v>103.02113384545379</v>
      </c>
      <c r="J676" s="306">
        <f t="shared" ca="1" si="304"/>
        <v>634.95209386251588</v>
      </c>
      <c r="K676" s="307">
        <f t="shared" ca="1" si="305"/>
        <v>-7.6784633134531912</v>
      </c>
      <c r="L676" s="304">
        <f t="shared" ca="1" si="290"/>
        <v>634.99851991894377</v>
      </c>
      <c r="M676" s="306">
        <f t="shared" ca="1" si="306"/>
        <v>-1.5014412400499724</v>
      </c>
      <c r="N676" s="304">
        <f t="shared" ca="1" si="307"/>
        <v>-86.026246241752119</v>
      </c>
      <c r="P676" s="310">
        <f t="shared" ca="1" si="308"/>
        <v>23</v>
      </c>
      <c r="Q676" s="304">
        <f t="shared" ca="1" si="309"/>
        <v>0</v>
      </c>
      <c r="R676" s="306">
        <f t="shared" ca="1" si="310"/>
        <v>0</v>
      </c>
      <c r="S676" s="307">
        <f t="shared" ca="1" si="311"/>
        <v>4.5130000000000017</v>
      </c>
      <c r="T676" s="304">
        <f t="shared" ca="1" si="291"/>
        <v>44.272530000000017</v>
      </c>
      <c r="U676" s="311">
        <f t="shared" ca="1" si="292"/>
        <v>0</v>
      </c>
      <c r="V676" s="306">
        <f t="shared" ca="1" si="293"/>
        <v>1.2259409730172377</v>
      </c>
      <c r="W676" s="304">
        <f t="shared" ca="1" si="294"/>
        <v>39.716611333311576</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0.98595122659920875</v>
      </c>
      <c r="AH676" s="304">
        <f t="shared" ca="1" si="318"/>
        <v>-8.8004641025280286</v>
      </c>
    </row>
    <row r="677" spans="1:34" x14ac:dyDescent="0.2">
      <c r="A677" s="347">
        <f t="shared" ca="1" si="296"/>
        <v>1E-4</v>
      </c>
      <c r="B677" s="304">
        <f t="shared" ca="1" si="297"/>
        <v>29.828500000000091</v>
      </c>
      <c r="D677" s="306">
        <f t="shared" ca="1" si="298"/>
        <v>-0.60986954716564956</v>
      </c>
      <c r="E677" s="307">
        <f t="shared" ca="1" si="299"/>
        <v>-1.0306672672433255</v>
      </c>
      <c r="F677" s="304">
        <f t="shared" ca="1" si="300"/>
        <v>1.1975875251215915</v>
      </c>
      <c r="G677" s="306">
        <f t="shared" ca="1" si="301"/>
        <v>7.1392519723075232</v>
      </c>
      <c r="H677" s="307">
        <f t="shared" ca="1" si="302"/>
        <v>-102.77356379114046</v>
      </c>
      <c r="I677" s="304">
        <f t="shared" ca="1" si="303"/>
        <v>103.0212324380548</v>
      </c>
      <c r="J677" s="306">
        <f t="shared" ca="1" si="304"/>
        <v>634.95209386251588</v>
      </c>
      <c r="K677" s="307">
        <f t="shared" ca="1" si="305"/>
        <v>-7.6887406646789689</v>
      </c>
      <c r="L677" s="304">
        <f t="shared" ca="1" si="290"/>
        <v>634.99864427682201</v>
      </c>
      <c r="M677" s="306">
        <f t="shared" ca="1" si="306"/>
        <v>-1.5014418999412091</v>
      </c>
      <c r="N677" s="304">
        <f t="shared" ca="1" si="307"/>
        <v>-86.02628405073493</v>
      </c>
      <c r="P677" s="310">
        <f t="shared" ca="1" si="308"/>
        <v>23</v>
      </c>
      <c r="Q677" s="304">
        <f t="shared" ca="1" si="309"/>
        <v>0</v>
      </c>
      <c r="R677" s="306">
        <f t="shared" ca="1" si="310"/>
        <v>0</v>
      </c>
      <c r="S677" s="307">
        <f t="shared" ca="1" si="311"/>
        <v>4.5130000000000017</v>
      </c>
      <c r="T677" s="304">
        <f t="shared" ca="1" si="291"/>
        <v>44.272530000000017</v>
      </c>
      <c r="U677" s="311">
        <f t="shared" ca="1" si="292"/>
        <v>0</v>
      </c>
      <c r="V677" s="306">
        <f t="shared" ca="1" si="293"/>
        <v>1.2259422329606671</v>
      </c>
      <c r="W677" s="304">
        <f t="shared" ca="1" si="294"/>
        <v>39.716728170264467</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0.9859257858761552</v>
      </c>
      <c r="AH677" s="304">
        <f t="shared" ca="1" si="318"/>
        <v>-8.8004899918704993</v>
      </c>
    </row>
    <row r="678" spans="1:34" x14ac:dyDescent="0.2">
      <c r="A678" s="347">
        <f t="shared" ca="1" si="296"/>
        <v>1E-4</v>
      </c>
      <c r="B678" s="304">
        <f t="shared" ca="1" si="297"/>
        <v>29.82860000000009</v>
      </c>
      <c r="D678" s="306">
        <f t="shared" ca="1" si="298"/>
        <v>-0.6098655478368693</v>
      </c>
      <c r="E678" s="307">
        <f t="shared" ca="1" si="299"/>
        <v>-1.0306410380592457</v>
      </c>
      <c r="F678" s="304">
        <f t="shared" ca="1" si="300"/>
        <v>1.1975629151615392</v>
      </c>
      <c r="G678" s="306">
        <f t="shared" ca="1" si="301"/>
        <v>7.1391909857527391</v>
      </c>
      <c r="H678" s="307">
        <f t="shared" ca="1" si="302"/>
        <v>-102.77366685524427</v>
      </c>
      <c r="I678" s="304">
        <f t="shared" ca="1" si="303"/>
        <v>103.02133102811179</v>
      </c>
      <c r="J678" s="306">
        <f t="shared" ca="1" si="304"/>
        <v>634.95209386251588</v>
      </c>
      <c r="K678" s="307">
        <f t="shared" ca="1" si="305"/>
        <v>-7.6990180262112879</v>
      </c>
      <c r="L678" s="304">
        <f t="shared" ca="1" si="290"/>
        <v>634.998768801138</v>
      </c>
      <c r="M678" s="306">
        <f t="shared" ca="1" si="306"/>
        <v>-1.5014425598255459</v>
      </c>
      <c r="N678" s="304">
        <f t="shared" ca="1" si="307"/>
        <v>-86.026321859322394</v>
      </c>
      <c r="P678" s="310">
        <f t="shared" ca="1" si="308"/>
        <v>23</v>
      </c>
      <c r="Q678" s="304">
        <f t="shared" ca="1" si="309"/>
        <v>0</v>
      </c>
      <c r="R678" s="306">
        <f t="shared" ca="1" si="310"/>
        <v>0</v>
      </c>
      <c r="S678" s="307">
        <f t="shared" ca="1" si="311"/>
        <v>4.5130000000000017</v>
      </c>
      <c r="T678" s="304">
        <f t="shared" ca="1" si="291"/>
        <v>44.272530000000017</v>
      </c>
      <c r="U678" s="311">
        <f t="shared" ca="1" si="292"/>
        <v>0</v>
      </c>
      <c r="V678" s="306">
        <f t="shared" ca="1" si="293"/>
        <v>1.2259434929066557</v>
      </c>
      <c r="W678" s="304">
        <f t="shared" ca="1" si="294"/>
        <v>39.716845005567734</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0.9859003455096893</v>
      </c>
      <c r="AH678" s="304">
        <f t="shared" ca="1" si="318"/>
        <v>-8.8005158808474295</v>
      </c>
    </row>
    <row r="679" spans="1:34" x14ac:dyDescent="0.2">
      <c r="A679" s="347">
        <f t="shared" ca="1" si="296"/>
        <v>1E-4</v>
      </c>
      <c r="B679" s="304">
        <f t="shared" ca="1" si="297"/>
        <v>29.82870000000009</v>
      </c>
      <c r="D679" s="306">
        <f t="shared" ca="1" si="298"/>
        <v>-0.60986154850898533</v>
      </c>
      <c r="E679" s="307">
        <f t="shared" ca="1" si="299"/>
        <v>-1.0306148092454777</v>
      </c>
      <c r="F679" s="304">
        <f t="shared" ca="1" si="300"/>
        <v>1.1975383056027351</v>
      </c>
      <c r="G679" s="306">
        <f t="shared" ca="1" si="301"/>
        <v>7.1391299995978885</v>
      </c>
      <c r="H679" s="307">
        <f t="shared" ca="1" si="302"/>
        <v>-102.7737699167252</v>
      </c>
      <c r="I679" s="304">
        <f t="shared" ca="1" si="303"/>
        <v>103.02142961562477</v>
      </c>
      <c r="J679" s="306">
        <f t="shared" ca="1" si="304"/>
        <v>634.95209386251588</v>
      </c>
      <c r="K679" s="307">
        <f t="shared" ca="1" si="305"/>
        <v>-7.7092953980498864</v>
      </c>
      <c r="L679" s="304">
        <f t="shared" ca="1" si="290"/>
        <v>634.99889349189232</v>
      </c>
      <c r="M679" s="306">
        <f t="shared" ca="1" si="306"/>
        <v>-1.5014432197029828</v>
      </c>
      <c r="N679" s="304">
        <f t="shared" ca="1" si="307"/>
        <v>-86.026359667514527</v>
      </c>
      <c r="P679" s="310">
        <f t="shared" ca="1" si="308"/>
        <v>23</v>
      </c>
      <c r="Q679" s="304">
        <f t="shared" ca="1" si="309"/>
        <v>0</v>
      </c>
      <c r="R679" s="306">
        <f t="shared" ca="1" si="310"/>
        <v>0</v>
      </c>
      <c r="S679" s="307">
        <f t="shared" ca="1" si="311"/>
        <v>4.5130000000000017</v>
      </c>
      <c r="T679" s="304">
        <f t="shared" ca="1" si="291"/>
        <v>44.272530000000017</v>
      </c>
      <c r="U679" s="311">
        <f t="shared" ca="1" si="292"/>
        <v>0</v>
      </c>
      <c r="V679" s="306">
        <f t="shared" ca="1" si="293"/>
        <v>1.2259447528552032</v>
      </c>
      <c r="W679" s="304">
        <f t="shared" ca="1" si="294"/>
        <v>39.716961839221362</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0.98587490549980039</v>
      </c>
      <c r="AH679" s="304">
        <f t="shared" ca="1" si="318"/>
        <v>-8.8005417694588335</v>
      </c>
    </row>
    <row r="680" spans="1:34" x14ac:dyDescent="0.2">
      <c r="A680" s="347">
        <f t="shared" ca="1" si="296"/>
        <v>1E-4</v>
      </c>
      <c r="B680" s="304">
        <f t="shared" ca="1" si="297"/>
        <v>29.82880000000009</v>
      </c>
      <c r="D680" s="306">
        <f t="shared" ca="1" si="298"/>
        <v>-0.60985754918199708</v>
      </c>
      <c r="E680" s="307">
        <f t="shared" ca="1" si="299"/>
        <v>-1.0305885808020232</v>
      </c>
      <c r="F680" s="304">
        <f t="shared" ca="1" si="300"/>
        <v>1.1975136964451807</v>
      </c>
      <c r="G680" s="306">
        <f t="shared" ca="1" si="301"/>
        <v>7.1390690138429704</v>
      </c>
      <c r="H680" s="307">
        <f t="shared" ca="1" si="302"/>
        <v>-102.77387297558327</v>
      </c>
      <c r="I680" s="304">
        <f t="shared" ca="1" si="303"/>
        <v>103.02152820059378</v>
      </c>
      <c r="J680" s="306">
        <f t="shared" ca="1" si="304"/>
        <v>634.95209386251588</v>
      </c>
      <c r="K680" s="307">
        <f t="shared" ca="1" si="305"/>
        <v>-7.7195727801945022</v>
      </c>
      <c r="L680" s="304">
        <f t="shared" ca="1" si="290"/>
        <v>634.99901834908519</v>
      </c>
      <c r="M680" s="306">
        <f t="shared" ca="1" si="306"/>
        <v>-1.5014438795735197</v>
      </c>
      <c r="N680" s="304">
        <f t="shared" ca="1" si="307"/>
        <v>-86.026397475311313</v>
      </c>
      <c r="P680" s="310">
        <f t="shared" ca="1" si="308"/>
        <v>23</v>
      </c>
      <c r="Q680" s="304">
        <f t="shared" ca="1" si="309"/>
        <v>0</v>
      </c>
      <c r="R680" s="306">
        <f t="shared" ca="1" si="310"/>
        <v>0</v>
      </c>
      <c r="S680" s="307">
        <f t="shared" ca="1" si="311"/>
        <v>4.5130000000000017</v>
      </c>
      <c r="T680" s="304">
        <f t="shared" ca="1" si="291"/>
        <v>44.272530000000017</v>
      </c>
      <c r="U680" s="311">
        <f t="shared" ca="1" si="292"/>
        <v>0</v>
      </c>
      <c r="V680" s="306">
        <f t="shared" ca="1" si="293"/>
        <v>1.2259460128063095</v>
      </c>
      <c r="W680" s="304">
        <f t="shared" ca="1" si="294"/>
        <v>39.717078671225352</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0.98584946584648492</v>
      </c>
      <c r="AH680" s="304">
        <f t="shared" ca="1" si="318"/>
        <v>-8.8005676577047076</v>
      </c>
    </row>
    <row r="681" spans="1:34" x14ac:dyDescent="0.2">
      <c r="A681" s="347">
        <f t="shared" ca="1" si="296"/>
        <v>1E-4</v>
      </c>
      <c r="B681" s="304">
        <f t="shared" ca="1" si="297"/>
        <v>29.82890000000009</v>
      </c>
      <c r="D681" s="306">
        <f t="shared" ca="1" si="298"/>
        <v>-0.60985354985590756</v>
      </c>
      <c r="E681" s="307">
        <f t="shared" ca="1" si="299"/>
        <v>-1.0305623527288823</v>
      </c>
      <c r="F681" s="304">
        <f t="shared" ca="1" si="300"/>
        <v>1.197489087688878</v>
      </c>
      <c r="G681" s="306">
        <f t="shared" ca="1" si="301"/>
        <v>7.1390080284879849</v>
      </c>
      <c r="H681" s="307">
        <f t="shared" ca="1" si="302"/>
        <v>-102.77397603181855</v>
      </c>
      <c r="I681" s="304">
        <f t="shared" ca="1" si="303"/>
        <v>103.02162678301886</v>
      </c>
      <c r="J681" s="306">
        <f t="shared" ca="1" si="304"/>
        <v>634.95209386251588</v>
      </c>
      <c r="K681" s="307">
        <f t="shared" ca="1" si="305"/>
        <v>-7.7298501726448725</v>
      </c>
      <c r="L681" s="304">
        <f t="shared" ca="1" si="290"/>
        <v>634.99914337271719</v>
      </c>
      <c r="M681" s="306">
        <f t="shared" ca="1" si="306"/>
        <v>-1.5014445394371567</v>
      </c>
      <c r="N681" s="304">
        <f t="shared" ca="1" si="307"/>
        <v>-86.026435282712768</v>
      </c>
      <c r="P681" s="310">
        <f t="shared" ca="1" si="308"/>
        <v>23</v>
      </c>
      <c r="Q681" s="304">
        <f t="shared" ca="1" si="309"/>
        <v>0</v>
      </c>
      <c r="R681" s="306">
        <f t="shared" ca="1" si="310"/>
        <v>0</v>
      </c>
      <c r="S681" s="307">
        <f t="shared" ca="1" si="311"/>
        <v>4.5130000000000017</v>
      </c>
      <c r="T681" s="304">
        <f t="shared" ca="1" si="291"/>
        <v>44.272530000000017</v>
      </c>
      <c r="U681" s="311">
        <f t="shared" ca="1" si="292"/>
        <v>0</v>
      </c>
      <c r="V681" s="306">
        <f t="shared" ca="1" si="293"/>
        <v>1.2259472727599743</v>
      </c>
      <c r="W681" s="304">
        <f t="shared" ca="1" si="294"/>
        <v>39.717195501579731</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0.98582402654974999</v>
      </c>
      <c r="AH681" s="304">
        <f t="shared" ca="1" si="318"/>
        <v>-8.8005935455850519</v>
      </c>
    </row>
    <row r="682" spans="1:34" x14ac:dyDescent="0.2">
      <c r="A682" s="347">
        <f t="shared" ca="1" si="296"/>
        <v>1E-4</v>
      </c>
      <c r="B682" s="304">
        <f t="shared" ca="1" si="297"/>
        <v>29.829000000000089</v>
      </c>
      <c r="D682" s="306">
        <f t="shared" ca="1" si="298"/>
        <v>-0.60984955053071654</v>
      </c>
      <c r="E682" s="307">
        <f t="shared" ca="1" si="299"/>
        <v>-1.0305361250260532</v>
      </c>
      <c r="F682" s="304">
        <f t="shared" ca="1" si="300"/>
        <v>1.1974644793338256</v>
      </c>
      <c r="G682" s="306">
        <f t="shared" ca="1" si="301"/>
        <v>7.1389470435329319</v>
      </c>
      <c r="H682" s="307">
        <f t="shared" ca="1" si="302"/>
        <v>-102.77407908543105</v>
      </c>
      <c r="I682" s="304">
        <f t="shared" ca="1" si="303"/>
        <v>103.02172536290006</v>
      </c>
      <c r="J682" s="306">
        <f t="shared" ca="1" si="304"/>
        <v>634.95209386251588</v>
      </c>
      <c r="K682" s="307">
        <f t="shared" ca="1" si="305"/>
        <v>-7.7401275754007353</v>
      </c>
      <c r="L682" s="304">
        <f t="shared" ca="1" si="290"/>
        <v>634.99926856278864</v>
      </c>
      <c r="M682" s="306">
        <f t="shared" ca="1" si="306"/>
        <v>-1.501445199293894</v>
      </c>
      <c r="N682" s="304">
        <f t="shared" ca="1" si="307"/>
        <v>-86.026473089718891</v>
      </c>
      <c r="P682" s="310">
        <f t="shared" ca="1" si="308"/>
        <v>23</v>
      </c>
      <c r="Q682" s="304">
        <f t="shared" ca="1" si="309"/>
        <v>0</v>
      </c>
      <c r="R682" s="306">
        <f t="shared" ca="1" si="310"/>
        <v>0</v>
      </c>
      <c r="S682" s="307">
        <f t="shared" ca="1" si="311"/>
        <v>4.5130000000000017</v>
      </c>
      <c r="T682" s="304">
        <f t="shared" ca="1" si="291"/>
        <v>44.272530000000017</v>
      </c>
      <c r="U682" s="311">
        <f t="shared" ca="1" si="292"/>
        <v>0</v>
      </c>
      <c r="V682" s="306">
        <f t="shared" ca="1" si="293"/>
        <v>1.2259485327161985</v>
      </c>
      <c r="W682" s="304">
        <f t="shared" ca="1" si="294"/>
        <v>39.717312330284564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0.98579858760958849</v>
      </c>
      <c r="AH682" s="304">
        <f t="shared" ca="1" si="318"/>
        <v>-8.8006194330998699</v>
      </c>
    </row>
    <row r="683" spans="1:34" x14ac:dyDescent="0.2">
      <c r="A683" s="347">
        <f t="shared" ca="1" si="296"/>
        <v>1E-4</v>
      </c>
      <c r="B683" s="304">
        <f t="shared" ca="1" si="297"/>
        <v>29.829100000000089</v>
      </c>
      <c r="D683" s="306">
        <f t="shared" ca="1" si="298"/>
        <v>-0.60984555120642636</v>
      </c>
      <c r="E683" s="307">
        <f t="shared" ca="1" si="299"/>
        <v>-1.0305098976935181</v>
      </c>
      <c r="F683" s="304">
        <f t="shared" ca="1" si="300"/>
        <v>1.1974398713800101</v>
      </c>
      <c r="G683" s="306">
        <f t="shared" ca="1" si="301"/>
        <v>7.1388860589778114</v>
      </c>
      <c r="H683" s="307">
        <f t="shared" ca="1" si="302"/>
        <v>-102.77418213642082</v>
      </c>
      <c r="I683" s="304">
        <f t="shared" ca="1" si="303"/>
        <v>103.02182394023737</v>
      </c>
      <c r="J683" s="306">
        <f t="shared" ca="1" si="304"/>
        <v>634.95209386251588</v>
      </c>
      <c r="K683" s="307">
        <f t="shared" ca="1" si="305"/>
        <v>-7.7504049884618276</v>
      </c>
      <c r="L683" s="304">
        <f t="shared" ca="1" si="290"/>
        <v>634.99939391930002</v>
      </c>
      <c r="M683" s="306">
        <f t="shared" ca="1" si="306"/>
        <v>-1.5014458591437319</v>
      </c>
      <c r="N683" s="304">
        <f t="shared" ca="1" si="307"/>
        <v>-86.026510896329725</v>
      </c>
      <c r="P683" s="310">
        <f t="shared" ca="1" si="308"/>
        <v>23</v>
      </c>
      <c r="Q683" s="304">
        <f t="shared" ca="1" si="309"/>
        <v>0</v>
      </c>
      <c r="R683" s="306">
        <f t="shared" ca="1" si="310"/>
        <v>0</v>
      </c>
      <c r="S683" s="307">
        <f t="shared" ca="1" si="311"/>
        <v>4.5130000000000017</v>
      </c>
      <c r="T683" s="304">
        <f t="shared" ca="1" si="291"/>
        <v>44.272530000000017</v>
      </c>
      <c r="U683" s="311">
        <f t="shared" ca="1" si="292"/>
        <v>0</v>
      </c>
      <c r="V683" s="306">
        <f t="shared" ca="1" si="293"/>
        <v>1.2259497926749812</v>
      </c>
      <c r="W683" s="304">
        <f t="shared" ca="1" si="294"/>
        <v>39.71742915733978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0.98577314902598445</v>
      </c>
      <c r="AH683" s="304">
        <f t="shared" ca="1" si="318"/>
        <v>-8.8006453202491794</v>
      </c>
    </row>
    <row r="684" spans="1:34" x14ac:dyDescent="0.2">
      <c r="A684" s="347">
        <f t="shared" ca="1" si="296"/>
        <v>1E-4</v>
      </c>
      <c r="B684" s="304">
        <f t="shared" ca="1" si="297"/>
        <v>29.829200000000089</v>
      </c>
      <c r="D684" s="306">
        <f t="shared" ca="1" si="298"/>
        <v>-0.60984155188303313</v>
      </c>
      <c r="E684" s="307">
        <f t="shared" ca="1" si="299"/>
        <v>-1.0304836707312894</v>
      </c>
      <c r="F684" s="304">
        <f t="shared" ca="1" si="300"/>
        <v>1.1974152638274405</v>
      </c>
      <c r="G684" s="306">
        <f t="shared" ca="1" si="301"/>
        <v>7.1388250748226234</v>
      </c>
      <c r="H684" s="307">
        <f t="shared" ca="1" si="302"/>
        <v>-102.77428518478789</v>
      </c>
      <c r="I684" s="304">
        <f t="shared" ca="1" si="303"/>
        <v>103.02192251503088</v>
      </c>
      <c r="J684" s="306">
        <f t="shared" ca="1" si="304"/>
        <v>634.95209386251588</v>
      </c>
      <c r="K684" s="307">
        <f t="shared" ca="1" si="305"/>
        <v>-7.7606824118278883</v>
      </c>
      <c r="L684" s="304">
        <f t="shared" ca="1" si="290"/>
        <v>634.99951944225154</v>
      </c>
      <c r="M684" s="306">
        <f t="shared" ca="1" si="306"/>
        <v>-1.5014465189866699</v>
      </c>
      <c r="N684" s="304">
        <f t="shared" ca="1" si="307"/>
        <v>-86.026548702545213</v>
      </c>
      <c r="P684" s="310">
        <f t="shared" ca="1" si="308"/>
        <v>23</v>
      </c>
      <c r="Q684" s="304">
        <f t="shared" ca="1" si="309"/>
        <v>0</v>
      </c>
      <c r="R684" s="306">
        <f t="shared" ca="1" si="310"/>
        <v>0</v>
      </c>
      <c r="S684" s="307">
        <f t="shared" ca="1" si="311"/>
        <v>4.5130000000000017</v>
      </c>
      <c r="T684" s="304">
        <f t="shared" ca="1" si="291"/>
        <v>44.272530000000017</v>
      </c>
      <c r="U684" s="311">
        <f t="shared" ca="1" si="292"/>
        <v>0</v>
      </c>
      <c r="V684" s="306">
        <f t="shared" ca="1" si="293"/>
        <v>1.2259510526363222</v>
      </c>
      <c r="W684" s="304">
        <f t="shared" ca="1" si="294"/>
        <v>39.717545982745442</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0.98574771079895385</v>
      </c>
      <c r="AH684" s="304">
        <f t="shared" ca="1" si="318"/>
        <v>-8.8006712070329645</v>
      </c>
    </row>
    <row r="685" spans="1:34" x14ac:dyDescent="0.2">
      <c r="A685" s="347">
        <f t="shared" ca="1" si="296"/>
        <v>1E-4</v>
      </c>
      <c r="B685" s="304">
        <f t="shared" ca="1" si="297"/>
        <v>29.829300000000089</v>
      </c>
      <c r="D685" s="306">
        <f t="shared" ca="1" si="298"/>
        <v>-0.60983755256054306</v>
      </c>
      <c r="E685" s="307">
        <f t="shared" ca="1" si="299"/>
        <v>-1.0304574441393601</v>
      </c>
      <c r="F685" s="304">
        <f t="shared" ca="1" si="300"/>
        <v>1.1973906566761141</v>
      </c>
      <c r="G685" s="306">
        <f t="shared" ca="1" si="301"/>
        <v>7.1387640910673671</v>
      </c>
      <c r="H685" s="307">
        <f t="shared" ca="1" si="302"/>
        <v>-102.7743882305323</v>
      </c>
      <c r="I685" s="304">
        <f t="shared" ca="1" si="303"/>
        <v>103.02202108728061</v>
      </c>
      <c r="J685" s="306">
        <f t="shared" ca="1" si="304"/>
        <v>634.95209386251588</v>
      </c>
      <c r="K685" s="307">
        <f t="shared" ca="1" si="305"/>
        <v>-7.7709598454986546</v>
      </c>
      <c r="L685" s="304">
        <f t="shared" ca="1" si="290"/>
        <v>634.99964513164377</v>
      </c>
      <c r="M685" s="306">
        <f t="shared" ca="1" si="306"/>
        <v>-1.5014471788227088</v>
      </c>
      <c r="N685" s="304">
        <f t="shared" ca="1" si="307"/>
        <v>-86.026586508365412</v>
      </c>
      <c r="P685" s="310">
        <f t="shared" ca="1" si="308"/>
        <v>23</v>
      </c>
      <c r="Q685" s="304">
        <f t="shared" ca="1" si="309"/>
        <v>0</v>
      </c>
      <c r="R685" s="306">
        <f t="shared" ca="1" si="310"/>
        <v>0</v>
      </c>
      <c r="S685" s="307">
        <f t="shared" ca="1" si="311"/>
        <v>4.5130000000000017</v>
      </c>
      <c r="T685" s="304">
        <f t="shared" ca="1" si="291"/>
        <v>44.272530000000017</v>
      </c>
      <c r="U685" s="311">
        <f t="shared" ca="1" si="292"/>
        <v>0</v>
      </c>
      <c r="V685" s="306">
        <f t="shared" ca="1" si="293"/>
        <v>1.2259523126002227</v>
      </c>
      <c r="W685" s="304">
        <f t="shared" ca="1" si="294"/>
        <v>39.7176628065016</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0.98572227292848602</v>
      </c>
      <c r="AH685" s="304">
        <f t="shared" ca="1" si="318"/>
        <v>-8.8006970934512356</v>
      </c>
    </row>
    <row r="686" spans="1:34" x14ac:dyDescent="0.2">
      <c r="A686" s="347">
        <f t="shared" ca="1" si="296"/>
        <v>1E-4</v>
      </c>
      <c r="B686" s="304">
        <f t="shared" ca="1" si="297"/>
        <v>29.829400000000089</v>
      </c>
      <c r="D686" s="306">
        <f t="shared" ca="1" si="298"/>
        <v>-0.60983355323895239</v>
      </c>
      <c r="E686" s="307">
        <f t="shared" ca="1" si="299"/>
        <v>-1.0304312179177142</v>
      </c>
      <c r="F686" s="304">
        <f t="shared" ca="1" si="300"/>
        <v>1.1973660499260157</v>
      </c>
      <c r="G686" s="306">
        <f t="shared" ca="1" si="301"/>
        <v>7.1387031077120433</v>
      </c>
      <c r="H686" s="307">
        <f t="shared" ca="1" si="302"/>
        <v>-102.77449127365409</v>
      </c>
      <c r="I686" s="304">
        <f t="shared" ca="1" si="303"/>
        <v>103.02211965698658</v>
      </c>
      <c r="J686" s="306">
        <f t="shared" ca="1" si="304"/>
        <v>634.95209386251588</v>
      </c>
      <c r="K686" s="307">
        <f t="shared" ca="1" si="305"/>
        <v>-7.7812372894738635</v>
      </c>
      <c r="L686" s="304">
        <f t="shared" ca="1" si="290"/>
        <v>634.99977098747706</v>
      </c>
      <c r="M686" s="306">
        <f t="shared" ca="1" si="306"/>
        <v>-1.5014478386518484</v>
      </c>
      <c r="N686" s="304">
        <f t="shared" ca="1" si="307"/>
        <v>-86.026624313790307</v>
      </c>
      <c r="P686" s="310">
        <f t="shared" ca="1" si="308"/>
        <v>23</v>
      </c>
      <c r="Q686" s="304">
        <f t="shared" ca="1" si="309"/>
        <v>0</v>
      </c>
      <c r="R686" s="306">
        <f t="shared" ca="1" si="310"/>
        <v>0</v>
      </c>
      <c r="S686" s="307">
        <f t="shared" ca="1" si="311"/>
        <v>4.5130000000000017</v>
      </c>
      <c r="T686" s="304">
        <f t="shared" ca="1" si="291"/>
        <v>44.272530000000017</v>
      </c>
      <c r="U686" s="311">
        <f t="shared" ca="1" si="292"/>
        <v>0</v>
      </c>
      <c r="V686" s="306">
        <f t="shared" ca="1" si="293"/>
        <v>1.2259535725666812</v>
      </c>
      <c r="W686" s="304">
        <f t="shared" ca="1" si="294"/>
        <v>39.717779628608191</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0.98569683541456499</v>
      </c>
      <c r="AH686" s="304">
        <f t="shared" ca="1" si="318"/>
        <v>-8.8007229795040072</v>
      </c>
    </row>
    <row r="687" spans="1:34" x14ac:dyDescent="0.2">
      <c r="A687" s="347">
        <f t="shared" ca="1" si="296"/>
        <v>1E-4</v>
      </c>
      <c r="B687" s="304">
        <f t="shared" ca="1" si="297"/>
        <v>29.829500000000088</v>
      </c>
      <c r="D687" s="306">
        <f t="shared" ca="1" si="298"/>
        <v>-0.60982955391826332</v>
      </c>
      <c r="E687" s="307">
        <f t="shared" ca="1" si="299"/>
        <v>-1.0304049920663658</v>
      </c>
      <c r="F687" s="304">
        <f t="shared" ca="1" si="300"/>
        <v>1.1973414435771592</v>
      </c>
      <c r="G687" s="306">
        <f t="shared" ca="1" si="301"/>
        <v>7.1386421247566512</v>
      </c>
      <c r="H687" s="307">
        <f t="shared" ca="1" si="302"/>
        <v>-102.7745943141533</v>
      </c>
      <c r="I687" s="304">
        <f t="shared" ca="1" si="303"/>
        <v>103.02221822414883</v>
      </c>
      <c r="J687" s="306">
        <f t="shared" ca="1" si="304"/>
        <v>634.95209386251588</v>
      </c>
      <c r="K687" s="307">
        <f t="shared" ca="1" si="305"/>
        <v>-7.7915147437532539</v>
      </c>
      <c r="L687" s="304">
        <f t="shared" ca="1" si="290"/>
        <v>634.99989700975175</v>
      </c>
      <c r="M687" s="306">
        <f t="shared" ca="1" si="306"/>
        <v>-1.5014484984740886</v>
      </c>
      <c r="N687" s="304">
        <f t="shared" ca="1" si="307"/>
        <v>-86.0266621188199</v>
      </c>
      <c r="P687" s="310">
        <f t="shared" ca="1" si="308"/>
        <v>23</v>
      </c>
      <c r="Q687" s="304">
        <f t="shared" ca="1" si="309"/>
        <v>0</v>
      </c>
      <c r="R687" s="306">
        <f t="shared" ca="1" si="310"/>
        <v>0</v>
      </c>
      <c r="S687" s="307">
        <f t="shared" ca="1" si="311"/>
        <v>4.5130000000000017</v>
      </c>
      <c r="T687" s="304">
        <f t="shared" ca="1" si="291"/>
        <v>44.272530000000017</v>
      </c>
      <c r="U687" s="311">
        <f t="shared" ca="1" si="292"/>
        <v>0</v>
      </c>
      <c r="V687" s="306">
        <f t="shared" ca="1" si="293"/>
        <v>1.2259548325356988</v>
      </c>
      <c r="W687" s="304">
        <f t="shared" ca="1" si="294"/>
        <v>39.7178964490653</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0.98567139825720851</v>
      </c>
      <c r="AH687" s="304">
        <f t="shared" ca="1" si="318"/>
        <v>-8.8007488651912649</v>
      </c>
    </row>
    <row r="688" spans="1:34" x14ac:dyDescent="0.2">
      <c r="A688" s="347">
        <f t="shared" ca="1" si="296"/>
        <v>1E-4</v>
      </c>
      <c r="B688" s="304">
        <f t="shared" ca="1" si="297"/>
        <v>29.829600000000088</v>
      </c>
      <c r="D688" s="306">
        <f t="shared" ca="1" si="298"/>
        <v>-0.60982555459847854</v>
      </c>
      <c r="E688" s="307">
        <f t="shared" ca="1" si="299"/>
        <v>-1.030378766585299</v>
      </c>
      <c r="F688" s="304">
        <f t="shared" ca="1" si="300"/>
        <v>1.1973168376295324</v>
      </c>
      <c r="G688" s="306">
        <f t="shared" ca="1" si="301"/>
        <v>7.1385811422011916</v>
      </c>
      <c r="H688" s="307">
        <f t="shared" ca="1" si="302"/>
        <v>-102.77469735202996</v>
      </c>
      <c r="I688" s="304">
        <f t="shared" ca="1" si="303"/>
        <v>103.02231678876738</v>
      </c>
      <c r="J688" s="306">
        <f t="shared" ca="1" si="304"/>
        <v>634.95209386251588</v>
      </c>
      <c r="K688" s="307">
        <f t="shared" ca="1" si="305"/>
        <v>-7.801792208336563</v>
      </c>
      <c r="L688" s="304">
        <f t="shared" ca="1" si="290"/>
        <v>635.00002319846828</v>
      </c>
      <c r="M688" s="306">
        <f t="shared" ca="1" si="306"/>
        <v>-1.5014491582894298</v>
      </c>
      <c r="N688" s="304">
        <f t="shared" ca="1" si="307"/>
        <v>-86.026699923454217</v>
      </c>
      <c r="P688" s="310">
        <f t="shared" ca="1" si="308"/>
        <v>23</v>
      </c>
      <c r="Q688" s="304">
        <f t="shared" ca="1" si="309"/>
        <v>0</v>
      </c>
      <c r="R688" s="306">
        <f t="shared" ca="1" si="310"/>
        <v>0</v>
      </c>
      <c r="S688" s="307">
        <f t="shared" ca="1" si="311"/>
        <v>4.5130000000000017</v>
      </c>
      <c r="T688" s="304">
        <f t="shared" ca="1" si="291"/>
        <v>44.272530000000017</v>
      </c>
      <c r="U688" s="311">
        <f t="shared" ca="1" si="292"/>
        <v>0</v>
      </c>
      <c r="V688" s="306">
        <f t="shared" ca="1" si="293"/>
        <v>1.2259560925072752</v>
      </c>
      <c r="W688" s="304">
        <f t="shared" ca="1" si="294"/>
        <v>39.718013267872891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0.98564596145639705</v>
      </c>
      <c r="AH688" s="304">
        <f t="shared" ca="1" si="318"/>
        <v>-8.8007747505130265</v>
      </c>
    </row>
    <row r="689" spans="1:34" x14ac:dyDescent="0.2">
      <c r="A689" s="347">
        <f t="shared" ca="1" si="296"/>
        <v>1E-4</v>
      </c>
      <c r="B689" s="304">
        <f t="shared" ca="1" si="297"/>
        <v>29.829700000000088</v>
      </c>
      <c r="D689" s="306">
        <f t="shared" ca="1" si="298"/>
        <v>-0.60982155527959458</v>
      </c>
      <c r="E689" s="307">
        <f t="shared" ca="1" si="299"/>
        <v>-1.0303525414745209</v>
      </c>
      <c r="F689" s="304">
        <f t="shared" ca="1" si="300"/>
        <v>1.1972922320831401</v>
      </c>
      <c r="G689" s="306">
        <f t="shared" ca="1" si="301"/>
        <v>7.1385201600456636</v>
      </c>
      <c r="H689" s="307">
        <f t="shared" ca="1" si="302"/>
        <v>-102.7748003872841</v>
      </c>
      <c r="I689" s="304">
        <f t="shared" ca="1" si="303"/>
        <v>103.02241535084232</v>
      </c>
      <c r="J689" s="306">
        <f t="shared" ca="1" si="304"/>
        <v>634.95209386251588</v>
      </c>
      <c r="K689" s="307">
        <f t="shared" ca="1" si="305"/>
        <v>-7.8120696832235286</v>
      </c>
      <c r="L689" s="304">
        <f t="shared" ca="1" si="290"/>
        <v>635.00014955362701</v>
      </c>
      <c r="M689" s="306">
        <f t="shared" ca="1" si="306"/>
        <v>-1.5014498180978719</v>
      </c>
      <c r="N689" s="304">
        <f t="shared" ca="1" si="307"/>
        <v>-86.026737727693231</v>
      </c>
      <c r="P689" s="310">
        <f t="shared" ca="1" si="308"/>
        <v>23</v>
      </c>
      <c r="Q689" s="304">
        <f t="shared" ca="1" si="309"/>
        <v>0</v>
      </c>
      <c r="R689" s="306">
        <f t="shared" ca="1" si="310"/>
        <v>0</v>
      </c>
      <c r="S689" s="307">
        <f t="shared" ca="1" si="311"/>
        <v>4.5130000000000017</v>
      </c>
      <c r="T689" s="304">
        <f t="shared" ca="1" si="291"/>
        <v>44.272530000000017</v>
      </c>
      <c r="U689" s="311">
        <f t="shared" ca="1" si="292"/>
        <v>0</v>
      </c>
      <c r="V689" s="306">
        <f t="shared" ca="1" si="293"/>
        <v>1.2259573524814096</v>
      </c>
      <c r="W689" s="304">
        <f t="shared" ca="1" si="294"/>
        <v>39.718130085031007</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0.98562052501214126</v>
      </c>
      <c r="AH689" s="304">
        <f t="shared" ca="1" si="318"/>
        <v>-8.8008006354692832</v>
      </c>
    </row>
    <row r="690" spans="1:34" x14ac:dyDescent="0.2">
      <c r="A690" s="347">
        <f t="shared" ca="1" si="296"/>
        <v>1E-4</v>
      </c>
      <c r="B690" s="304">
        <f t="shared" ca="1" si="297"/>
        <v>29.829800000000088</v>
      </c>
      <c r="D690" s="306">
        <f t="shared" ca="1" si="298"/>
        <v>-0.60981755596161558</v>
      </c>
      <c r="E690" s="307">
        <f t="shared" ca="1" si="299"/>
        <v>-1.0303263167340191</v>
      </c>
      <c r="F690" s="304">
        <f t="shared" ca="1" si="300"/>
        <v>1.1972676269379743</v>
      </c>
      <c r="G690" s="306">
        <f t="shared" ca="1" si="301"/>
        <v>7.1384591782900673</v>
      </c>
      <c r="H690" s="307">
        <f t="shared" ca="1" si="302"/>
        <v>-102.77490341991577</v>
      </c>
      <c r="I690" s="304">
        <f t="shared" ca="1" si="303"/>
        <v>103.02251391037363</v>
      </c>
      <c r="J690" s="306">
        <f t="shared" ca="1" si="304"/>
        <v>634.95209386251588</v>
      </c>
      <c r="K690" s="307">
        <f t="shared" ca="1" si="305"/>
        <v>-7.8223471684138888</v>
      </c>
      <c r="L690" s="304">
        <f t="shared" ca="1" si="290"/>
        <v>635.0002760752285</v>
      </c>
      <c r="M690" s="306">
        <f t="shared" ca="1" si="306"/>
        <v>-1.5014504778994149</v>
      </c>
      <c r="N690" s="304">
        <f t="shared" ca="1" si="307"/>
        <v>-86.026775531536956</v>
      </c>
      <c r="P690" s="310">
        <f t="shared" ca="1" si="308"/>
        <v>23</v>
      </c>
      <c r="Q690" s="304">
        <f t="shared" ca="1" si="309"/>
        <v>0</v>
      </c>
      <c r="R690" s="306">
        <f t="shared" ca="1" si="310"/>
        <v>0</v>
      </c>
      <c r="S690" s="307">
        <f t="shared" ca="1" si="311"/>
        <v>4.5130000000000017</v>
      </c>
      <c r="T690" s="304">
        <f t="shared" ca="1" si="291"/>
        <v>44.272530000000017</v>
      </c>
      <c r="U690" s="311">
        <f t="shared" ca="1" si="292"/>
        <v>0</v>
      </c>
      <c r="V690" s="306">
        <f t="shared" ca="1" si="293"/>
        <v>1.2259586124581032</v>
      </c>
      <c r="W690" s="304">
        <f t="shared" ca="1" si="294"/>
        <v>39.718246900539675</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0.98559508892442693</v>
      </c>
      <c r="AH690" s="304">
        <f t="shared" ca="1" si="318"/>
        <v>-8.8008265200600473</v>
      </c>
    </row>
    <row r="691" spans="1:34" x14ac:dyDescent="0.2">
      <c r="A691" s="347">
        <f t="shared" ca="1" si="296"/>
        <v>1E-4</v>
      </c>
      <c r="B691" s="304">
        <f t="shared" ca="1" si="297"/>
        <v>29.829900000000087</v>
      </c>
      <c r="D691" s="306">
        <f t="shared" ca="1" si="298"/>
        <v>-0.60981355664454306</v>
      </c>
      <c r="E691" s="307">
        <f t="shared" ca="1" si="299"/>
        <v>-1.0303000923637899</v>
      </c>
      <c r="F691" s="304">
        <f t="shared" ca="1" si="300"/>
        <v>1.1972430221940329</v>
      </c>
      <c r="G691" s="306">
        <f t="shared" ca="1" si="301"/>
        <v>7.1383981969344026</v>
      </c>
      <c r="H691" s="307">
        <f t="shared" ca="1" si="302"/>
        <v>-102.77500644992502</v>
      </c>
      <c r="I691" s="304">
        <f t="shared" ca="1" si="303"/>
        <v>103.02261246736138</v>
      </c>
      <c r="J691" s="306">
        <f t="shared" ca="1" si="304"/>
        <v>634.95209386251588</v>
      </c>
      <c r="K691" s="307">
        <f t="shared" ca="1" si="305"/>
        <v>-7.8326246639073807</v>
      </c>
      <c r="L691" s="304">
        <f t="shared" ca="1" si="290"/>
        <v>635.00040276327297</v>
      </c>
      <c r="M691" s="306">
        <f t="shared" ca="1" si="306"/>
        <v>-1.5014511376940594</v>
      </c>
      <c r="N691" s="304">
        <f t="shared" ca="1" si="307"/>
        <v>-86.026813334985434</v>
      </c>
      <c r="P691" s="310">
        <f t="shared" ca="1" si="308"/>
        <v>23</v>
      </c>
      <c r="Q691" s="304">
        <f t="shared" ca="1" si="309"/>
        <v>0</v>
      </c>
      <c r="R691" s="306">
        <f t="shared" ca="1" si="310"/>
        <v>0</v>
      </c>
      <c r="S691" s="307">
        <f t="shared" ca="1" si="311"/>
        <v>4.5130000000000017</v>
      </c>
      <c r="T691" s="304">
        <f t="shared" ca="1" si="291"/>
        <v>44.272530000000017</v>
      </c>
      <c r="U691" s="311">
        <f t="shared" ca="1" si="292"/>
        <v>0</v>
      </c>
      <c r="V691" s="306">
        <f t="shared" ca="1" si="293"/>
        <v>1.225959872437355</v>
      </c>
      <c r="W691" s="304">
        <f t="shared" ca="1" si="294"/>
        <v>39.71836371439889</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0.98556965319325052</v>
      </c>
      <c r="AH691" s="304">
        <f t="shared" ca="1" si="318"/>
        <v>-8.8008524042853225</v>
      </c>
    </row>
    <row r="692" spans="1:34" x14ac:dyDescent="0.2">
      <c r="A692" s="347">
        <f t="shared" ca="1" si="296"/>
        <v>1E-4</v>
      </c>
      <c r="B692" s="304">
        <f t="shared" ca="1" si="297"/>
        <v>29.830000000000087</v>
      </c>
      <c r="D692" s="306">
        <f t="shared" ca="1" si="298"/>
        <v>-0.60980955732837239</v>
      </c>
      <c r="E692" s="307">
        <f t="shared" ca="1" si="299"/>
        <v>-1.0302738683638353</v>
      </c>
      <c r="F692" s="304">
        <f t="shared" ca="1" si="300"/>
        <v>1.1972184178513154</v>
      </c>
      <c r="G692" s="306">
        <f t="shared" ca="1" si="301"/>
        <v>7.1383372159786695</v>
      </c>
      <c r="H692" s="307">
        <f t="shared" ca="1" si="302"/>
        <v>-102.77510947731186</v>
      </c>
      <c r="I692" s="304">
        <f t="shared" ca="1" si="303"/>
        <v>103.02271102180559</v>
      </c>
      <c r="J692" s="306">
        <f t="shared" ca="1" si="304"/>
        <v>634.95209386251588</v>
      </c>
      <c r="K692" s="307">
        <f t="shared" ca="1" si="305"/>
        <v>-7.8429021697037422</v>
      </c>
      <c r="L692" s="304">
        <f t="shared" ca="1" si="290"/>
        <v>635.00052961776078</v>
      </c>
      <c r="M692" s="306">
        <f t="shared" ca="1" si="306"/>
        <v>-1.5014517974818049</v>
      </c>
      <c r="N692" s="304">
        <f t="shared" ca="1" si="307"/>
        <v>-86.026851138038623</v>
      </c>
      <c r="P692" s="310">
        <f t="shared" ca="1" si="308"/>
        <v>23</v>
      </c>
      <c r="Q692" s="304">
        <f t="shared" ca="1" si="309"/>
        <v>0</v>
      </c>
      <c r="R692" s="306">
        <f t="shared" ca="1" si="310"/>
        <v>0</v>
      </c>
      <c r="S692" s="307">
        <f t="shared" ca="1" si="311"/>
        <v>4.5130000000000017</v>
      </c>
      <c r="T692" s="304">
        <f t="shared" ca="1" si="291"/>
        <v>44.272530000000017</v>
      </c>
      <c r="U692" s="311">
        <f t="shared" ca="1" si="292"/>
        <v>0</v>
      </c>
      <c r="V692" s="306">
        <f t="shared" ca="1" si="293"/>
        <v>1.2259611324191657</v>
      </c>
      <c r="W692" s="304">
        <f t="shared" ca="1" si="294"/>
        <v>39.71848052660868</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0.98554421781861556</v>
      </c>
      <c r="AH692" s="304">
        <f t="shared" ca="1" si="318"/>
        <v>-8.8008782881451086</v>
      </c>
    </row>
    <row r="693" spans="1:34" x14ac:dyDescent="0.2">
      <c r="A693" s="347">
        <f t="shared" ca="1" si="296"/>
        <v>1E-4</v>
      </c>
      <c r="B693" s="304">
        <f t="shared" ca="1" si="297"/>
        <v>29.830100000000087</v>
      </c>
      <c r="D693" s="306">
        <f t="shared" ca="1" si="298"/>
        <v>-0.60980555801310921</v>
      </c>
      <c r="E693" s="307">
        <f t="shared" ca="1" si="299"/>
        <v>-1.0302476447341462</v>
      </c>
      <c r="F693" s="304">
        <f t="shared" ca="1" si="300"/>
        <v>1.1971938139098175</v>
      </c>
      <c r="G693" s="306">
        <f t="shared" ca="1" si="301"/>
        <v>7.1382762354228682</v>
      </c>
      <c r="H693" s="307">
        <f t="shared" ca="1" si="302"/>
        <v>-102.77521250207633</v>
      </c>
      <c r="I693" s="304">
        <f t="shared" ca="1" si="303"/>
        <v>103.0228095737063</v>
      </c>
      <c r="J693" s="306">
        <f t="shared" ca="1" si="304"/>
        <v>634.95209386251588</v>
      </c>
      <c r="K693" s="307">
        <f t="shared" ca="1" si="305"/>
        <v>-7.8531796858027114</v>
      </c>
      <c r="L693" s="304">
        <f t="shared" ca="1" si="290"/>
        <v>635.00065663869259</v>
      </c>
      <c r="M693" s="306">
        <f t="shared" ca="1" si="306"/>
        <v>-1.5014524572626518</v>
      </c>
      <c r="N693" s="304">
        <f t="shared" ca="1" si="307"/>
        <v>-86.026888940696551</v>
      </c>
      <c r="P693" s="310">
        <f t="shared" ca="1" si="308"/>
        <v>23</v>
      </c>
      <c r="Q693" s="304">
        <f t="shared" ca="1" si="309"/>
        <v>0</v>
      </c>
      <c r="R693" s="306">
        <f t="shared" ca="1" si="310"/>
        <v>0</v>
      </c>
      <c r="S693" s="307">
        <f t="shared" ca="1" si="311"/>
        <v>4.5130000000000017</v>
      </c>
      <c r="T693" s="304">
        <f t="shared" ca="1" si="291"/>
        <v>44.272530000000017</v>
      </c>
      <c r="U693" s="311">
        <f t="shared" ca="1" si="292"/>
        <v>0</v>
      </c>
      <c r="V693" s="306">
        <f t="shared" ca="1" si="293"/>
        <v>1.2259623924035348</v>
      </c>
      <c r="W693" s="304">
        <f t="shared" ca="1" si="294"/>
        <v>39.718597337169044</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0.98551878280051319</v>
      </c>
      <c r="AH693" s="304">
        <f t="shared" ca="1" si="318"/>
        <v>-8.8009041716394112</v>
      </c>
    </row>
    <row r="694" spans="1:34" x14ac:dyDescent="0.2">
      <c r="A694" s="347">
        <f t="shared" ca="1" si="296"/>
        <v>1E-4</v>
      </c>
      <c r="B694" s="304">
        <f t="shared" ca="1" si="297"/>
        <v>29.830200000000087</v>
      </c>
      <c r="D694" s="306">
        <f t="shared" ca="1" si="298"/>
        <v>-0.60980155869875297</v>
      </c>
      <c r="E694" s="307">
        <f t="shared" ca="1" si="299"/>
        <v>-1.0302214214747245</v>
      </c>
      <c r="F694" s="304">
        <f t="shared" ca="1" si="300"/>
        <v>1.197169210369541</v>
      </c>
      <c r="G694" s="306">
        <f t="shared" ca="1" si="301"/>
        <v>7.1382152552669984</v>
      </c>
      <c r="H694" s="307">
        <f t="shared" ca="1" si="302"/>
        <v>-102.77531552421847</v>
      </c>
      <c r="I694" s="304">
        <f t="shared" ca="1" si="303"/>
        <v>103.02290812306352</v>
      </c>
      <c r="J694" s="306">
        <f t="shared" ca="1" si="304"/>
        <v>634.95209386251588</v>
      </c>
      <c r="K694" s="307">
        <f t="shared" ca="1" si="305"/>
        <v>-7.8634572122040263</v>
      </c>
      <c r="L694" s="304">
        <f t="shared" ca="1" si="290"/>
        <v>635.00078382606853</v>
      </c>
      <c r="M694" s="306">
        <f t="shared" ca="1" si="306"/>
        <v>-1.5014531170366001</v>
      </c>
      <c r="N694" s="304">
        <f t="shared" ca="1" si="307"/>
        <v>-86.026926742959233</v>
      </c>
      <c r="P694" s="310">
        <f t="shared" ca="1" si="308"/>
        <v>23</v>
      </c>
      <c r="Q694" s="304">
        <f t="shared" ca="1" si="309"/>
        <v>0</v>
      </c>
      <c r="R694" s="306">
        <f t="shared" ca="1" si="310"/>
        <v>0</v>
      </c>
      <c r="S694" s="307">
        <f t="shared" ca="1" si="311"/>
        <v>4.5130000000000017</v>
      </c>
      <c r="T694" s="304">
        <f t="shared" ca="1" si="291"/>
        <v>44.272530000000017</v>
      </c>
      <c r="U694" s="311">
        <f t="shared" ca="1" si="292"/>
        <v>0</v>
      </c>
      <c r="V694" s="306">
        <f t="shared" ca="1" si="293"/>
        <v>1.2259636523904618</v>
      </c>
      <c r="W694" s="304">
        <f t="shared" ca="1" si="294"/>
        <v>39.718714146079975</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0.98549334813894518</v>
      </c>
      <c r="AH694" s="304">
        <f t="shared" ca="1" si="318"/>
        <v>-8.8009300547682319</v>
      </c>
    </row>
    <row r="695" spans="1:34" x14ac:dyDescent="0.2">
      <c r="A695" s="347">
        <f t="shared" ca="1" si="296"/>
        <v>1E-4</v>
      </c>
      <c r="B695" s="304">
        <f t="shared" ca="1" si="297"/>
        <v>29.830300000000086</v>
      </c>
      <c r="D695" s="306">
        <f t="shared" ca="1" si="298"/>
        <v>-0.60979755938530256</v>
      </c>
      <c r="E695" s="307">
        <f t="shared" ca="1" si="299"/>
        <v>-1.030195198585572</v>
      </c>
      <c r="F695" s="304">
        <f t="shared" ca="1" si="300"/>
        <v>1.1971446072304872</v>
      </c>
      <c r="G695" s="306">
        <f t="shared" ca="1" si="301"/>
        <v>7.1381542755110603</v>
      </c>
      <c r="H695" s="307">
        <f t="shared" ca="1" si="302"/>
        <v>-102.77541854373833</v>
      </c>
      <c r="I695" s="304">
        <f t="shared" ca="1" si="303"/>
        <v>103.02300666987733</v>
      </c>
      <c r="J695" s="306">
        <f t="shared" ca="1" si="304"/>
        <v>634.95209386251588</v>
      </c>
      <c r="K695" s="307">
        <f t="shared" ca="1" si="305"/>
        <v>-7.8737347489074239</v>
      </c>
      <c r="L695" s="304">
        <f t="shared" ca="1" si="290"/>
        <v>635.00091117988904</v>
      </c>
      <c r="M695" s="306">
        <f t="shared" ca="1" si="306"/>
        <v>-1.5014537768036498</v>
      </c>
      <c r="N695" s="304">
        <f t="shared" ca="1" si="307"/>
        <v>-86.02696454482664</v>
      </c>
      <c r="P695" s="310">
        <f t="shared" ca="1" si="308"/>
        <v>23</v>
      </c>
      <c r="Q695" s="304">
        <f t="shared" ca="1" si="309"/>
        <v>0</v>
      </c>
      <c r="R695" s="306">
        <f t="shared" ca="1" si="310"/>
        <v>0</v>
      </c>
      <c r="S695" s="307">
        <f t="shared" ca="1" si="311"/>
        <v>4.5130000000000017</v>
      </c>
      <c r="T695" s="304">
        <f t="shared" ca="1" si="291"/>
        <v>44.272530000000017</v>
      </c>
      <c r="U695" s="311">
        <f t="shared" ca="1" si="292"/>
        <v>0</v>
      </c>
      <c r="V695" s="306">
        <f t="shared" ca="1" si="293"/>
        <v>1.2259649123799481</v>
      </c>
      <c r="W695" s="304">
        <f t="shared" ca="1" si="294"/>
        <v>39.71883095334158</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0.98546791383391152</v>
      </c>
      <c r="AH695" s="304">
        <f t="shared" ca="1" si="318"/>
        <v>-8.8009559375315671</v>
      </c>
    </row>
    <row r="696" spans="1:34" x14ac:dyDescent="0.2">
      <c r="A696" s="347">
        <f t="shared" ca="1" si="296"/>
        <v>1E-4</v>
      </c>
      <c r="B696" s="304">
        <f t="shared" ca="1" si="297"/>
        <v>29.830400000000086</v>
      </c>
      <c r="D696" s="306">
        <f t="shared" ca="1" si="298"/>
        <v>-0.60979356007276297</v>
      </c>
      <c r="E696" s="307">
        <f t="shared" ca="1" si="299"/>
        <v>-1.0301689760666637</v>
      </c>
      <c r="F696" s="304">
        <f t="shared" ca="1" si="300"/>
        <v>1.1971200044926376</v>
      </c>
      <c r="G696" s="306">
        <f t="shared" ca="1" si="301"/>
        <v>7.1380932961550529</v>
      </c>
      <c r="H696" s="307">
        <f t="shared" ca="1" si="302"/>
        <v>-102.77552156063594</v>
      </c>
      <c r="I696" s="304">
        <f t="shared" ca="1" si="303"/>
        <v>103.02310521414773</v>
      </c>
      <c r="J696" s="306">
        <f t="shared" ca="1" si="304"/>
        <v>634.95209386251588</v>
      </c>
      <c r="K696" s="307">
        <f t="shared" ca="1" si="305"/>
        <v>-7.8840122959126422</v>
      </c>
      <c r="L696" s="304">
        <f t="shared" ca="1" si="290"/>
        <v>635.0010387001546</v>
      </c>
      <c r="M696" s="306">
        <f t="shared" ca="1" si="306"/>
        <v>-1.5014544365638014</v>
      </c>
      <c r="N696" s="304">
        <f t="shared" ca="1" si="307"/>
        <v>-86.027002346298815</v>
      </c>
      <c r="P696" s="310">
        <f t="shared" ca="1" si="308"/>
        <v>23</v>
      </c>
      <c r="Q696" s="304">
        <f t="shared" ca="1" si="309"/>
        <v>0</v>
      </c>
      <c r="R696" s="306">
        <f t="shared" ca="1" si="310"/>
        <v>0</v>
      </c>
      <c r="S696" s="307">
        <f t="shared" ca="1" si="311"/>
        <v>4.5130000000000017</v>
      </c>
      <c r="T696" s="304">
        <f t="shared" ca="1" si="291"/>
        <v>44.272530000000017</v>
      </c>
      <c r="U696" s="311">
        <f t="shared" ca="1" si="292"/>
        <v>0</v>
      </c>
      <c r="V696" s="306">
        <f t="shared" ca="1" si="293"/>
        <v>1.2259661723719923</v>
      </c>
      <c r="W696" s="304">
        <f t="shared" ca="1" si="294"/>
        <v>39.718947758953782</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0.98544247988539091</v>
      </c>
      <c r="AH696" s="304">
        <f t="shared" ca="1" si="318"/>
        <v>-8.8009818199294401</v>
      </c>
    </row>
    <row r="697" spans="1:34" x14ac:dyDescent="0.2">
      <c r="A697" s="347">
        <f t="shared" ca="1" si="296"/>
        <v>1E-4</v>
      </c>
      <c r="B697" s="304">
        <f t="shared" ca="1" si="297"/>
        <v>29.830500000000086</v>
      </c>
      <c r="D697" s="306">
        <f t="shared" ca="1" si="298"/>
        <v>-0.60978956076112867</v>
      </c>
      <c r="E697" s="307">
        <f t="shared" ca="1" si="299"/>
        <v>-1.0301427539180175</v>
      </c>
      <c r="F697" s="304">
        <f t="shared" ca="1" si="300"/>
        <v>1.197095402156005</v>
      </c>
      <c r="G697" s="306">
        <f t="shared" ca="1" si="301"/>
        <v>7.1380323171989772</v>
      </c>
      <c r="H697" s="307">
        <f t="shared" ca="1" si="302"/>
        <v>-102.77562457491133</v>
      </c>
      <c r="I697" s="304">
        <f t="shared" ca="1" si="303"/>
        <v>103.0232037558748</v>
      </c>
      <c r="J697" s="306">
        <f t="shared" ca="1" si="304"/>
        <v>634.95209386251588</v>
      </c>
      <c r="K697" s="307">
        <f t="shared" ca="1" si="305"/>
        <v>-7.8942898532194192</v>
      </c>
      <c r="L697" s="304">
        <f t="shared" ca="1" si="290"/>
        <v>635.00116638686563</v>
      </c>
      <c r="M697" s="306">
        <f t="shared" ca="1" si="306"/>
        <v>-1.5014550963170545</v>
      </c>
      <c r="N697" s="304">
        <f t="shared" ca="1" si="307"/>
        <v>-86.027040147375743</v>
      </c>
      <c r="P697" s="310">
        <f t="shared" ca="1" si="308"/>
        <v>23</v>
      </c>
      <c r="Q697" s="304">
        <f t="shared" ca="1" si="309"/>
        <v>0</v>
      </c>
      <c r="R697" s="306">
        <f t="shared" ca="1" si="310"/>
        <v>0</v>
      </c>
      <c r="S697" s="307">
        <f t="shared" ca="1" si="311"/>
        <v>4.5130000000000017</v>
      </c>
      <c r="T697" s="304">
        <f t="shared" ca="1" si="291"/>
        <v>44.272530000000017</v>
      </c>
      <c r="U697" s="311">
        <f t="shared" ca="1" si="292"/>
        <v>0</v>
      </c>
      <c r="V697" s="306">
        <f t="shared" ca="1" si="293"/>
        <v>1.225967432366595</v>
      </c>
      <c r="W697" s="304">
        <f t="shared" ca="1" si="294"/>
        <v>39.719064562916643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0.98541704629339932</v>
      </c>
      <c r="AH697" s="304">
        <f t="shared" ca="1" si="318"/>
        <v>-8.8010077019618365</v>
      </c>
    </row>
    <row r="698" spans="1:34" x14ac:dyDescent="0.2">
      <c r="A698" s="347">
        <f t="shared" ca="1" si="296"/>
        <v>1E-4</v>
      </c>
      <c r="B698" s="304">
        <f t="shared" ca="1" si="297"/>
        <v>29.830600000000086</v>
      </c>
      <c r="D698" s="306">
        <f t="shared" ca="1" si="298"/>
        <v>-0.6097855614504053</v>
      </c>
      <c r="E698" s="307">
        <f t="shared" ca="1" si="299"/>
        <v>-1.0301165321396191</v>
      </c>
      <c r="F698" s="304">
        <f t="shared" ca="1" si="300"/>
        <v>1.1970708002205803</v>
      </c>
      <c r="G698" s="306">
        <f t="shared" ca="1" si="301"/>
        <v>7.1379713386428323</v>
      </c>
      <c r="H698" s="307">
        <f t="shared" ca="1" si="302"/>
        <v>-102.77572758656454</v>
      </c>
      <c r="I698" s="304">
        <f t="shared" ca="1" si="303"/>
        <v>103.02330229505851</v>
      </c>
      <c r="J698" s="306">
        <f t="shared" ca="1" si="304"/>
        <v>634.95209386251588</v>
      </c>
      <c r="K698" s="307">
        <f t="shared" ca="1" si="305"/>
        <v>-7.904567420827493</v>
      </c>
      <c r="L698" s="304">
        <f t="shared" ca="1" si="290"/>
        <v>635.0012942400225</v>
      </c>
      <c r="M698" s="306">
        <f t="shared" ca="1" si="306"/>
        <v>-1.5014557560634094</v>
      </c>
      <c r="N698" s="304">
        <f t="shared" ca="1" si="307"/>
        <v>-86.027077948057425</v>
      </c>
      <c r="P698" s="310">
        <f t="shared" ca="1" si="308"/>
        <v>23</v>
      </c>
      <c r="Q698" s="304">
        <f t="shared" ca="1" si="309"/>
        <v>0</v>
      </c>
      <c r="R698" s="306">
        <f t="shared" ca="1" si="310"/>
        <v>0</v>
      </c>
      <c r="S698" s="307">
        <f t="shared" ca="1" si="311"/>
        <v>4.5130000000000017</v>
      </c>
      <c r="T698" s="304">
        <f t="shared" ca="1" si="291"/>
        <v>44.272530000000017</v>
      </c>
      <c r="U698" s="311">
        <f t="shared" ca="1" si="292"/>
        <v>0</v>
      </c>
      <c r="V698" s="306">
        <f t="shared" ca="1" si="293"/>
        <v>1.2259686923637565</v>
      </c>
      <c r="W698" s="304">
        <f t="shared" ca="1" si="294"/>
        <v>39.719181365230156</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0.98539161305792433</v>
      </c>
      <c r="AH698" s="304">
        <f t="shared" ca="1" si="318"/>
        <v>-8.801033583628767</v>
      </c>
    </row>
    <row r="699" spans="1:34" x14ac:dyDescent="0.2">
      <c r="A699" s="347">
        <f t="shared" ca="1" si="296"/>
        <v>1E-4</v>
      </c>
      <c r="B699" s="304">
        <f t="shared" ca="1" si="297"/>
        <v>29.830700000000085</v>
      </c>
      <c r="D699" s="306">
        <f t="shared" ca="1" si="298"/>
        <v>-0.60978156214059254</v>
      </c>
      <c r="E699" s="307">
        <f t="shared" ca="1" si="299"/>
        <v>-1.0300903107314703</v>
      </c>
      <c r="F699" s="304">
        <f t="shared" ca="1" si="300"/>
        <v>1.1970461986863659</v>
      </c>
      <c r="G699" s="306">
        <f t="shared" ca="1" si="301"/>
        <v>7.1379103604866181</v>
      </c>
      <c r="H699" s="307">
        <f t="shared" ca="1" si="302"/>
        <v>-102.77583059559562</v>
      </c>
      <c r="I699" s="304">
        <f t="shared" ca="1" si="303"/>
        <v>103.02340083169896</v>
      </c>
      <c r="J699" s="306">
        <f t="shared" ca="1" si="304"/>
        <v>634.95209386251588</v>
      </c>
      <c r="K699" s="307">
        <f t="shared" ca="1" si="305"/>
        <v>-7.9148449987366014</v>
      </c>
      <c r="L699" s="304">
        <f t="shared" ca="1" si="290"/>
        <v>635.00142225962554</v>
      </c>
      <c r="M699" s="306">
        <f t="shared" ca="1" si="306"/>
        <v>-1.5014564158028665</v>
      </c>
      <c r="N699" s="304">
        <f t="shared" ca="1" si="307"/>
        <v>-86.027115748343888</v>
      </c>
      <c r="P699" s="310">
        <f t="shared" ca="1" si="308"/>
        <v>23</v>
      </c>
      <c r="Q699" s="304">
        <f t="shared" ca="1" si="309"/>
        <v>0</v>
      </c>
      <c r="R699" s="306">
        <f t="shared" ca="1" si="310"/>
        <v>0</v>
      </c>
      <c r="S699" s="307">
        <f t="shared" ca="1" si="311"/>
        <v>4.5130000000000017</v>
      </c>
      <c r="T699" s="304">
        <f t="shared" ca="1" si="291"/>
        <v>44.272530000000017</v>
      </c>
      <c r="U699" s="311">
        <f t="shared" ca="1" si="292"/>
        <v>0</v>
      </c>
      <c r="V699" s="306">
        <f t="shared" ca="1" si="293"/>
        <v>1.2259699523634759</v>
      </c>
      <c r="W699" s="304">
        <f t="shared" ca="1" si="294"/>
        <v>39.719298165894365</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0.98536618017896593</v>
      </c>
      <c r="AH699" s="304">
        <f t="shared" ca="1" si="318"/>
        <v>-8.8010594649302334</v>
      </c>
    </row>
    <row r="700" spans="1:34" x14ac:dyDescent="0.2">
      <c r="A700" s="347">
        <f t="shared" ca="1" si="296"/>
        <v>1E-4</v>
      </c>
      <c r="B700" s="304">
        <f t="shared" ca="1" si="297"/>
        <v>29.830800000000085</v>
      </c>
      <c r="D700" s="306">
        <f t="shared" ca="1" si="298"/>
        <v>-0.60977756283168805</v>
      </c>
      <c r="E700" s="307">
        <f t="shared" ca="1" si="299"/>
        <v>-1.0300640896935604</v>
      </c>
      <c r="F700" s="304">
        <f t="shared" ca="1" si="300"/>
        <v>1.1970215975533509</v>
      </c>
      <c r="G700" s="306">
        <f t="shared" ca="1" si="301"/>
        <v>7.1378493827303346</v>
      </c>
      <c r="H700" s="307">
        <f t="shared" ca="1" si="302"/>
        <v>-102.77593360200459</v>
      </c>
      <c r="I700" s="304">
        <f t="shared" ca="1" si="303"/>
        <v>103.02349936579616</v>
      </c>
      <c r="J700" s="306">
        <f t="shared" ca="1" si="304"/>
        <v>634.95209386251588</v>
      </c>
      <c r="K700" s="307">
        <f t="shared" ca="1" si="305"/>
        <v>-7.9251225869464816</v>
      </c>
      <c r="L700" s="304">
        <f t="shared" ca="1" si="290"/>
        <v>635.00155044567521</v>
      </c>
      <c r="M700" s="306">
        <f t="shared" ca="1" si="306"/>
        <v>-1.5014570755354253</v>
      </c>
      <c r="N700" s="304">
        <f t="shared" ca="1" si="307"/>
        <v>-86.02715354823512</v>
      </c>
      <c r="P700" s="310">
        <f t="shared" ca="1" si="308"/>
        <v>23</v>
      </c>
      <c r="Q700" s="304">
        <f t="shared" ca="1" si="309"/>
        <v>0</v>
      </c>
      <c r="R700" s="306">
        <f t="shared" ca="1" si="310"/>
        <v>0</v>
      </c>
      <c r="S700" s="307">
        <f t="shared" ca="1" si="311"/>
        <v>4.5130000000000017</v>
      </c>
      <c r="T700" s="304">
        <f t="shared" ca="1" si="291"/>
        <v>44.272530000000017</v>
      </c>
      <c r="U700" s="311">
        <f t="shared" ca="1" si="292"/>
        <v>0</v>
      </c>
      <c r="V700" s="306">
        <f t="shared" ca="1" si="293"/>
        <v>1.2259712123657538</v>
      </c>
      <c r="W700" s="304">
        <f t="shared" ca="1" si="294"/>
        <v>39.719414964909255</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0.98534074765651525</v>
      </c>
      <c r="AH700" s="304">
        <f t="shared" ca="1" si="318"/>
        <v>-8.8010853458662428</v>
      </c>
    </row>
    <row r="701" spans="1:34" x14ac:dyDescent="0.2">
      <c r="A701" s="347">
        <f t="shared" ca="1" si="296"/>
        <v>1E-4</v>
      </c>
      <c r="B701" s="304">
        <f t="shared" ca="1" si="297"/>
        <v>29.830900000000085</v>
      </c>
      <c r="D701" s="306">
        <f t="shared" ca="1" si="298"/>
        <v>-0.60977356352369705</v>
      </c>
      <c r="E701" s="307">
        <f t="shared" ca="1" si="299"/>
        <v>-1.0300378690258967</v>
      </c>
      <c r="F701" s="304">
        <f t="shared" ca="1" si="300"/>
        <v>1.1969969968215453</v>
      </c>
      <c r="G701" s="306">
        <f t="shared" ca="1" si="301"/>
        <v>7.137788405373982</v>
      </c>
      <c r="H701" s="307">
        <f t="shared" ca="1" si="302"/>
        <v>-102.77603660579149</v>
      </c>
      <c r="I701" s="304">
        <f t="shared" ca="1" si="303"/>
        <v>103.02359789735013</v>
      </c>
      <c r="J701" s="306">
        <f t="shared" ca="1" si="304"/>
        <v>634.95209386251588</v>
      </c>
      <c r="K701" s="307">
        <f t="shared" ca="1" si="305"/>
        <v>-7.9354001854568716</v>
      </c>
      <c r="L701" s="304">
        <f t="shared" ca="1" si="290"/>
        <v>635.00167879817184</v>
      </c>
      <c r="M701" s="306">
        <f t="shared" ca="1" si="306"/>
        <v>-1.5014577352610863</v>
      </c>
      <c r="N701" s="304">
        <f t="shared" ca="1" si="307"/>
        <v>-86.027191347731133</v>
      </c>
      <c r="P701" s="310">
        <f t="shared" ca="1" si="308"/>
        <v>23</v>
      </c>
      <c r="Q701" s="304">
        <f t="shared" ca="1" si="309"/>
        <v>0</v>
      </c>
      <c r="R701" s="306">
        <f t="shared" ca="1" si="310"/>
        <v>0</v>
      </c>
      <c r="S701" s="307">
        <f t="shared" ca="1" si="311"/>
        <v>4.5130000000000017</v>
      </c>
      <c r="T701" s="304">
        <f t="shared" ca="1" si="291"/>
        <v>44.272530000000017</v>
      </c>
      <c r="U701" s="311">
        <f t="shared" ca="1" si="292"/>
        <v>0</v>
      </c>
      <c r="V701" s="306">
        <f t="shared" ca="1" si="293"/>
        <v>1.2259724723705898</v>
      </c>
      <c r="W701" s="304">
        <f t="shared" ca="1" si="294"/>
        <v>39.719531762274862</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0.98531531549057938</v>
      </c>
      <c r="AH701" s="304">
        <f t="shared" ca="1" si="318"/>
        <v>-8.8011112264367917</v>
      </c>
    </row>
    <row r="702" spans="1:34" x14ac:dyDescent="0.2">
      <c r="A702" s="347">
        <f t="shared" ca="1" si="296"/>
        <v>1E-4</v>
      </c>
      <c r="B702" s="304">
        <f t="shared" ca="1" si="297"/>
        <v>29.831000000000085</v>
      </c>
      <c r="D702" s="306">
        <f t="shared" ca="1" si="298"/>
        <v>-0.60976956421661721</v>
      </c>
      <c r="E702" s="307">
        <f t="shared" ca="1" si="299"/>
        <v>-1.0300116487284665</v>
      </c>
      <c r="F702" s="304">
        <f t="shared" ca="1" si="300"/>
        <v>1.1969723964909371</v>
      </c>
      <c r="G702" s="306">
        <f t="shared" ca="1" si="301"/>
        <v>7.13772742841756</v>
      </c>
      <c r="H702" s="307">
        <f t="shared" ca="1" si="302"/>
        <v>-102.77613960695636</v>
      </c>
      <c r="I702" s="304">
        <f t="shared" ca="1" si="303"/>
        <v>103.0236964263609</v>
      </c>
      <c r="J702" s="306">
        <f t="shared" ca="1" si="304"/>
        <v>634.95209386251588</v>
      </c>
      <c r="K702" s="307">
        <f t="shared" ca="1" si="305"/>
        <v>-7.9456777942675094</v>
      </c>
      <c r="L702" s="304">
        <f t="shared" ca="1" si="290"/>
        <v>635.00180731711589</v>
      </c>
      <c r="M702" s="306">
        <f t="shared" ca="1" si="306"/>
        <v>-1.5014583949798495</v>
      </c>
      <c r="N702" s="304">
        <f t="shared" ca="1" si="307"/>
        <v>-86.027229146831928</v>
      </c>
      <c r="P702" s="310">
        <f t="shared" ca="1" si="308"/>
        <v>23</v>
      </c>
      <c r="Q702" s="304">
        <f t="shared" ca="1" si="309"/>
        <v>0</v>
      </c>
      <c r="R702" s="306">
        <f t="shared" ca="1" si="310"/>
        <v>0</v>
      </c>
      <c r="S702" s="307">
        <f t="shared" ca="1" si="311"/>
        <v>4.5130000000000017</v>
      </c>
      <c r="T702" s="304">
        <f t="shared" ca="1" si="291"/>
        <v>44.272530000000017</v>
      </c>
      <c r="U702" s="311">
        <f t="shared" ca="1" si="292"/>
        <v>0</v>
      </c>
      <c r="V702" s="306">
        <f t="shared" ca="1" si="293"/>
        <v>1.2259737323779847</v>
      </c>
      <c r="W702" s="304">
        <f t="shared" ca="1" si="294"/>
        <v>39.719648557991178</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0.98528988368114412</v>
      </c>
      <c r="AH702" s="304">
        <f t="shared" ca="1" si="318"/>
        <v>-8.8011371066418889</v>
      </c>
    </row>
    <row r="703" spans="1:34" x14ac:dyDescent="0.2">
      <c r="A703" s="347">
        <f t="shared" ca="1" si="296"/>
        <v>1E-4</v>
      </c>
      <c r="B703" s="304">
        <f t="shared" ca="1" si="297"/>
        <v>29.831100000000085</v>
      </c>
      <c r="D703" s="306">
        <f t="shared" ca="1" si="298"/>
        <v>-0.60976556491044998</v>
      </c>
      <c r="E703" s="307">
        <f t="shared" ca="1" si="299"/>
        <v>-1.0299854288012718</v>
      </c>
      <c r="F703" s="304">
        <f t="shared" ca="1" si="300"/>
        <v>1.1969477965615292</v>
      </c>
      <c r="G703" s="306">
        <f t="shared" ca="1" si="301"/>
        <v>7.1376664518610689</v>
      </c>
      <c r="H703" s="307">
        <f t="shared" ca="1" si="302"/>
        <v>-102.77624260549925</v>
      </c>
      <c r="I703" s="304">
        <f t="shared" ca="1" si="303"/>
        <v>103.02379495282855</v>
      </c>
      <c r="J703" s="306">
        <f t="shared" ca="1" si="304"/>
        <v>634.95209386251588</v>
      </c>
      <c r="K703" s="307">
        <f t="shared" ca="1" si="305"/>
        <v>-7.9559554133781321</v>
      </c>
      <c r="L703" s="304">
        <f t="shared" ca="1" si="290"/>
        <v>635.00193600250759</v>
      </c>
      <c r="M703" s="306">
        <f t="shared" ca="1" si="306"/>
        <v>-1.501459054691715</v>
      </c>
      <c r="N703" s="304">
        <f t="shared" ca="1" si="307"/>
        <v>-86.027266945537519</v>
      </c>
      <c r="P703" s="310">
        <f t="shared" ca="1" si="308"/>
        <v>23</v>
      </c>
      <c r="Q703" s="304">
        <f t="shared" ca="1" si="309"/>
        <v>0</v>
      </c>
      <c r="R703" s="306">
        <f t="shared" ca="1" si="310"/>
        <v>0</v>
      </c>
      <c r="S703" s="307">
        <f t="shared" ca="1" si="311"/>
        <v>4.5130000000000017</v>
      </c>
      <c r="T703" s="304">
        <f t="shared" ca="1" si="291"/>
        <v>44.272530000000017</v>
      </c>
      <c r="U703" s="311">
        <f t="shared" ca="1" si="292"/>
        <v>0</v>
      </c>
      <c r="V703" s="306">
        <f t="shared" ca="1" si="293"/>
        <v>1.2259749923879373</v>
      </c>
      <c r="W703" s="304">
        <f t="shared" ca="1" si="294"/>
        <v>39.719765352058246</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0.98526445222821479</v>
      </c>
      <c r="AH703" s="304">
        <f t="shared" ca="1" si="318"/>
        <v>-8.8011629864815344</v>
      </c>
    </row>
    <row r="704" spans="1:34" x14ac:dyDescent="0.2">
      <c r="A704" s="347">
        <f t="shared" ca="1" si="296"/>
        <v>1E-4</v>
      </c>
      <c r="B704" s="304">
        <f t="shared" ca="1" si="297"/>
        <v>29.831200000000084</v>
      </c>
      <c r="D704" s="306">
        <f t="shared" ca="1" si="298"/>
        <v>-0.60976156560519501</v>
      </c>
      <c r="E704" s="307">
        <f t="shared" ca="1" si="299"/>
        <v>-1.0299592092443035</v>
      </c>
      <c r="F704" s="304">
        <f t="shared" ca="1" si="300"/>
        <v>1.1969231970333141</v>
      </c>
      <c r="G704" s="306">
        <f t="shared" ca="1" si="301"/>
        <v>7.1376054757045084</v>
      </c>
      <c r="H704" s="307">
        <f t="shared" ca="1" si="302"/>
        <v>-102.77634560142018</v>
      </c>
      <c r="I704" s="304">
        <f t="shared" ca="1" si="303"/>
        <v>103.02389347675309</v>
      </c>
      <c r="J704" s="306">
        <f t="shared" ca="1" si="304"/>
        <v>634.95209386251588</v>
      </c>
      <c r="K704" s="307">
        <f t="shared" ca="1" si="305"/>
        <v>-7.9662330427884784</v>
      </c>
      <c r="L704" s="304">
        <f t="shared" ca="1" si="290"/>
        <v>635.00206485434774</v>
      </c>
      <c r="M704" s="306">
        <f t="shared" ca="1" si="306"/>
        <v>-1.5014597143966828</v>
      </c>
      <c r="N704" s="304">
        <f t="shared" ca="1" si="307"/>
        <v>-86.027304743847893</v>
      </c>
      <c r="P704" s="310">
        <f t="shared" ca="1" si="308"/>
        <v>23</v>
      </c>
      <c r="Q704" s="304">
        <f t="shared" ca="1" si="309"/>
        <v>0</v>
      </c>
      <c r="R704" s="306">
        <f t="shared" ca="1" si="310"/>
        <v>0</v>
      </c>
      <c r="S704" s="307">
        <f t="shared" ca="1" si="311"/>
        <v>4.5130000000000017</v>
      </c>
      <c r="T704" s="304">
        <f t="shared" ca="1" si="291"/>
        <v>44.272530000000017</v>
      </c>
      <c r="U704" s="311">
        <f t="shared" ca="1" si="292"/>
        <v>0</v>
      </c>
      <c r="V704" s="306">
        <f t="shared" ca="1" si="293"/>
        <v>1.2259762524004483</v>
      </c>
      <c r="W704" s="304">
        <f t="shared" ca="1" si="294"/>
        <v>39.719882144476067</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0.98523902113178252</v>
      </c>
      <c r="AH704" s="304">
        <f t="shared" ca="1" si="318"/>
        <v>-8.8011888659557354</v>
      </c>
    </row>
    <row r="705" spans="1:34" x14ac:dyDescent="0.2">
      <c r="A705" s="347">
        <f t="shared" ca="1" si="296"/>
        <v>1E-4</v>
      </c>
      <c r="B705" s="304">
        <f t="shared" ca="1" si="297"/>
        <v>29.831300000000084</v>
      </c>
      <c r="D705" s="306">
        <f t="shared" ca="1" si="298"/>
        <v>-0.60975756630085576</v>
      </c>
      <c r="E705" s="307">
        <f t="shared" ca="1" si="299"/>
        <v>-1.0299329900575653</v>
      </c>
      <c r="F705" s="304">
        <f t="shared" ca="1" si="300"/>
        <v>1.1968985979062969</v>
      </c>
      <c r="G705" s="306">
        <f t="shared" ca="1" si="301"/>
        <v>7.1375444999478788</v>
      </c>
      <c r="H705" s="307">
        <f t="shared" ca="1" si="302"/>
        <v>-102.77644859471918</v>
      </c>
      <c r="I705" s="304">
        <f t="shared" ca="1" si="303"/>
        <v>103.02399199813455</v>
      </c>
      <c r="J705" s="306">
        <f t="shared" ca="1" si="304"/>
        <v>634.95209386251588</v>
      </c>
      <c r="K705" s="307">
        <f t="shared" ca="1" si="305"/>
        <v>-7.9765106824982857</v>
      </c>
      <c r="L705" s="304">
        <f t="shared" ca="1" si="290"/>
        <v>635.00219387263633</v>
      </c>
      <c r="M705" s="306">
        <f t="shared" ca="1" si="306"/>
        <v>-1.5014603740947532</v>
      </c>
      <c r="N705" s="304">
        <f t="shared" ca="1" si="307"/>
        <v>-86.027342541763076</v>
      </c>
      <c r="P705" s="310">
        <f t="shared" ca="1" si="308"/>
        <v>23</v>
      </c>
      <c r="Q705" s="304">
        <f t="shared" ca="1" si="309"/>
        <v>0</v>
      </c>
      <c r="R705" s="306">
        <f t="shared" ca="1" si="310"/>
        <v>0</v>
      </c>
      <c r="S705" s="307">
        <f t="shared" ca="1" si="311"/>
        <v>4.5130000000000017</v>
      </c>
      <c r="T705" s="304">
        <f t="shared" ca="1" si="291"/>
        <v>44.272530000000017</v>
      </c>
      <c r="U705" s="311">
        <f t="shared" ca="1" si="292"/>
        <v>0</v>
      </c>
      <c r="V705" s="306">
        <f t="shared" ca="1" si="293"/>
        <v>1.2259775124155177</v>
      </c>
      <c r="W705" s="304">
        <f t="shared" ca="1" si="294"/>
        <v>39.719998935244675</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0.9852135903918473</v>
      </c>
      <c r="AH705" s="304">
        <f t="shared" ca="1" si="318"/>
        <v>-8.8012147450644918</v>
      </c>
    </row>
    <row r="706" spans="1:34" x14ac:dyDescent="0.2">
      <c r="A706" s="347">
        <f t="shared" ca="1" si="296"/>
        <v>1E-4</v>
      </c>
      <c r="B706" s="304">
        <f t="shared" ca="1" si="297"/>
        <v>29.831400000000084</v>
      </c>
      <c r="D706" s="306">
        <f t="shared" ca="1" si="298"/>
        <v>-0.60975356699742989</v>
      </c>
      <c r="E706" s="307">
        <f t="shared" ca="1" si="299"/>
        <v>-1.0299067712410448</v>
      </c>
      <c r="F706" s="304">
        <f t="shared" ca="1" si="300"/>
        <v>1.1968739991804664</v>
      </c>
      <c r="G706" s="306">
        <f t="shared" ca="1" si="301"/>
        <v>7.137483524591179</v>
      </c>
      <c r="H706" s="307">
        <f t="shared" ca="1" si="302"/>
        <v>-102.77655158539631</v>
      </c>
      <c r="I706" s="304">
        <f t="shared" ca="1" si="303"/>
        <v>103.02409051697296</v>
      </c>
      <c r="J706" s="306">
        <f t="shared" ca="1" si="304"/>
        <v>634.95209386251588</v>
      </c>
      <c r="K706" s="307">
        <f t="shared" ca="1" si="305"/>
        <v>-7.9867883325072917</v>
      </c>
      <c r="L706" s="304">
        <f t="shared" ca="1" si="290"/>
        <v>635.00232305737393</v>
      </c>
      <c r="M706" s="306">
        <f t="shared" ca="1" si="306"/>
        <v>-1.501461033785926</v>
      </c>
      <c r="N706" s="304">
        <f t="shared" ca="1" si="307"/>
        <v>-86.02738033928307</v>
      </c>
      <c r="P706" s="310">
        <f t="shared" ca="1" si="308"/>
        <v>23</v>
      </c>
      <c r="Q706" s="304">
        <f t="shared" ca="1" si="309"/>
        <v>0</v>
      </c>
      <c r="R706" s="306">
        <f t="shared" ca="1" si="310"/>
        <v>0</v>
      </c>
      <c r="S706" s="307">
        <f t="shared" ca="1" si="311"/>
        <v>4.5130000000000017</v>
      </c>
      <c r="T706" s="304">
        <f t="shared" ca="1" si="291"/>
        <v>44.272530000000017</v>
      </c>
      <c r="U706" s="311">
        <f t="shared" ca="1" si="292"/>
        <v>0</v>
      </c>
      <c r="V706" s="306">
        <f t="shared" ca="1" si="293"/>
        <v>1.2259787724331446</v>
      </c>
      <c r="W706" s="304">
        <f t="shared" ca="1" si="294"/>
        <v>39.720115724364042</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0.98518816000840204</v>
      </c>
      <c r="AH706" s="304">
        <f t="shared" ca="1" si="318"/>
        <v>-8.8012406238078125</v>
      </c>
    </row>
    <row r="707" spans="1:34" x14ac:dyDescent="0.2">
      <c r="A707" s="347">
        <f t="shared" ca="1" si="296"/>
        <v>1E-4</v>
      </c>
      <c r="B707" s="304">
        <f t="shared" ca="1" si="297"/>
        <v>29.831500000000084</v>
      </c>
      <c r="D707" s="306">
        <f t="shared" ca="1" si="298"/>
        <v>-0.60974956769492061</v>
      </c>
      <c r="E707" s="307">
        <f t="shared" ca="1" si="299"/>
        <v>-1.0298805527947508</v>
      </c>
      <c r="F707" s="304">
        <f t="shared" ca="1" si="300"/>
        <v>1.1968494008558319</v>
      </c>
      <c r="G707" s="306">
        <f t="shared" ca="1" si="301"/>
        <v>7.137422549634409</v>
      </c>
      <c r="H707" s="307">
        <f t="shared" ca="1" si="302"/>
        <v>-102.77665457345158</v>
      </c>
      <c r="I707" s="304">
        <f t="shared" ca="1" si="303"/>
        <v>103.02418903326837</v>
      </c>
      <c r="J707" s="306">
        <f t="shared" ca="1" si="304"/>
        <v>634.95209386251588</v>
      </c>
      <c r="K707" s="307">
        <f t="shared" ca="1" si="305"/>
        <v>-7.9970659928152337</v>
      </c>
      <c r="L707" s="304">
        <f t="shared" ca="1" si="290"/>
        <v>635.00245240856088</v>
      </c>
      <c r="M707" s="306">
        <f t="shared" ca="1" si="306"/>
        <v>-1.5014616934702016</v>
      </c>
      <c r="N707" s="304">
        <f t="shared" ca="1" si="307"/>
        <v>-86.027418136407874</v>
      </c>
      <c r="P707" s="310">
        <f t="shared" ca="1" si="308"/>
        <v>23</v>
      </c>
      <c r="Q707" s="304">
        <f t="shared" ca="1" si="309"/>
        <v>0</v>
      </c>
      <c r="R707" s="306">
        <f t="shared" ca="1" si="310"/>
        <v>0</v>
      </c>
      <c r="S707" s="307">
        <f t="shared" ca="1" si="311"/>
        <v>4.5130000000000017</v>
      </c>
      <c r="T707" s="304">
        <f t="shared" ca="1" si="291"/>
        <v>44.272530000000017</v>
      </c>
      <c r="U707" s="311">
        <f t="shared" ca="1" si="292"/>
        <v>0</v>
      </c>
      <c r="V707" s="306">
        <f t="shared" ca="1" si="293"/>
        <v>1.2259800324533301</v>
      </c>
      <c r="W707" s="304">
        <f t="shared" ca="1" si="294"/>
        <v>39.720232511834212</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0.98516272998145027</v>
      </c>
      <c r="AH707" s="304">
        <f t="shared" ca="1" si="318"/>
        <v>-8.8012665021856922</v>
      </c>
    </row>
    <row r="708" spans="1:34" x14ac:dyDescent="0.2">
      <c r="A708" s="347">
        <f t="shared" ca="1" si="296"/>
        <v>1E-4</v>
      </c>
      <c r="B708" s="304">
        <f t="shared" ca="1" si="297"/>
        <v>29.831600000000083</v>
      </c>
      <c r="D708" s="306">
        <f t="shared" ca="1" si="298"/>
        <v>-0.6097455683933255</v>
      </c>
      <c r="E708" s="307">
        <f t="shared" ca="1" si="299"/>
        <v>-1.0298543347186726</v>
      </c>
      <c r="F708" s="304">
        <f t="shared" ca="1" si="300"/>
        <v>1.1968248029323838</v>
      </c>
      <c r="G708" s="306">
        <f t="shared" ca="1" si="301"/>
        <v>7.1373615750775699</v>
      </c>
      <c r="H708" s="307">
        <f t="shared" ca="1" si="302"/>
        <v>-102.77675755888505</v>
      </c>
      <c r="I708" s="304">
        <f t="shared" ca="1" si="303"/>
        <v>103.02428754702082</v>
      </c>
      <c r="J708" s="306">
        <f t="shared" ca="1" si="304"/>
        <v>634.95209386251588</v>
      </c>
      <c r="K708" s="307">
        <f t="shared" ca="1" si="305"/>
        <v>-8.0073436634218513</v>
      </c>
      <c r="L708" s="304">
        <f t="shared" ref="L708:L771" ca="1" si="319">SQRT(pos_x^2+pos_z^2)</f>
        <v>635.00258192619765</v>
      </c>
      <c r="M708" s="306">
        <f t="shared" ca="1" si="306"/>
        <v>-1.5014623531475799</v>
      </c>
      <c r="N708" s="304">
        <f t="shared" ca="1" si="307"/>
        <v>-86.027455933137489</v>
      </c>
      <c r="P708" s="310">
        <f t="shared" ca="1" si="308"/>
        <v>23</v>
      </c>
      <c r="Q708" s="304">
        <f t="shared" ca="1" si="309"/>
        <v>0</v>
      </c>
      <c r="R708" s="306">
        <f t="shared" ca="1" si="310"/>
        <v>0</v>
      </c>
      <c r="S708" s="307">
        <f t="shared" ca="1" si="311"/>
        <v>4.5130000000000017</v>
      </c>
      <c r="T708" s="304">
        <f t="shared" ref="T708:T771" ca="1" si="320">m*g</f>
        <v>44.272530000000017</v>
      </c>
      <c r="U708" s="311">
        <f t="shared" ref="U708:U771" ca="1" si="321">IF(pos_xz&lt;L_rampe,Poids*COS(Beta),0)</f>
        <v>0</v>
      </c>
      <c r="V708" s="306">
        <f t="shared" ref="V708:V771" ca="1" si="322">Rho_moyen*(20000-Alt_rampe-pos_z)/(20000+Alt_rampe+pos_z)</f>
        <v>1.225981292476074</v>
      </c>
      <c r="W708" s="304">
        <f t="shared" ref="W708:W771" ca="1" si="323">1/2*Rho*Sref*Cx*vit_xz^2</f>
        <v>39.720349297655233</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0.9851373003109849</v>
      </c>
      <c r="AH708" s="304">
        <f t="shared" ca="1" si="318"/>
        <v>-8.801292380198138</v>
      </c>
    </row>
    <row r="709" spans="1:34" x14ac:dyDescent="0.2">
      <c r="A709" s="347">
        <f t="shared" ref="A709:A772" ca="1" si="325">IF(B708+0.01&lt;=T_ini+ROUNDUP(Temps_fin_propu,0), 0.01, IF(K708&gt;0, 0.1, 0.0001))</f>
        <v>1E-4</v>
      </c>
      <c r="B709" s="304">
        <f t="shared" ref="B709:B772" ca="1" si="326">B708+pas</f>
        <v>29.831700000000083</v>
      </c>
      <c r="D709" s="306">
        <f t="shared" ref="D709:D772" ca="1" si="327">IF(AND(L708&lt;L_rampe,Poussee&lt;Poids*SIN(M708)),0,(-W708+Poussee)/m*COS(M708)-U708/m*SIN(M708))</f>
        <v>-0.60974156909264865</v>
      </c>
      <c r="E709" s="307">
        <f t="shared" ref="E709:E772" ca="1" si="328">IF(AND(L708&lt;L_rampe,Poussee&lt;Poids*SIN(M708)),0,(-W708+Poussee)/m*SIN(M708)+U708/m*COS(M708)-Poids/m)</f>
        <v>-1.0298281170127979</v>
      </c>
      <c r="F709" s="304">
        <f t="shared" ref="F709:F772" ca="1" si="329">SQRT(acc_x^2+acc_z^2)</f>
        <v>1.1968002054101137</v>
      </c>
      <c r="G709" s="306">
        <f t="shared" ref="G709:G772" ca="1" si="330">G708+acc_x*pas</f>
        <v>7.1373006009206605</v>
      </c>
      <c r="H709" s="307">
        <f t="shared" ref="H709:H772" ca="1" si="331">H708+acc_z*pas</f>
        <v>-102.77686054169675</v>
      </c>
      <c r="I709" s="304">
        <f t="shared" ref="I709:I772" ca="1" si="332">SQRT(vit_x^2+vit_z^2)</f>
        <v>103.02438605823033</v>
      </c>
      <c r="J709" s="306">
        <f t="shared" ref="J709:J772" ca="1" si="333">J708+0.5*(vit_x+G708)*pas*(K708&gt;=0)</f>
        <v>634.95209386251588</v>
      </c>
      <c r="K709" s="307">
        <f t="shared" ref="K709:K772" ca="1" si="334">K708+0.5*(vit_z+H708)*pas</f>
        <v>-8.01762134432688</v>
      </c>
      <c r="L709" s="304">
        <f t="shared" ca="1" si="319"/>
        <v>635.00271161028456</v>
      </c>
      <c r="M709" s="306">
        <f t="shared" ref="M709:M772" ca="1" si="335">IF(AND(L708&gt;L_rampe,G709&gt;0),ATAN2(G709,H709),$M$4)</f>
        <v>-1.501463012818061</v>
      </c>
      <c r="N709" s="304">
        <f t="shared" ref="N709:N772" ca="1" si="336">DEGREES(Beta)</f>
        <v>-86.027493729471928</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4.5130000000000017</v>
      </c>
      <c r="T709" s="304">
        <f t="shared" ca="1" si="320"/>
        <v>44.272530000000017</v>
      </c>
      <c r="U709" s="311">
        <f t="shared" ca="1" si="321"/>
        <v>0</v>
      </c>
      <c r="V709" s="306">
        <f t="shared" ca="1" si="322"/>
        <v>1.2259825525013754</v>
      </c>
      <c r="W709" s="304">
        <f t="shared" ca="1" si="323"/>
        <v>39.720466081827055</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0.98511187099699526</v>
      </c>
      <c r="AH709" s="304">
        <f t="shared" ref="AH709:AH772" ca="1" si="347">IF(AND(L708&lt;L_rampe,Poussee&lt;Poids*SIN(M708)), g*SIN(M708), (-W708+Poussee)/m)</f>
        <v>-8.8013182578451623</v>
      </c>
    </row>
    <row r="710" spans="1:34" x14ac:dyDescent="0.2">
      <c r="A710" s="347">
        <f t="shared" ca="1" si="325"/>
        <v>1E-4</v>
      </c>
      <c r="B710" s="304">
        <f t="shared" ca="1" si="326"/>
        <v>29.831800000000083</v>
      </c>
      <c r="D710" s="306">
        <f t="shared" ca="1" si="327"/>
        <v>-0.60973756979288873</v>
      </c>
      <c r="E710" s="307">
        <f t="shared" ca="1" si="328"/>
        <v>-1.029801899677139</v>
      </c>
      <c r="F710" s="304">
        <f t="shared" ca="1" si="329"/>
        <v>1.1967756082890317</v>
      </c>
      <c r="G710" s="306">
        <f t="shared" ca="1" si="330"/>
        <v>7.1372396271636811</v>
      </c>
      <c r="H710" s="307">
        <f t="shared" ca="1" si="331"/>
        <v>-102.77696352188671</v>
      </c>
      <c r="I710" s="304">
        <f t="shared" ca="1" si="332"/>
        <v>103.02448456689694</v>
      </c>
      <c r="J710" s="306">
        <f t="shared" ca="1" si="333"/>
        <v>634.95209386251588</v>
      </c>
      <c r="K710" s="307">
        <f t="shared" ca="1" si="334"/>
        <v>-8.0278990355300586</v>
      </c>
      <c r="L710" s="304">
        <f t="shared" ca="1" si="319"/>
        <v>635.00284146082197</v>
      </c>
      <c r="M710" s="306">
        <f t="shared" ca="1" si="335"/>
        <v>-1.5014636724816453</v>
      </c>
      <c r="N710" s="304">
        <f t="shared" ca="1" si="336"/>
        <v>-86.027531525411192</v>
      </c>
      <c r="P710" s="310">
        <f t="shared" ca="1" si="337"/>
        <v>23</v>
      </c>
      <c r="Q710" s="304">
        <f t="shared" ca="1" si="338"/>
        <v>0</v>
      </c>
      <c r="R710" s="306">
        <f t="shared" ca="1" si="339"/>
        <v>0</v>
      </c>
      <c r="S710" s="307">
        <f t="shared" ca="1" si="340"/>
        <v>4.5130000000000017</v>
      </c>
      <c r="T710" s="304">
        <f t="shared" ca="1" si="320"/>
        <v>44.272530000000017</v>
      </c>
      <c r="U710" s="311">
        <f t="shared" ca="1" si="321"/>
        <v>0</v>
      </c>
      <c r="V710" s="306">
        <f t="shared" ca="1" si="322"/>
        <v>1.2259838125292351</v>
      </c>
      <c r="W710" s="304">
        <f t="shared" ca="1" si="323"/>
        <v>39.72058286434973</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0.98508644203949025</v>
      </c>
      <c r="AH710" s="304">
        <f t="shared" ca="1" si="347"/>
        <v>-8.8013441351267545</v>
      </c>
    </row>
    <row r="711" spans="1:34" x14ac:dyDescent="0.2">
      <c r="A711" s="347">
        <f t="shared" ca="1" si="325"/>
        <v>1E-4</v>
      </c>
      <c r="B711" s="304">
        <f t="shared" ca="1" si="326"/>
        <v>29.831900000000083</v>
      </c>
      <c r="D711" s="306">
        <f t="shared" ca="1" si="327"/>
        <v>-0.60973357049404553</v>
      </c>
      <c r="E711" s="307">
        <f t="shared" ca="1" si="328"/>
        <v>-1.0297756827116871</v>
      </c>
      <c r="F711" s="304">
        <f t="shared" ca="1" si="329"/>
        <v>1.1967510115691311</v>
      </c>
      <c r="G711" s="306">
        <f t="shared" ca="1" si="330"/>
        <v>7.1371786538066315</v>
      </c>
      <c r="H711" s="307">
        <f t="shared" ca="1" si="331"/>
        <v>-102.77706649945499</v>
      </c>
      <c r="I711" s="304">
        <f t="shared" ca="1" si="332"/>
        <v>103.02458307302071</v>
      </c>
      <c r="J711" s="306">
        <f t="shared" ca="1" si="333"/>
        <v>634.95209386251588</v>
      </c>
      <c r="K711" s="307">
        <f t="shared" ca="1" si="334"/>
        <v>-8.0381767370311259</v>
      </c>
      <c r="L711" s="304">
        <f t="shared" ca="1" si="319"/>
        <v>635.00297147781043</v>
      </c>
      <c r="M711" s="306">
        <f t="shared" ca="1" si="335"/>
        <v>-1.5014643321383323</v>
      </c>
      <c r="N711" s="304">
        <f t="shared" ca="1" si="336"/>
        <v>-86.027569320955294</v>
      </c>
      <c r="P711" s="310">
        <f t="shared" ca="1" si="337"/>
        <v>23</v>
      </c>
      <c r="Q711" s="304">
        <f t="shared" ca="1" si="338"/>
        <v>0</v>
      </c>
      <c r="R711" s="306">
        <f t="shared" ca="1" si="339"/>
        <v>0</v>
      </c>
      <c r="S711" s="307">
        <f t="shared" ca="1" si="340"/>
        <v>4.5130000000000017</v>
      </c>
      <c r="T711" s="304">
        <f t="shared" ca="1" si="320"/>
        <v>44.272530000000017</v>
      </c>
      <c r="U711" s="311">
        <f t="shared" ca="1" si="321"/>
        <v>0</v>
      </c>
      <c r="V711" s="306">
        <f t="shared" ca="1" si="322"/>
        <v>1.2259850725596531</v>
      </c>
      <c r="W711" s="304">
        <f t="shared" ca="1" si="323"/>
        <v>39.720699645223291</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0.98506101343846453</v>
      </c>
      <c r="AH711" s="304">
        <f t="shared" ca="1" si="347"/>
        <v>-8.8013700120429235</v>
      </c>
    </row>
    <row r="712" spans="1:34" x14ac:dyDescent="0.2">
      <c r="A712" s="347">
        <f t="shared" ca="1" si="325"/>
        <v>1E-4</v>
      </c>
      <c r="B712" s="304">
        <f t="shared" ca="1" si="326"/>
        <v>29.832000000000082</v>
      </c>
      <c r="D712" s="306">
        <f t="shared" ca="1" si="327"/>
        <v>-0.60972957119612325</v>
      </c>
      <c r="E712" s="307">
        <f t="shared" ca="1" si="328"/>
        <v>-1.0297494661164297</v>
      </c>
      <c r="F712" s="304">
        <f t="shared" ca="1" si="329"/>
        <v>1.1967264152504031</v>
      </c>
      <c r="G712" s="306">
        <f t="shared" ca="1" si="330"/>
        <v>7.1371176808495118</v>
      </c>
      <c r="H712" s="307">
        <f t="shared" ca="1" si="331"/>
        <v>-102.7771694744016</v>
      </c>
      <c r="I712" s="304">
        <f t="shared" ca="1" si="332"/>
        <v>103.02468157660165</v>
      </c>
      <c r="J712" s="306">
        <f t="shared" ca="1" si="333"/>
        <v>634.95209386251588</v>
      </c>
      <c r="K712" s="307">
        <f t="shared" ca="1" si="334"/>
        <v>-8.0484544488298191</v>
      </c>
      <c r="L712" s="304">
        <f t="shared" ca="1" si="319"/>
        <v>635.00310166125018</v>
      </c>
      <c r="M712" s="306">
        <f t="shared" ca="1" si="335"/>
        <v>-1.5014649917881226</v>
      </c>
      <c r="N712" s="304">
        <f t="shared" ca="1" si="336"/>
        <v>-86.027607116104235</v>
      </c>
      <c r="P712" s="310">
        <f t="shared" ca="1" si="337"/>
        <v>23</v>
      </c>
      <c r="Q712" s="304">
        <f t="shared" ca="1" si="338"/>
        <v>0</v>
      </c>
      <c r="R712" s="306">
        <f t="shared" ca="1" si="339"/>
        <v>0</v>
      </c>
      <c r="S712" s="307">
        <f t="shared" ca="1" si="340"/>
        <v>4.5130000000000017</v>
      </c>
      <c r="T712" s="304">
        <f t="shared" ca="1" si="320"/>
        <v>44.272530000000017</v>
      </c>
      <c r="U712" s="311">
        <f t="shared" ca="1" si="321"/>
        <v>0</v>
      </c>
      <c r="V712" s="306">
        <f t="shared" ca="1" si="322"/>
        <v>1.2259863325926288</v>
      </c>
      <c r="W712" s="304">
        <f t="shared" ca="1" si="323"/>
        <v>39.720816424447733</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0.98503558519390388</v>
      </c>
      <c r="AH712" s="304">
        <f t="shared" ca="1" si="347"/>
        <v>-8.8013958885936798</v>
      </c>
    </row>
    <row r="713" spans="1:34" x14ac:dyDescent="0.2">
      <c r="A713" s="347">
        <f t="shared" ca="1" si="325"/>
        <v>1E-4</v>
      </c>
      <c r="B713" s="304">
        <f t="shared" ca="1" si="326"/>
        <v>29.832100000000082</v>
      </c>
      <c r="D713" s="306">
        <f t="shared" ca="1" si="327"/>
        <v>-0.6097255718991188</v>
      </c>
      <c r="E713" s="307">
        <f t="shared" ca="1" si="328"/>
        <v>-1.0297232498913722</v>
      </c>
      <c r="F713" s="304">
        <f t="shared" ca="1" si="329"/>
        <v>1.1967018193328516</v>
      </c>
      <c r="G713" s="306">
        <f t="shared" ca="1" si="330"/>
        <v>7.137056708292322</v>
      </c>
      <c r="H713" s="307">
        <f t="shared" ca="1" si="331"/>
        <v>-102.7772724467266</v>
      </c>
      <c r="I713" s="304">
        <f t="shared" ca="1" si="332"/>
        <v>103.0247800776398</v>
      </c>
      <c r="J713" s="306">
        <f t="shared" ca="1" si="333"/>
        <v>634.95209386251588</v>
      </c>
      <c r="K713" s="307">
        <f t="shared" ca="1" si="334"/>
        <v>-8.0587321709258752</v>
      </c>
      <c r="L713" s="304">
        <f t="shared" ca="1" si="319"/>
        <v>635.00323201114179</v>
      </c>
      <c r="M713" s="306">
        <f t="shared" ca="1" si="335"/>
        <v>-1.5014656514310163</v>
      </c>
      <c r="N713" s="304">
        <f t="shared" ca="1" si="336"/>
        <v>-86.027644910858029</v>
      </c>
      <c r="P713" s="310">
        <f t="shared" ca="1" si="337"/>
        <v>23</v>
      </c>
      <c r="Q713" s="304">
        <f t="shared" ca="1" si="338"/>
        <v>0</v>
      </c>
      <c r="R713" s="306">
        <f t="shared" ca="1" si="339"/>
        <v>0</v>
      </c>
      <c r="S713" s="307">
        <f t="shared" ca="1" si="340"/>
        <v>4.5130000000000017</v>
      </c>
      <c r="T713" s="304">
        <f t="shared" ca="1" si="320"/>
        <v>44.272530000000017</v>
      </c>
      <c r="U713" s="311">
        <f t="shared" ca="1" si="321"/>
        <v>0</v>
      </c>
      <c r="V713" s="306">
        <f t="shared" ca="1" si="322"/>
        <v>1.2259875926281625</v>
      </c>
      <c r="W713" s="304">
        <f t="shared" ca="1" si="323"/>
        <v>39.720933202023055</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0.98501015730581365</v>
      </c>
      <c r="AH713" s="304">
        <f t="shared" ca="1" si="347"/>
        <v>-8.8014217647790201</v>
      </c>
    </row>
    <row r="714" spans="1:34" x14ac:dyDescent="0.2">
      <c r="A714" s="347">
        <f t="shared" ca="1" si="325"/>
        <v>1E-4</v>
      </c>
      <c r="B714" s="304">
        <f t="shared" ca="1" si="326"/>
        <v>29.832200000000082</v>
      </c>
      <c r="D714" s="306">
        <f t="shared" ca="1" si="327"/>
        <v>-0.60972157260303372</v>
      </c>
      <c r="E714" s="307">
        <f t="shared" ca="1" si="328"/>
        <v>-1.0296970340365128</v>
      </c>
      <c r="F714" s="304">
        <f t="shared" ca="1" si="329"/>
        <v>1.1966772238164758</v>
      </c>
      <c r="G714" s="306">
        <f t="shared" ca="1" si="330"/>
        <v>7.136995736135062</v>
      </c>
      <c r="H714" s="307">
        <f t="shared" ca="1" si="331"/>
        <v>-102.77737541643</v>
      </c>
      <c r="I714" s="304">
        <f t="shared" ca="1" si="332"/>
        <v>103.02487857613519</v>
      </c>
      <c r="J714" s="306">
        <f t="shared" ca="1" si="333"/>
        <v>634.95209386251588</v>
      </c>
      <c r="K714" s="307">
        <f t="shared" ca="1" si="334"/>
        <v>-8.0690099033190332</v>
      </c>
      <c r="L714" s="304">
        <f t="shared" ca="1" si="319"/>
        <v>635.00336252748536</v>
      </c>
      <c r="M714" s="306">
        <f t="shared" ca="1" si="335"/>
        <v>-1.501466311067013</v>
      </c>
      <c r="N714" s="304">
        <f t="shared" ca="1" si="336"/>
        <v>-86.027682705216648</v>
      </c>
      <c r="P714" s="310">
        <f t="shared" ca="1" si="337"/>
        <v>23</v>
      </c>
      <c r="Q714" s="304">
        <f t="shared" ca="1" si="338"/>
        <v>0</v>
      </c>
      <c r="R714" s="306">
        <f t="shared" ca="1" si="339"/>
        <v>0</v>
      </c>
      <c r="S714" s="307">
        <f t="shared" ca="1" si="340"/>
        <v>4.5130000000000017</v>
      </c>
      <c r="T714" s="304">
        <f t="shared" ca="1" si="320"/>
        <v>44.272530000000017</v>
      </c>
      <c r="U714" s="311">
        <f t="shared" ca="1" si="321"/>
        <v>0</v>
      </c>
      <c r="V714" s="306">
        <f t="shared" ca="1" si="322"/>
        <v>1.2259888526662546</v>
      </c>
      <c r="W714" s="304">
        <f t="shared" ca="1" si="323"/>
        <v>39.721049977949306</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0.9849847297741956</v>
      </c>
      <c r="AH714" s="304">
        <f t="shared" ca="1" si="347"/>
        <v>-8.8014476405989459</v>
      </c>
    </row>
    <row r="715" spans="1:34" x14ac:dyDescent="0.2">
      <c r="A715" s="347">
        <f t="shared" ca="1" si="325"/>
        <v>1E-4</v>
      </c>
      <c r="B715" s="304">
        <f t="shared" ca="1" si="326"/>
        <v>29.832300000000082</v>
      </c>
      <c r="D715" s="306">
        <f t="shared" ca="1" si="327"/>
        <v>-0.6097175733078718</v>
      </c>
      <c r="E715" s="307">
        <f t="shared" ca="1" si="328"/>
        <v>-1.0296708185518408</v>
      </c>
      <c r="F715" s="304">
        <f t="shared" ca="1" si="329"/>
        <v>1.1966526287012693</v>
      </c>
      <c r="G715" s="306">
        <f t="shared" ca="1" si="330"/>
        <v>7.136934764377731</v>
      </c>
      <c r="H715" s="307">
        <f t="shared" ca="1" si="331"/>
        <v>-102.77747838351186</v>
      </c>
      <c r="I715" s="304">
        <f t="shared" ca="1" si="332"/>
        <v>103.02497707208786</v>
      </c>
      <c r="J715" s="306">
        <f t="shared" ca="1" si="333"/>
        <v>634.95209386251588</v>
      </c>
      <c r="K715" s="307">
        <f t="shared" ca="1" si="334"/>
        <v>-8.0792876460090302</v>
      </c>
      <c r="L715" s="304">
        <f t="shared" ca="1" si="319"/>
        <v>635.00349321028159</v>
      </c>
      <c r="M715" s="306">
        <f t="shared" ca="1" si="335"/>
        <v>-1.5014669706961132</v>
      </c>
      <c r="N715" s="304">
        <f t="shared" ca="1" si="336"/>
        <v>-86.027720499180134</v>
      </c>
      <c r="P715" s="310">
        <f t="shared" ca="1" si="337"/>
        <v>23</v>
      </c>
      <c r="Q715" s="304">
        <f t="shared" ca="1" si="338"/>
        <v>0</v>
      </c>
      <c r="R715" s="306">
        <f t="shared" ca="1" si="339"/>
        <v>0</v>
      </c>
      <c r="S715" s="307">
        <f t="shared" ca="1" si="340"/>
        <v>4.5130000000000017</v>
      </c>
      <c r="T715" s="304">
        <f t="shared" ca="1" si="320"/>
        <v>44.272530000000017</v>
      </c>
      <c r="U715" s="311">
        <f t="shared" ca="1" si="321"/>
        <v>0</v>
      </c>
      <c r="V715" s="306">
        <f t="shared" ca="1" si="322"/>
        <v>1.2259901127069039</v>
      </c>
      <c r="W715" s="304">
        <f t="shared" ca="1" si="323"/>
        <v>39.721166752226466</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0.98495930259903375</v>
      </c>
      <c r="AH715" s="304">
        <f t="shared" ca="1" si="347"/>
        <v>-8.8014735160534663</v>
      </c>
    </row>
    <row r="716" spans="1:34" x14ac:dyDescent="0.2">
      <c r="A716" s="347">
        <f t="shared" ca="1" si="325"/>
        <v>1E-4</v>
      </c>
      <c r="B716" s="304">
        <f t="shared" ca="1" si="326"/>
        <v>29.832400000000082</v>
      </c>
      <c r="D716" s="306">
        <f t="shared" ca="1" si="327"/>
        <v>-0.60971357401363013</v>
      </c>
      <c r="E716" s="307">
        <f t="shared" ca="1" si="328"/>
        <v>-1.0296446034373599</v>
      </c>
      <c r="F716" s="304">
        <f t="shared" ca="1" si="329"/>
        <v>1.1966280339872339</v>
      </c>
      <c r="G716" s="306">
        <f t="shared" ca="1" si="330"/>
        <v>7.1368737930203299</v>
      </c>
      <c r="H716" s="307">
        <f t="shared" ca="1" si="331"/>
        <v>-102.7775813479722</v>
      </c>
      <c r="I716" s="304">
        <f t="shared" ca="1" si="332"/>
        <v>103.02507556549786</v>
      </c>
      <c r="J716" s="306">
        <f t="shared" ca="1" si="333"/>
        <v>634.95209386251588</v>
      </c>
      <c r="K716" s="307">
        <f t="shared" ca="1" si="334"/>
        <v>-8.0895653989956049</v>
      </c>
      <c r="L716" s="304">
        <f t="shared" ca="1" si="319"/>
        <v>635.00362405953069</v>
      </c>
      <c r="M716" s="306">
        <f t="shared" ca="1" si="335"/>
        <v>-1.5014676303183172</v>
      </c>
      <c r="N716" s="304">
        <f t="shared" ca="1" si="336"/>
        <v>-86.027758292748501</v>
      </c>
      <c r="P716" s="310">
        <f t="shared" ca="1" si="337"/>
        <v>23</v>
      </c>
      <c r="Q716" s="304">
        <f t="shared" ca="1" si="338"/>
        <v>0</v>
      </c>
      <c r="R716" s="306">
        <f t="shared" ca="1" si="339"/>
        <v>0</v>
      </c>
      <c r="S716" s="307">
        <f t="shared" ca="1" si="340"/>
        <v>4.5130000000000017</v>
      </c>
      <c r="T716" s="304">
        <f t="shared" ca="1" si="320"/>
        <v>44.272530000000017</v>
      </c>
      <c r="U716" s="311">
        <f t="shared" ca="1" si="321"/>
        <v>0</v>
      </c>
      <c r="V716" s="306">
        <f t="shared" ca="1" si="322"/>
        <v>1.2259913727501122</v>
      </c>
      <c r="W716" s="304">
        <f t="shared" ca="1" si="323"/>
        <v>39.721283524854606</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0.98493387578033875</v>
      </c>
      <c r="AH716" s="304">
        <f t="shared" ca="1" si="347"/>
        <v>-8.8014993911425776</v>
      </c>
    </row>
    <row r="717" spans="1:34" x14ac:dyDescent="0.2">
      <c r="A717" s="347">
        <f t="shared" ca="1" si="325"/>
        <v>1E-4</v>
      </c>
      <c r="B717" s="304">
        <f t="shared" ca="1" si="326"/>
        <v>29.832500000000081</v>
      </c>
      <c r="D717" s="306">
        <f t="shared" ca="1" si="327"/>
        <v>-0.60970957472030896</v>
      </c>
      <c r="E717" s="307">
        <f t="shared" ca="1" si="328"/>
        <v>-1.0296183886930539</v>
      </c>
      <c r="F717" s="304">
        <f t="shared" ca="1" si="329"/>
        <v>1.1966034396743561</v>
      </c>
      <c r="G717" s="306">
        <f t="shared" ca="1" si="330"/>
        <v>7.1368128220628577</v>
      </c>
      <c r="H717" s="307">
        <f t="shared" ca="1" si="331"/>
        <v>-102.77768430981106</v>
      </c>
      <c r="I717" s="304">
        <f t="shared" ca="1" si="332"/>
        <v>103.02517405636519</v>
      </c>
      <c r="J717" s="306">
        <f t="shared" ca="1" si="333"/>
        <v>634.95209386251588</v>
      </c>
      <c r="K717" s="307">
        <f t="shared" ca="1" si="334"/>
        <v>-8.0998431622784945</v>
      </c>
      <c r="L717" s="304">
        <f t="shared" ca="1" si="319"/>
        <v>635.00375507523313</v>
      </c>
      <c r="M717" s="306">
        <f t="shared" ca="1" si="335"/>
        <v>-1.5014682899336245</v>
      </c>
      <c r="N717" s="304">
        <f t="shared" ca="1" si="336"/>
        <v>-86.027796085921707</v>
      </c>
      <c r="P717" s="310">
        <f t="shared" ca="1" si="337"/>
        <v>23</v>
      </c>
      <c r="Q717" s="304">
        <f t="shared" ca="1" si="338"/>
        <v>0</v>
      </c>
      <c r="R717" s="306">
        <f t="shared" ca="1" si="339"/>
        <v>0</v>
      </c>
      <c r="S717" s="307">
        <f t="shared" ca="1" si="340"/>
        <v>4.5130000000000017</v>
      </c>
      <c r="T717" s="304">
        <f t="shared" ca="1" si="320"/>
        <v>44.272530000000017</v>
      </c>
      <c r="U717" s="311">
        <f t="shared" ca="1" si="321"/>
        <v>0</v>
      </c>
      <c r="V717" s="306">
        <f t="shared" ca="1" si="322"/>
        <v>1.2259926327958774</v>
      </c>
      <c r="W717" s="304">
        <f t="shared" ca="1" si="323"/>
        <v>39.721400295833654</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0.9849084493180893</v>
      </c>
      <c r="AH717" s="304">
        <f t="shared" ca="1" si="347"/>
        <v>-8.8015252658662959</v>
      </c>
    </row>
    <row r="718" spans="1:34" x14ac:dyDescent="0.2">
      <c r="A718" s="347">
        <f t="shared" ca="1" si="325"/>
        <v>1E-4</v>
      </c>
      <c r="B718" s="304">
        <f t="shared" ca="1" si="326"/>
        <v>29.832600000000081</v>
      </c>
      <c r="D718" s="306">
        <f t="shared" ca="1" si="327"/>
        <v>-0.60970557542791248</v>
      </c>
      <c r="E718" s="307">
        <f t="shared" ca="1" si="328"/>
        <v>-1.0295921743189442</v>
      </c>
      <c r="F718" s="304">
        <f t="shared" ca="1" si="329"/>
        <v>1.1965788457626572</v>
      </c>
      <c r="G718" s="306">
        <f t="shared" ca="1" si="330"/>
        <v>7.1367518515053145</v>
      </c>
      <c r="H718" s="307">
        <f t="shared" ca="1" si="331"/>
        <v>-102.77778726902849</v>
      </c>
      <c r="I718" s="304">
        <f t="shared" ca="1" si="332"/>
        <v>103.02527254468993</v>
      </c>
      <c r="J718" s="306">
        <f t="shared" ca="1" si="333"/>
        <v>634.95209386251588</v>
      </c>
      <c r="K718" s="307">
        <f t="shared" ca="1" si="334"/>
        <v>-8.1101209358574362</v>
      </c>
      <c r="L718" s="304">
        <f t="shared" ca="1" si="319"/>
        <v>635.00388625738924</v>
      </c>
      <c r="M718" s="306">
        <f t="shared" ca="1" si="335"/>
        <v>-1.5014689495420357</v>
      </c>
      <c r="N718" s="304">
        <f t="shared" ca="1" si="336"/>
        <v>-86.027833878699809</v>
      </c>
      <c r="P718" s="310">
        <f t="shared" ca="1" si="337"/>
        <v>23</v>
      </c>
      <c r="Q718" s="304">
        <f t="shared" ca="1" si="338"/>
        <v>0</v>
      </c>
      <c r="R718" s="306">
        <f t="shared" ca="1" si="339"/>
        <v>0</v>
      </c>
      <c r="S718" s="307">
        <f t="shared" ca="1" si="340"/>
        <v>4.5130000000000017</v>
      </c>
      <c r="T718" s="304">
        <f t="shared" ca="1" si="320"/>
        <v>44.272530000000017</v>
      </c>
      <c r="U718" s="311">
        <f t="shared" ca="1" si="321"/>
        <v>0</v>
      </c>
      <c r="V718" s="306">
        <f t="shared" ca="1" si="322"/>
        <v>1.2259938928442007</v>
      </c>
      <c r="W718" s="304">
        <f t="shared" ca="1" si="323"/>
        <v>39.72151706516371</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0.98488302321230847</v>
      </c>
      <c r="AH718" s="304">
        <f t="shared" ca="1" si="347"/>
        <v>-8.8015511402246034</v>
      </c>
    </row>
    <row r="719" spans="1:34" x14ac:dyDescent="0.2">
      <c r="A719" s="347">
        <f t="shared" ca="1" si="325"/>
        <v>1E-4</v>
      </c>
      <c r="B719" s="304">
        <f t="shared" ca="1" si="326"/>
        <v>29.832700000000081</v>
      </c>
      <c r="D719" s="306">
        <f t="shared" ca="1" si="327"/>
        <v>-0.60970157613643783</v>
      </c>
      <c r="E719" s="307">
        <f t="shared" ca="1" si="328"/>
        <v>-1.0295659603150007</v>
      </c>
      <c r="F719" s="304">
        <f t="shared" ca="1" si="329"/>
        <v>1.19655425225211</v>
      </c>
      <c r="G719" s="306">
        <f t="shared" ca="1" si="330"/>
        <v>7.1366908813477012</v>
      </c>
      <c r="H719" s="307">
        <f t="shared" ca="1" si="331"/>
        <v>-102.77789022562453</v>
      </c>
      <c r="I719" s="304">
        <f t="shared" ca="1" si="332"/>
        <v>103.0253710304721</v>
      </c>
      <c r="J719" s="306">
        <f t="shared" ca="1" si="333"/>
        <v>634.95209386251588</v>
      </c>
      <c r="K719" s="307">
        <f t="shared" ca="1" si="334"/>
        <v>-8.1203987197321688</v>
      </c>
      <c r="L719" s="304">
        <f t="shared" ca="1" si="319"/>
        <v>635.00401760599959</v>
      </c>
      <c r="M719" s="306">
        <f t="shared" ca="1" si="335"/>
        <v>-1.5014696091435507</v>
      </c>
      <c r="N719" s="304">
        <f t="shared" ca="1" si="336"/>
        <v>-86.027871671082778</v>
      </c>
      <c r="P719" s="310">
        <f t="shared" ca="1" si="337"/>
        <v>23</v>
      </c>
      <c r="Q719" s="304">
        <f t="shared" ca="1" si="338"/>
        <v>0</v>
      </c>
      <c r="R719" s="306">
        <f t="shared" ca="1" si="339"/>
        <v>0</v>
      </c>
      <c r="S719" s="307">
        <f t="shared" ca="1" si="340"/>
        <v>4.5130000000000017</v>
      </c>
      <c r="T719" s="304">
        <f t="shared" ca="1" si="320"/>
        <v>44.272530000000017</v>
      </c>
      <c r="U719" s="311">
        <f t="shared" ca="1" si="321"/>
        <v>0</v>
      </c>
      <c r="V719" s="306">
        <f t="shared" ca="1" si="322"/>
        <v>1.2259951528950821</v>
      </c>
      <c r="W719" s="304">
        <f t="shared" ca="1" si="323"/>
        <v>39.721633832844773</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0.98485759746296608</v>
      </c>
      <c r="AH719" s="304">
        <f t="shared" ca="1" si="347"/>
        <v>-8.8015770142175267</v>
      </c>
    </row>
    <row r="720" spans="1:34" x14ac:dyDescent="0.2">
      <c r="A720" s="347">
        <f t="shared" ca="1" si="325"/>
        <v>1E-4</v>
      </c>
      <c r="B720" s="304">
        <f t="shared" ca="1" si="326"/>
        <v>29.832800000000081</v>
      </c>
      <c r="D720" s="306">
        <f t="shared" ca="1" si="327"/>
        <v>-0.60969757684588788</v>
      </c>
      <c r="E720" s="307">
        <f t="shared" ca="1" si="328"/>
        <v>-1.0295397466812286</v>
      </c>
      <c r="F720" s="304">
        <f t="shared" ca="1" si="329"/>
        <v>1.1965296591427208</v>
      </c>
      <c r="G720" s="306">
        <f t="shared" ca="1" si="330"/>
        <v>7.1366299115900169</v>
      </c>
      <c r="H720" s="307">
        <f t="shared" ca="1" si="331"/>
        <v>-102.77799317959919</v>
      </c>
      <c r="I720" s="304">
        <f t="shared" ca="1" si="332"/>
        <v>103.0254695137117</v>
      </c>
      <c r="J720" s="306">
        <f t="shared" ca="1" si="333"/>
        <v>634.95209386251588</v>
      </c>
      <c r="K720" s="307">
        <f t="shared" ca="1" si="334"/>
        <v>-8.1306765139024293</v>
      </c>
      <c r="L720" s="304">
        <f t="shared" ca="1" si="319"/>
        <v>635.0041491210643</v>
      </c>
      <c r="M720" s="306">
        <f t="shared" ca="1" si="335"/>
        <v>-1.5014702687381694</v>
      </c>
      <c r="N720" s="304">
        <f t="shared" ca="1" si="336"/>
        <v>-86.027909463070614</v>
      </c>
      <c r="P720" s="310">
        <f t="shared" ca="1" si="337"/>
        <v>23</v>
      </c>
      <c r="Q720" s="304">
        <f t="shared" ca="1" si="338"/>
        <v>0</v>
      </c>
      <c r="R720" s="306">
        <f t="shared" ca="1" si="339"/>
        <v>0</v>
      </c>
      <c r="S720" s="307">
        <f t="shared" ca="1" si="340"/>
        <v>4.5130000000000017</v>
      </c>
      <c r="T720" s="304">
        <f t="shared" ca="1" si="320"/>
        <v>44.272530000000017</v>
      </c>
      <c r="U720" s="311">
        <f t="shared" ca="1" si="321"/>
        <v>0</v>
      </c>
      <c r="V720" s="306">
        <f t="shared" ca="1" si="322"/>
        <v>1.225996412948521</v>
      </c>
      <c r="W720" s="304">
        <f t="shared" ca="1" si="323"/>
        <v>39.721750598876802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0.98483217207006923</v>
      </c>
      <c r="AH720" s="304">
        <f t="shared" ca="1" si="347"/>
        <v>-8.8016028878450605</v>
      </c>
    </row>
    <row r="721" spans="1:34" x14ac:dyDescent="0.2">
      <c r="A721" s="347">
        <f t="shared" ca="1" si="325"/>
        <v>1E-4</v>
      </c>
      <c r="B721" s="304">
        <f t="shared" ca="1" si="326"/>
        <v>29.83290000000008</v>
      </c>
      <c r="D721" s="306">
        <f t="shared" ca="1" si="327"/>
        <v>-0.60969357755626363</v>
      </c>
      <c r="E721" s="307">
        <f t="shared" ca="1" si="328"/>
        <v>-1.0295135334176333</v>
      </c>
      <c r="F721" s="304">
        <f t="shared" ca="1" si="329"/>
        <v>1.1965050664344954</v>
      </c>
      <c r="G721" s="306">
        <f t="shared" ca="1" si="330"/>
        <v>7.1365689422322616</v>
      </c>
      <c r="H721" s="307">
        <f t="shared" ca="1" si="331"/>
        <v>-102.77809613095253</v>
      </c>
      <c r="I721" s="304">
        <f t="shared" ca="1" si="332"/>
        <v>103.02556799440882</v>
      </c>
      <c r="J721" s="306">
        <f t="shared" ca="1" si="333"/>
        <v>634.95209386251588</v>
      </c>
      <c r="K721" s="307">
        <f t="shared" ca="1" si="334"/>
        <v>-8.1409543183679567</v>
      </c>
      <c r="L721" s="304">
        <f t="shared" ca="1" si="319"/>
        <v>635.00428080258393</v>
      </c>
      <c r="M721" s="306">
        <f t="shared" ca="1" si="335"/>
        <v>-1.5014709283258922</v>
      </c>
      <c r="N721" s="304">
        <f t="shared" ca="1" si="336"/>
        <v>-86.02794725466336</v>
      </c>
      <c r="P721" s="310">
        <f t="shared" ca="1" si="337"/>
        <v>23</v>
      </c>
      <c r="Q721" s="304">
        <f t="shared" ca="1" si="338"/>
        <v>0</v>
      </c>
      <c r="R721" s="306">
        <f t="shared" ca="1" si="339"/>
        <v>0</v>
      </c>
      <c r="S721" s="307">
        <f t="shared" ca="1" si="340"/>
        <v>4.5130000000000017</v>
      </c>
      <c r="T721" s="304">
        <f t="shared" ca="1" si="320"/>
        <v>44.272530000000017</v>
      </c>
      <c r="U721" s="311">
        <f t="shared" ca="1" si="321"/>
        <v>0</v>
      </c>
      <c r="V721" s="306">
        <f t="shared" ca="1" si="322"/>
        <v>1.2259976730045179</v>
      </c>
      <c r="W721" s="304">
        <f t="shared" ca="1" si="323"/>
        <v>39.721867363259875</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0.98480674703362325</v>
      </c>
      <c r="AH721" s="304">
        <f t="shared" ca="1" si="347"/>
        <v>-8.8016287611071995</v>
      </c>
    </row>
    <row r="722" spans="1:34" x14ac:dyDescent="0.2">
      <c r="A722" s="347">
        <f t="shared" ca="1" si="325"/>
        <v>1E-4</v>
      </c>
      <c r="B722" s="304">
        <f t="shared" ca="1" si="326"/>
        <v>29.83300000000008</v>
      </c>
      <c r="D722" s="306">
        <f t="shared" ca="1" si="327"/>
        <v>-0.60968957826756309</v>
      </c>
      <c r="E722" s="307">
        <f t="shared" ca="1" si="328"/>
        <v>-1.0294873205242023</v>
      </c>
      <c r="F722" s="304">
        <f t="shared" ca="1" si="329"/>
        <v>1.196480474127422</v>
      </c>
      <c r="G722" s="306">
        <f t="shared" ca="1" si="330"/>
        <v>7.1365079732744352</v>
      </c>
      <c r="H722" s="307">
        <f t="shared" ca="1" si="331"/>
        <v>-102.77819907968458</v>
      </c>
      <c r="I722" s="304">
        <f t="shared" ca="1" si="332"/>
        <v>103.02566647256346</v>
      </c>
      <c r="J722" s="306">
        <f t="shared" ca="1" si="333"/>
        <v>634.95209386251588</v>
      </c>
      <c r="K722" s="307">
        <f t="shared" ca="1" si="334"/>
        <v>-8.151232133128488</v>
      </c>
      <c r="L722" s="304">
        <f t="shared" ca="1" si="319"/>
        <v>635.00441265055895</v>
      </c>
      <c r="M722" s="306">
        <f t="shared" ca="1" si="335"/>
        <v>-1.5014715879067191</v>
      </c>
      <c r="N722" s="304">
        <f t="shared" ca="1" si="336"/>
        <v>-86.027985045860973</v>
      </c>
      <c r="P722" s="310">
        <f t="shared" ca="1" si="337"/>
        <v>23</v>
      </c>
      <c r="Q722" s="304">
        <f t="shared" ca="1" si="338"/>
        <v>0</v>
      </c>
      <c r="R722" s="306">
        <f t="shared" ca="1" si="339"/>
        <v>0</v>
      </c>
      <c r="S722" s="307">
        <f t="shared" ca="1" si="340"/>
        <v>4.5130000000000017</v>
      </c>
      <c r="T722" s="304">
        <f t="shared" ca="1" si="320"/>
        <v>44.272530000000017</v>
      </c>
      <c r="U722" s="311">
        <f t="shared" ca="1" si="321"/>
        <v>0</v>
      </c>
      <c r="V722" s="306">
        <f t="shared" ca="1" si="322"/>
        <v>1.2259989330630725</v>
      </c>
      <c r="W722" s="304">
        <f t="shared" ca="1" si="323"/>
        <v>39.721984125993984</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0.98478132235361571</v>
      </c>
      <c r="AH722" s="304">
        <f t="shared" ca="1" si="347"/>
        <v>-8.8016546340039579</v>
      </c>
    </row>
    <row r="723" spans="1:34" x14ac:dyDescent="0.2">
      <c r="A723" s="347">
        <f t="shared" ca="1" si="325"/>
        <v>1E-4</v>
      </c>
      <c r="B723" s="304">
        <f t="shared" ca="1" si="326"/>
        <v>29.83310000000008</v>
      </c>
      <c r="D723" s="306">
        <f t="shared" ca="1" si="327"/>
        <v>-0.60968557897978981</v>
      </c>
      <c r="E723" s="307">
        <f t="shared" ca="1" si="328"/>
        <v>-1.0294611080009339</v>
      </c>
      <c r="F723" s="304">
        <f t="shared" ca="1" si="329"/>
        <v>1.1964558822215017</v>
      </c>
      <c r="G723" s="306">
        <f t="shared" ca="1" si="330"/>
        <v>7.1364470047165369</v>
      </c>
      <c r="H723" s="307">
        <f t="shared" ca="1" si="331"/>
        <v>-102.77830202579538</v>
      </c>
      <c r="I723" s="304">
        <f t="shared" ca="1" si="332"/>
        <v>103.02576494817568</v>
      </c>
      <c r="J723" s="306">
        <f t="shared" ca="1" si="333"/>
        <v>634.95209386251588</v>
      </c>
      <c r="K723" s="307">
        <f t="shared" ca="1" si="334"/>
        <v>-8.1615099581837622</v>
      </c>
      <c r="L723" s="304">
        <f t="shared" ca="1" si="319"/>
        <v>635.00454466498957</v>
      </c>
      <c r="M723" s="306">
        <f t="shared" ca="1" si="335"/>
        <v>-1.5014722474806501</v>
      </c>
      <c r="N723" s="304">
        <f t="shared" ca="1" si="336"/>
        <v>-86.02802283666351</v>
      </c>
      <c r="P723" s="310">
        <f t="shared" ca="1" si="337"/>
        <v>23</v>
      </c>
      <c r="Q723" s="304">
        <f t="shared" ca="1" si="338"/>
        <v>0</v>
      </c>
      <c r="R723" s="306">
        <f t="shared" ca="1" si="339"/>
        <v>0</v>
      </c>
      <c r="S723" s="307">
        <f t="shared" ca="1" si="340"/>
        <v>4.5130000000000017</v>
      </c>
      <c r="T723" s="304">
        <f t="shared" ca="1" si="320"/>
        <v>44.272530000000017</v>
      </c>
      <c r="U723" s="311">
        <f t="shared" ca="1" si="321"/>
        <v>0</v>
      </c>
      <c r="V723" s="306">
        <f t="shared" ca="1" si="322"/>
        <v>1.2260001931241846</v>
      </c>
      <c r="W723" s="304">
        <f t="shared" ca="1" si="323"/>
        <v>39.722100887079144</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0.98475589803004304</v>
      </c>
      <c r="AH723" s="304">
        <f t="shared" ca="1" si="347"/>
        <v>-8.8016805065353356</v>
      </c>
    </row>
    <row r="724" spans="1:34" x14ac:dyDescent="0.2">
      <c r="A724" s="347">
        <f t="shared" ca="1" si="325"/>
        <v>1E-4</v>
      </c>
      <c r="B724" s="304">
        <f t="shared" ca="1" si="326"/>
        <v>29.83320000000008</v>
      </c>
      <c r="D724" s="306">
        <f t="shared" ca="1" si="327"/>
        <v>-0.60968157969294334</v>
      </c>
      <c r="E724" s="307">
        <f t="shared" ca="1" si="328"/>
        <v>-1.0294348958478245</v>
      </c>
      <c r="F724" s="304">
        <f t="shared" ca="1" si="329"/>
        <v>1.1964312907167316</v>
      </c>
      <c r="G724" s="306">
        <f t="shared" ca="1" si="330"/>
        <v>7.1363860365585676</v>
      </c>
      <c r="H724" s="307">
        <f t="shared" ca="1" si="331"/>
        <v>-102.77840496928496</v>
      </c>
      <c r="I724" s="304">
        <f t="shared" ca="1" si="332"/>
        <v>103.02586342124549</v>
      </c>
      <c r="J724" s="306">
        <f t="shared" ca="1" si="333"/>
        <v>634.95209386251588</v>
      </c>
      <c r="K724" s="307">
        <f t="shared" ca="1" si="334"/>
        <v>-8.1717877935335164</v>
      </c>
      <c r="L724" s="304">
        <f t="shared" ca="1" si="319"/>
        <v>635.00467684587625</v>
      </c>
      <c r="M724" s="306">
        <f t="shared" ca="1" si="335"/>
        <v>-1.5014729070476855</v>
      </c>
      <c r="N724" s="304">
        <f t="shared" ca="1" si="336"/>
        <v>-86.028060627070943</v>
      </c>
      <c r="P724" s="310">
        <f t="shared" ca="1" si="337"/>
        <v>23</v>
      </c>
      <c r="Q724" s="304">
        <f t="shared" ca="1" si="338"/>
        <v>0</v>
      </c>
      <c r="R724" s="306">
        <f t="shared" ca="1" si="339"/>
        <v>0</v>
      </c>
      <c r="S724" s="307">
        <f t="shared" ca="1" si="340"/>
        <v>4.5130000000000017</v>
      </c>
      <c r="T724" s="304">
        <f t="shared" ca="1" si="320"/>
        <v>44.272530000000017</v>
      </c>
      <c r="U724" s="311">
        <f t="shared" ca="1" si="321"/>
        <v>0</v>
      </c>
      <c r="V724" s="306">
        <f t="shared" ca="1" si="322"/>
        <v>1.2260014531878547</v>
      </c>
      <c r="W724" s="304">
        <f t="shared" ca="1" si="323"/>
        <v>39.722217646515375</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0.98473047406290526</v>
      </c>
      <c r="AH724" s="304">
        <f t="shared" ca="1" si="347"/>
        <v>-8.8017063787013363</v>
      </c>
    </row>
    <row r="725" spans="1:34" x14ac:dyDescent="0.2">
      <c r="A725" s="347">
        <f t="shared" ca="1" si="325"/>
        <v>1E-4</v>
      </c>
      <c r="B725" s="304">
        <f t="shared" ca="1" si="326"/>
        <v>29.833300000000079</v>
      </c>
      <c r="D725" s="306">
        <f t="shared" ca="1" si="327"/>
        <v>-0.60967758040702313</v>
      </c>
      <c r="E725" s="307">
        <f t="shared" ca="1" si="328"/>
        <v>-1.0294086840648706</v>
      </c>
      <c r="F725" s="304">
        <f t="shared" ca="1" si="329"/>
        <v>1.1964066996131084</v>
      </c>
      <c r="G725" s="306">
        <f t="shared" ca="1" si="330"/>
        <v>7.1363250688005273</v>
      </c>
      <c r="H725" s="307">
        <f t="shared" ca="1" si="331"/>
        <v>-102.77850791015337</v>
      </c>
      <c r="I725" s="304">
        <f t="shared" ca="1" si="332"/>
        <v>103.02596189177294</v>
      </c>
      <c r="J725" s="306">
        <f t="shared" ca="1" si="333"/>
        <v>634.95209386251588</v>
      </c>
      <c r="K725" s="307">
        <f t="shared" ca="1" si="334"/>
        <v>-8.1820656391774875</v>
      </c>
      <c r="L725" s="304">
        <f t="shared" ca="1" si="319"/>
        <v>635.00480919321944</v>
      </c>
      <c r="M725" s="306">
        <f t="shared" ca="1" si="335"/>
        <v>-1.5014735666078252</v>
      </c>
      <c r="N725" s="304">
        <f t="shared" ca="1" si="336"/>
        <v>-86.028098417083271</v>
      </c>
      <c r="P725" s="310">
        <f t="shared" ca="1" si="337"/>
        <v>23</v>
      </c>
      <c r="Q725" s="304">
        <f t="shared" ca="1" si="338"/>
        <v>0</v>
      </c>
      <c r="R725" s="306">
        <f t="shared" ca="1" si="339"/>
        <v>0</v>
      </c>
      <c r="S725" s="307">
        <f t="shared" ca="1" si="340"/>
        <v>4.5130000000000017</v>
      </c>
      <c r="T725" s="304">
        <f t="shared" ca="1" si="320"/>
        <v>44.272530000000017</v>
      </c>
      <c r="U725" s="311">
        <f t="shared" ca="1" si="321"/>
        <v>0</v>
      </c>
      <c r="V725" s="306">
        <f t="shared" ca="1" si="322"/>
        <v>1.2260027132540827</v>
      </c>
      <c r="W725" s="304">
        <f t="shared" ca="1" si="323"/>
        <v>39.7223344043027</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0.98470505045219525</v>
      </c>
      <c r="AH725" s="304">
        <f t="shared" ca="1" si="347"/>
        <v>-8.8017322505019635</v>
      </c>
    </row>
    <row r="726" spans="1:34" x14ac:dyDescent="0.2">
      <c r="A726" s="347">
        <f t="shared" ca="1" si="325"/>
        <v>1E-4</v>
      </c>
      <c r="B726" s="304">
        <f t="shared" ca="1" si="326"/>
        <v>29.833400000000079</v>
      </c>
      <c r="D726" s="306">
        <f t="shared" ca="1" si="327"/>
        <v>-0.60967358112203263</v>
      </c>
      <c r="E726" s="307">
        <f t="shared" ca="1" si="328"/>
        <v>-1.0293824726520686</v>
      </c>
      <c r="F726" s="304">
        <f t="shared" ca="1" si="329"/>
        <v>1.1963821089106317</v>
      </c>
      <c r="G726" s="306">
        <f t="shared" ca="1" si="330"/>
        <v>7.1362641014424151</v>
      </c>
      <c r="H726" s="307">
        <f t="shared" ca="1" si="331"/>
        <v>-102.77861084840063</v>
      </c>
      <c r="I726" s="304">
        <f t="shared" ca="1" si="332"/>
        <v>103.02606035975806</v>
      </c>
      <c r="J726" s="306">
        <f t="shared" ca="1" si="333"/>
        <v>634.95209386251588</v>
      </c>
      <c r="K726" s="307">
        <f t="shared" ca="1" si="334"/>
        <v>-8.1923434951154146</v>
      </c>
      <c r="L726" s="304">
        <f t="shared" ca="1" si="319"/>
        <v>635.00494170701938</v>
      </c>
      <c r="M726" s="306">
        <f t="shared" ca="1" si="335"/>
        <v>-1.5014742261610694</v>
      </c>
      <c r="N726" s="304">
        <f t="shared" ca="1" si="336"/>
        <v>-86.028136206700538</v>
      </c>
      <c r="P726" s="310">
        <f t="shared" ca="1" si="337"/>
        <v>23</v>
      </c>
      <c r="Q726" s="304">
        <f t="shared" ca="1" si="338"/>
        <v>0</v>
      </c>
      <c r="R726" s="306">
        <f t="shared" ca="1" si="339"/>
        <v>0</v>
      </c>
      <c r="S726" s="307">
        <f t="shared" ca="1" si="340"/>
        <v>4.5130000000000017</v>
      </c>
      <c r="T726" s="304">
        <f t="shared" ca="1" si="320"/>
        <v>44.272530000000017</v>
      </c>
      <c r="U726" s="311">
        <f t="shared" ca="1" si="321"/>
        <v>0</v>
      </c>
      <c r="V726" s="306">
        <f t="shared" ca="1" si="322"/>
        <v>1.226003973322868</v>
      </c>
      <c r="W726" s="304">
        <f t="shared" ca="1" si="323"/>
        <v>39.722451160441111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0.98467962719791302</v>
      </c>
      <c r="AH726" s="304">
        <f t="shared" ca="1" si="347"/>
        <v>-8.8017581219372225</v>
      </c>
    </row>
    <row r="727" spans="1:34" x14ac:dyDescent="0.2">
      <c r="A727" s="347">
        <f t="shared" ca="1" si="325"/>
        <v>1E-4</v>
      </c>
      <c r="B727" s="304">
        <f t="shared" ca="1" si="326"/>
        <v>29.833500000000079</v>
      </c>
      <c r="D727" s="306">
        <f t="shared" ca="1" si="327"/>
        <v>-0.60966958183796927</v>
      </c>
      <c r="E727" s="307">
        <f t="shared" ca="1" si="328"/>
        <v>-1.0293562616094185</v>
      </c>
      <c r="F727" s="304">
        <f t="shared" ca="1" si="329"/>
        <v>1.1963575186093001</v>
      </c>
      <c r="G727" s="306">
        <f t="shared" ca="1" si="330"/>
        <v>7.1362031344842309</v>
      </c>
      <c r="H727" s="307">
        <f t="shared" ca="1" si="331"/>
        <v>-102.77871378402679</v>
      </c>
      <c r="I727" s="304">
        <f t="shared" ca="1" si="332"/>
        <v>103.02615882520089</v>
      </c>
      <c r="J727" s="306">
        <f t="shared" ca="1" si="333"/>
        <v>634.95209386251588</v>
      </c>
      <c r="K727" s="307">
        <f t="shared" ca="1" si="334"/>
        <v>-8.2026213613470365</v>
      </c>
      <c r="L727" s="304">
        <f t="shared" ca="1" si="319"/>
        <v>635.00507438727675</v>
      </c>
      <c r="M727" s="306">
        <f t="shared" ca="1" si="335"/>
        <v>-1.501474885707418</v>
      </c>
      <c r="N727" s="304">
        <f t="shared" ca="1" si="336"/>
        <v>-86.0281739959227</v>
      </c>
      <c r="P727" s="310">
        <f t="shared" ca="1" si="337"/>
        <v>23</v>
      </c>
      <c r="Q727" s="304">
        <f t="shared" ca="1" si="338"/>
        <v>0</v>
      </c>
      <c r="R727" s="306">
        <f t="shared" ca="1" si="339"/>
        <v>0</v>
      </c>
      <c r="S727" s="307">
        <f t="shared" ca="1" si="340"/>
        <v>4.5130000000000017</v>
      </c>
      <c r="T727" s="304">
        <f t="shared" ca="1" si="320"/>
        <v>44.272530000000017</v>
      </c>
      <c r="U727" s="311">
        <f t="shared" ca="1" si="321"/>
        <v>0</v>
      </c>
      <c r="V727" s="306">
        <f t="shared" ca="1" si="322"/>
        <v>1.2260052333942106</v>
      </c>
      <c r="W727" s="304">
        <f t="shared" ca="1" si="323"/>
        <v>39.722567914930629</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0.98465420430005679</v>
      </c>
      <c r="AH727" s="304">
        <f t="shared" ca="1" si="347"/>
        <v>-8.8017839930071116</v>
      </c>
    </row>
    <row r="728" spans="1:34" x14ac:dyDescent="0.2">
      <c r="A728" s="347">
        <f t="shared" ca="1" si="325"/>
        <v>1E-4</v>
      </c>
      <c r="B728" s="304">
        <f t="shared" ca="1" si="326"/>
        <v>29.833600000000079</v>
      </c>
      <c r="D728" s="306">
        <f t="shared" ca="1" si="327"/>
        <v>-0.60966558255483683</v>
      </c>
      <c r="E728" s="307">
        <f t="shared" ca="1" si="328"/>
        <v>-1.029330050936915</v>
      </c>
      <c r="F728" s="304">
        <f t="shared" ca="1" si="329"/>
        <v>1.1963329287091118</v>
      </c>
      <c r="G728" s="306">
        <f t="shared" ca="1" si="330"/>
        <v>7.1361421679259758</v>
      </c>
      <c r="H728" s="307">
        <f t="shared" ca="1" si="331"/>
        <v>-102.77881671703189</v>
      </c>
      <c r="I728" s="304">
        <f t="shared" ca="1" si="332"/>
        <v>103.02625728810148</v>
      </c>
      <c r="J728" s="306">
        <f t="shared" ca="1" si="333"/>
        <v>634.95209386251588</v>
      </c>
      <c r="K728" s="307">
        <f t="shared" ca="1" si="334"/>
        <v>-8.2128992378720902</v>
      </c>
      <c r="L728" s="304">
        <f t="shared" ca="1" si="319"/>
        <v>635.00520723399165</v>
      </c>
      <c r="M728" s="306">
        <f t="shared" ca="1" si="335"/>
        <v>-1.5014755452468715</v>
      </c>
      <c r="N728" s="304">
        <f t="shared" ca="1" si="336"/>
        <v>-86.028211784749814</v>
      </c>
      <c r="P728" s="310">
        <f t="shared" ca="1" si="337"/>
        <v>23</v>
      </c>
      <c r="Q728" s="304">
        <f t="shared" ca="1" si="338"/>
        <v>0</v>
      </c>
      <c r="R728" s="306">
        <f t="shared" ca="1" si="339"/>
        <v>0</v>
      </c>
      <c r="S728" s="307">
        <f t="shared" ca="1" si="340"/>
        <v>4.5130000000000017</v>
      </c>
      <c r="T728" s="304">
        <f t="shared" ca="1" si="320"/>
        <v>44.272530000000017</v>
      </c>
      <c r="U728" s="311">
        <f t="shared" ca="1" si="321"/>
        <v>0</v>
      </c>
      <c r="V728" s="306">
        <f t="shared" ca="1" si="322"/>
        <v>1.2260064934681112</v>
      </c>
      <c r="W728" s="304">
        <f t="shared" ca="1" si="323"/>
        <v>39.722684667771297</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0.98462878175862301</v>
      </c>
      <c r="AH728" s="304">
        <f t="shared" ca="1" si="347"/>
        <v>-8.801809863711636</v>
      </c>
    </row>
    <row r="729" spans="1:34" x14ac:dyDescent="0.2">
      <c r="A729" s="347">
        <f t="shared" ca="1" si="325"/>
        <v>1E-4</v>
      </c>
      <c r="B729" s="304">
        <f t="shared" ca="1" si="326"/>
        <v>29.833700000000078</v>
      </c>
      <c r="D729" s="306">
        <f t="shared" ca="1" si="327"/>
        <v>-0.60966158327263265</v>
      </c>
      <c r="E729" s="307">
        <f t="shared" ca="1" si="328"/>
        <v>-1.0293038406345492</v>
      </c>
      <c r="F729" s="304">
        <f t="shared" ca="1" si="329"/>
        <v>1.1963083392100577</v>
      </c>
      <c r="G729" s="306">
        <f t="shared" ca="1" si="330"/>
        <v>7.1360812017676487</v>
      </c>
      <c r="H729" s="307">
        <f t="shared" ca="1" si="331"/>
        <v>-102.77891964741595</v>
      </c>
      <c r="I729" s="304">
        <f t="shared" ca="1" si="332"/>
        <v>103.02635574845985</v>
      </c>
      <c r="J729" s="306">
        <f t="shared" ca="1" si="333"/>
        <v>634.95209386251588</v>
      </c>
      <c r="K729" s="307">
        <f t="shared" ca="1" si="334"/>
        <v>-8.2231771246903129</v>
      </c>
      <c r="L729" s="304">
        <f t="shared" ca="1" si="319"/>
        <v>635.00534024716455</v>
      </c>
      <c r="M729" s="306">
        <f t="shared" ca="1" si="335"/>
        <v>-1.5014762047794297</v>
      </c>
      <c r="N729" s="304">
        <f t="shared" ca="1" si="336"/>
        <v>-86.028249573181839</v>
      </c>
      <c r="P729" s="310">
        <f t="shared" ca="1" si="337"/>
        <v>23</v>
      </c>
      <c r="Q729" s="304">
        <f t="shared" ca="1" si="338"/>
        <v>0</v>
      </c>
      <c r="R729" s="306">
        <f t="shared" ca="1" si="339"/>
        <v>0</v>
      </c>
      <c r="S729" s="307">
        <f t="shared" ca="1" si="340"/>
        <v>4.5130000000000017</v>
      </c>
      <c r="T729" s="304">
        <f t="shared" ca="1" si="320"/>
        <v>44.272530000000017</v>
      </c>
      <c r="U729" s="311">
        <f t="shared" ca="1" si="321"/>
        <v>0</v>
      </c>
      <c r="V729" s="306">
        <f t="shared" ca="1" si="322"/>
        <v>1.2260077535445695</v>
      </c>
      <c r="W729" s="304">
        <f t="shared" ca="1" si="323"/>
        <v>39.72280141896313</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0.98460335957360279</v>
      </c>
      <c r="AH729" s="304">
        <f t="shared" ca="1" si="347"/>
        <v>-8.8018357340508047</v>
      </c>
    </row>
    <row r="730" spans="1:34" x14ac:dyDescent="0.2">
      <c r="A730" s="347">
        <f t="shared" ca="1" si="325"/>
        <v>1E-4</v>
      </c>
      <c r="B730" s="304">
        <f t="shared" ca="1" si="326"/>
        <v>29.833800000000078</v>
      </c>
      <c r="D730" s="306">
        <f t="shared" ca="1" si="327"/>
        <v>-0.60965758399136094</v>
      </c>
      <c r="E730" s="307">
        <f t="shared" ca="1" si="328"/>
        <v>-1.0292776307023193</v>
      </c>
      <c r="F730" s="304">
        <f t="shared" ca="1" si="329"/>
        <v>1.1962837501121393</v>
      </c>
      <c r="G730" s="306">
        <f t="shared" ca="1" si="330"/>
        <v>7.1360202360092497</v>
      </c>
      <c r="H730" s="307">
        <f t="shared" ca="1" si="331"/>
        <v>-102.77902257517901</v>
      </c>
      <c r="I730" s="304">
        <f t="shared" ca="1" si="332"/>
        <v>103.02645420627603</v>
      </c>
      <c r="J730" s="306">
        <f t="shared" ca="1" si="333"/>
        <v>634.95209386251588</v>
      </c>
      <c r="K730" s="307">
        <f t="shared" ca="1" si="334"/>
        <v>-8.2334550218014435</v>
      </c>
      <c r="L730" s="304">
        <f t="shared" ca="1" si="319"/>
        <v>635.0054734267959</v>
      </c>
      <c r="M730" s="306">
        <f t="shared" ca="1" si="335"/>
        <v>-1.5014768643050926</v>
      </c>
      <c r="N730" s="304">
        <f t="shared" ca="1" si="336"/>
        <v>-86.028287361218815</v>
      </c>
      <c r="P730" s="310">
        <f t="shared" ca="1" si="337"/>
        <v>23</v>
      </c>
      <c r="Q730" s="304">
        <f t="shared" ca="1" si="338"/>
        <v>0</v>
      </c>
      <c r="R730" s="306">
        <f t="shared" ca="1" si="339"/>
        <v>0</v>
      </c>
      <c r="S730" s="307">
        <f t="shared" ca="1" si="340"/>
        <v>4.5130000000000017</v>
      </c>
      <c r="T730" s="304">
        <f t="shared" ca="1" si="320"/>
        <v>44.272530000000017</v>
      </c>
      <c r="U730" s="311">
        <f t="shared" ca="1" si="321"/>
        <v>0</v>
      </c>
      <c r="V730" s="306">
        <f t="shared" ca="1" si="322"/>
        <v>1.2260090136235848</v>
      </c>
      <c r="W730" s="304">
        <f t="shared" ca="1" si="323"/>
        <v>39.722918168506091</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0.98457793774499258</v>
      </c>
      <c r="AH730" s="304">
        <f t="shared" ca="1" si="347"/>
        <v>-8.8018616040246211</v>
      </c>
    </row>
    <row r="731" spans="1:34" x14ac:dyDescent="0.2">
      <c r="A731" s="347">
        <f t="shared" ca="1" si="325"/>
        <v>1E-4</v>
      </c>
      <c r="B731" s="304">
        <f t="shared" ca="1" si="326"/>
        <v>29.833900000000078</v>
      </c>
      <c r="D731" s="306">
        <f t="shared" ca="1" si="327"/>
        <v>-0.60965358471101982</v>
      </c>
      <c r="E731" s="307">
        <f t="shared" ca="1" si="328"/>
        <v>-1.0292514211402306</v>
      </c>
      <c r="F731" s="304">
        <f t="shared" ca="1" si="329"/>
        <v>1.1962591614153604</v>
      </c>
      <c r="G731" s="306">
        <f t="shared" ca="1" si="330"/>
        <v>7.1359592706507788</v>
      </c>
      <c r="H731" s="307">
        <f t="shared" ca="1" si="331"/>
        <v>-102.77912550032113</v>
      </c>
      <c r="I731" s="304">
        <f t="shared" ca="1" si="332"/>
        <v>103.02655266155006</v>
      </c>
      <c r="J731" s="306">
        <f t="shared" ca="1" si="333"/>
        <v>634.95209386251588</v>
      </c>
      <c r="K731" s="307">
        <f t="shared" ca="1" si="334"/>
        <v>-8.2437329292052191</v>
      </c>
      <c r="L731" s="304">
        <f t="shared" ca="1" si="319"/>
        <v>635.00560677288615</v>
      </c>
      <c r="M731" s="306">
        <f t="shared" ca="1" si="335"/>
        <v>-1.5014775238238605</v>
      </c>
      <c r="N731" s="304">
        <f t="shared" ca="1" si="336"/>
        <v>-86.028325148860716</v>
      </c>
      <c r="P731" s="310">
        <f t="shared" ca="1" si="337"/>
        <v>23</v>
      </c>
      <c r="Q731" s="304">
        <f t="shared" ca="1" si="338"/>
        <v>0</v>
      </c>
      <c r="R731" s="306">
        <f t="shared" ca="1" si="339"/>
        <v>0</v>
      </c>
      <c r="S731" s="307">
        <f t="shared" ca="1" si="340"/>
        <v>4.5130000000000017</v>
      </c>
      <c r="T731" s="304">
        <f t="shared" ca="1" si="320"/>
        <v>44.272530000000017</v>
      </c>
      <c r="U731" s="311">
        <f t="shared" ca="1" si="321"/>
        <v>0</v>
      </c>
      <c r="V731" s="306">
        <f t="shared" ca="1" si="322"/>
        <v>1.2260102737051581</v>
      </c>
      <c r="W731" s="304">
        <f t="shared" ca="1" si="323"/>
        <v>39.723034916400245</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0.98455251627279949</v>
      </c>
      <c r="AH731" s="304">
        <f t="shared" ca="1" si="347"/>
        <v>-8.8018874736330766</v>
      </c>
    </row>
    <row r="732" spans="1:34" x14ac:dyDescent="0.2">
      <c r="A732" s="347">
        <f t="shared" ca="1" si="325"/>
        <v>1E-4</v>
      </c>
      <c r="B732" s="304">
        <f t="shared" ca="1" si="326"/>
        <v>29.834000000000078</v>
      </c>
      <c r="D732" s="306">
        <f t="shared" ca="1" si="327"/>
        <v>-0.60964958543161196</v>
      </c>
      <c r="E732" s="307">
        <f t="shared" ca="1" si="328"/>
        <v>-1.0292252119482708</v>
      </c>
      <c r="F732" s="304">
        <f t="shared" ca="1" si="329"/>
        <v>1.1962345731197119</v>
      </c>
      <c r="G732" s="306">
        <f t="shared" ca="1" si="330"/>
        <v>7.135898305692236</v>
      </c>
      <c r="H732" s="307">
        <f t="shared" ca="1" si="331"/>
        <v>-102.77922842284232</v>
      </c>
      <c r="I732" s="304">
        <f t="shared" ca="1" si="332"/>
        <v>103.02665111428198</v>
      </c>
      <c r="J732" s="306">
        <f t="shared" ca="1" si="333"/>
        <v>634.95209386251588</v>
      </c>
      <c r="K732" s="307">
        <f t="shared" ca="1" si="334"/>
        <v>-8.2540108469013767</v>
      </c>
      <c r="L732" s="304">
        <f t="shared" ca="1" si="319"/>
        <v>635.00574028543554</v>
      </c>
      <c r="M732" s="306">
        <f t="shared" ca="1" si="335"/>
        <v>-1.5014781833357334</v>
      </c>
      <c r="N732" s="304">
        <f t="shared" ca="1" si="336"/>
        <v>-86.02836293610757</v>
      </c>
      <c r="P732" s="310">
        <f t="shared" ca="1" si="337"/>
        <v>23</v>
      </c>
      <c r="Q732" s="304">
        <f t="shared" ca="1" si="338"/>
        <v>0</v>
      </c>
      <c r="R732" s="306">
        <f t="shared" ca="1" si="339"/>
        <v>0</v>
      </c>
      <c r="S732" s="307">
        <f t="shared" ca="1" si="340"/>
        <v>4.5130000000000017</v>
      </c>
      <c r="T732" s="304">
        <f t="shared" ca="1" si="320"/>
        <v>44.272530000000017</v>
      </c>
      <c r="U732" s="311">
        <f t="shared" ca="1" si="321"/>
        <v>0</v>
      </c>
      <c r="V732" s="306">
        <f t="shared" ca="1" si="322"/>
        <v>1.226011533789289</v>
      </c>
      <c r="W732" s="304">
        <f t="shared" ca="1" si="323"/>
        <v>39.723151662645598</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0.98452709515701109</v>
      </c>
      <c r="AH732" s="304">
        <f t="shared" ca="1" si="347"/>
        <v>-8.8019133428761869</v>
      </c>
    </row>
    <row r="733" spans="1:34" x14ac:dyDescent="0.2">
      <c r="A733" s="347">
        <f t="shared" ca="1" si="325"/>
        <v>1E-4</v>
      </c>
      <c r="B733" s="304">
        <f t="shared" ca="1" si="326"/>
        <v>29.834100000000078</v>
      </c>
      <c r="D733" s="306">
        <f t="shared" ca="1" si="327"/>
        <v>-0.60964558615313669</v>
      </c>
      <c r="E733" s="307">
        <f t="shared" ca="1" si="328"/>
        <v>-1.0291990031264362</v>
      </c>
      <c r="F733" s="304">
        <f t="shared" ca="1" si="329"/>
        <v>1.1962099852251911</v>
      </c>
      <c r="G733" s="306">
        <f t="shared" ca="1" si="330"/>
        <v>7.1358373411336204</v>
      </c>
      <c r="H733" s="307">
        <f t="shared" ca="1" si="331"/>
        <v>-102.77933134274264</v>
      </c>
      <c r="I733" s="304">
        <f t="shared" ca="1" si="332"/>
        <v>103.02674956447183</v>
      </c>
      <c r="J733" s="306">
        <f t="shared" ca="1" si="333"/>
        <v>634.95209386251588</v>
      </c>
      <c r="K733" s="307">
        <f t="shared" ca="1" si="334"/>
        <v>-8.2642887748896552</v>
      </c>
      <c r="L733" s="304">
        <f t="shared" ca="1" si="319"/>
        <v>635.0058739644445</v>
      </c>
      <c r="M733" s="306">
        <f t="shared" ca="1" si="335"/>
        <v>-1.5014788428407115</v>
      </c>
      <c r="N733" s="304">
        <f t="shared" ca="1" si="336"/>
        <v>-86.02840072295939</v>
      </c>
      <c r="P733" s="310">
        <f t="shared" ca="1" si="337"/>
        <v>23</v>
      </c>
      <c r="Q733" s="304">
        <f t="shared" ca="1" si="338"/>
        <v>0</v>
      </c>
      <c r="R733" s="306">
        <f t="shared" ca="1" si="339"/>
        <v>0</v>
      </c>
      <c r="S733" s="307">
        <f t="shared" ca="1" si="340"/>
        <v>4.5130000000000017</v>
      </c>
      <c r="T733" s="304">
        <f t="shared" ca="1" si="320"/>
        <v>44.272530000000017</v>
      </c>
      <c r="U733" s="311">
        <f t="shared" ca="1" si="321"/>
        <v>0</v>
      </c>
      <c r="V733" s="306">
        <f t="shared" ca="1" si="322"/>
        <v>1.2260127938759768</v>
      </c>
      <c r="W733" s="304">
        <f t="shared" ca="1" si="323"/>
        <v>39.723268407242159</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0.98450167439762559</v>
      </c>
      <c r="AH733" s="304">
        <f t="shared" ca="1" si="347"/>
        <v>-8.8019392117539521</v>
      </c>
    </row>
    <row r="734" spans="1:34" x14ac:dyDescent="0.2">
      <c r="A734" s="347">
        <f t="shared" ca="1" si="325"/>
        <v>1E-4</v>
      </c>
      <c r="B734" s="304">
        <f t="shared" ca="1" si="326"/>
        <v>29.834200000000077</v>
      </c>
      <c r="D734" s="306">
        <f t="shared" ca="1" si="327"/>
        <v>-0.60964158687559322</v>
      </c>
      <c r="E734" s="307">
        <f t="shared" ca="1" si="328"/>
        <v>-1.0291727946747269</v>
      </c>
      <c r="F734" s="304">
        <f t="shared" ca="1" si="329"/>
        <v>1.1961853977317978</v>
      </c>
      <c r="G734" s="306">
        <f t="shared" ca="1" si="330"/>
        <v>7.1357763769749329</v>
      </c>
      <c r="H734" s="307">
        <f t="shared" ca="1" si="331"/>
        <v>-102.7794342600221</v>
      </c>
      <c r="I734" s="304">
        <f t="shared" ca="1" si="332"/>
        <v>103.02684801211961</v>
      </c>
      <c r="J734" s="306">
        <f t="shared" ca="1" si="333"/>
        <v>634.95209386251588</v>
      </c>
      <c r="K734" s="307">
        <f t="shared" ca="1" si="334"/>
        <v>-8.2745667131697935</v>
      </c>
      <c r="L734" s="304">
        <f t="shared" ca="1" si="319"/>
        <v>635.00600780991351</v>
      </c>
      <c r="M734" s="306">
        <f t="shared" ca="1" si="335"/>
        <v>-1.5014795023387948</v>
      </c>
      <c r="N734" s="304">
        <f t="shared" ca="1" si="336"/>
        <v>-86.028438509416162</v>
      </c>
      <c r="P734" s="310">
        <f t="shared" ca="1" si="337"/>
        <v>23</v>
      </c>
      <c r="Q734" s="304">
        <f t="shared" ca="1" si="338"/>
        <v>0</v>
      </c>
      <c r="R734" s="306">
        <f t="shared" ca="1" si="339"/>
        <v>0</v>
      </c>
      <c r="S734" s="307">
        <f t="shared" ca="1" si="340"/>
        <v>4.5130000000000017</v>
      </c>
      <c r="T734" s="304">
        <f t="shared" ca="1" si="320"/>
        <v>44.272530000000017</v>
      </c>
      <c r="U734" s="311">
        <f t="shared" ca="1" si="321"/>
        <v>0</v>
      </c>
      <c r="V734" s="306">
        <f t="shared" ca="1" si="322"/>
        <v>1.2260140539652229</v>
      </c>
      <c r="W734" s="304">
        <f t="shared" ca="1" si="323"/>
        <v>39.723385150189948</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0.984476253994643</v>
      </c>
      <c r="AH734" s="304">
        <f t="shared" ca="1" si="347"/>
        <v>-8.801965080266374</v>
      </c>
    </row>
    <row r="735" spans="1:34" x14ac:dyDescent="0.2">
      <c r="A735" s="347">
        <f t="shared" ca="1" si="325"/>
        <v>1E-4</v>
      </c>
      <c r="B735" s="304">
        <f t="shared" ca="1" si="326"/>
        <v>29.834300000000077</v>
      </c>
      <c r="D735" s="306">
        <f t="shared" ca="1" si="327"/>
        <v>-0.60963758759898534</v>
      </c>
      <c r="E735" s="307">
        <f t="shared" ca="1" si="328"/>
        <v>-1.0291465865931375</v>
      </c>
      <c r="F735" s="304">
        <f t="shared" ca="1" si="329"/>
        <v>1.1961608106395296</v>
      </c>
      <c r="G735" s="306">
        <f t="shared" ca="1" si="330"/>
        <v>7.1357154132161726</v>
      </c>
      <c r="H735" s="307">
        <f t="shared" ca="1" si="331"/>
        <v>-102.77953717468075</v>
      </c>
      <c r="I735" s="304">
        <f t="shared" ca="1" si="332"/>
        <v>103.02694645722542</v>
      </c>
      <c r="J735" s="306">
        <f t="shared" ca="1" si="333"/>
        <v>634.95209386251588</v>
      </c>
      <c r="K735" s="307">
        <f t="shared" ca="1" si="334"/>
        <v>-8.2848446617415288</v>
      </c>
      <c r="L735" s="304">
        <f t="shared" ca="1" si="319"/>
        <v>635.00614182184279</v>
      </c>
      <c r="M735" s="306">
        <f t="shared" ca="1" si="335"/>
        <v>-1.5014801618299833</v>
      </c>
      <c r="N735" s="304">
        <f t="shared" ca="1" si="336"/>
        <v>-86.028476295477887</v>
      </c>
      <c r="P735" s="310">
        <f t="shared" ca="1" si="337"/>
        <v>23</v>
      </c>
      <c r="Q735" s="304">
        <f t="shared" ca="1" si="338"/>
        <v>0</v>
      </c>
      <c r="R735" s="306">
        <f t="shared" ca="1" si="339"/>
        <v>0</v>
      </c>
      <c r="S735" s="307">
        <f t="shared" ca="1" si="340"/>
        <v>4.5130000000000017</v>
      </c>
      <c r="T735" s="304">
        <f t="shared" ca="1" si="320"/>
        <v>44.272530000000017</v>
      </c>
      <c r="U735" s="311">
        <f t="shared" ca="1" si="321"/>
        <v>0</v>
      </c>
      <c r="V735" s="306">
        <f t="shared" ca="1" si="322"/>
        <v>1.2260153140570258</v>
      </c>
      <c r="W735" s="304">
        <f t="shared" ca="1" si="323"/>
        <v>39.723501891488986</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0.98445083394805799</v>
      </c>
      <c r="AH735" s="304">
        <f t="shared" ca="1" si="347"/>
        <v>-8.801990948413458</v>
      </c>
    </row>
    <row r="736" spans="1:34" x14ac:dyDescent="0.2">
      <c r="A736" s="347">
        <f t="shared" ca="1" si="325"/>
        <v>1E-4</v>
      </c>
      <c r="B736" s="304">
        <f t="shared" ca="1" si="326"/>
        <v>29.834400000000077</v>
      </c>
      <c r="D736" s="306">
        <f t="shared" ca="1" si="327"/>
        <v>-0.6096335883233126</v>
      </c>
      <c r="E736" s="307">
        <f t="shared" ca="1" si="328"/>
        <v>-1.0291203788816663</v>
      </c>
      <c r="F736" s="304">
        <f t="shared" ca="1" si="329"/>
        <v>1.1961362239483857</v>
      </c>
      <c r="G736" s="306">
        <f t="shared" ca="1" si="330"/>
        <v>7.1356544498573404</v>
      </c>
      <c r="H736" s="307">
        <f t="shared" ca="1" si="331"/>
        <v>-102.77964008671864</v>
      </c>
      <c r="I736" s="304">
        <f t="shared" ca="1" si="332"/>
        <v>103.02704489978926</v>
      </c>
      <c r="J736" s="306">
        <f t="shared" ca="1" si="333"/>
        <v>634.95209386251588</v>
      </c>
      <c r="K736" s="307">
        <f t="shared" ca="1" si="334"/>
        <v>-8.295122620604598</v>
      </c>
      <c r="L736" s="304">
        <f t="shared" ca="1" si="319"/>
        <v>635.0062760002329</v>
      </c>
      <c r="M736" s="306">
        <f t="shared" ca="1" si="335"/>
        <v>-1.5014808213142774</v>
      </c>
      <c r="N736" s="304">
        <f t="shared" ca="1" si="336"/>
        <v>-86.028514081144593</v>
      </c>
      <c r="P736" s="310">
        <f t="shared" ca="1" si="337"/>
        <v>23</v>
      </c>
      <c r="Q736" s="304">
        <f t="shared" ca="1" si="338"/>
        <v>0</v>
      </c>
      <c r="R736" s="306">
        <f t="shared" ca="1" si="339"/>
        <v>0</v>
      </c>
      <c r="S736" s="307">
        <f t="shared" ca="1" si="340"/>
        <v>4.5130000000000017</v>
      </c>
      <c r="T736" s="304">
        <f t="shared" ca="1" si="320"/>
        <v>44.272530000000017</v>
      </c>
      <c r="U736" s="311">
        <f t="shared" ca="1" si="321"/>
        <v>0</v>
      </c>
      <c r="V736" s="306">
        <f t="shared" ca="1" si="322"/>
        <v>1.2260165741513864</v>
      </c>
      <c r="W736" s="304">
        <f t="shared" ca="1" si="323"/>
        <v>39.723618631139281</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0.98442541425786345</v>
      </c>
      <c r="AH736" s="304">
        <f t="shared" ca="1" si="347"/>
        <v>-8.8020168161952075</v>
      </c>
    </row>
    <row r="737" spans="1:34" x14ac:dyDescent="0.2">
      <c r="A737" s="347">
        <f t="shared" ca="1" si="325"/>
        <v>1E-4</v>
      </c>
      <c r="B737" s="304">
        <f t="shared" ca="1" si="326"/>
        <v>29.834500000000077</v>
      </c>
      <c r="D737" s="306">
        <f t="shared" ca="1" si="327"/>
        <v>-0.60962958904857434</v>
      </c>
      <c r="E737" s="307">
        <f t="shared" ca="1" si="328"/>
        <v>-1.0290941715403061</v>
      </c>
      <c r="F737" s="304">
        <f t="shared" ca="1" si="329"/>
        <v>1.1961116376583594</v>
      </c>
      <c r="G737" s="306">
        <f t="shared" ca="1" si="330"/>
        <v>7.1355934868984354</v>
      </c>
      <c r="H737" s="307">
        <f t="shared" ca="1" si="331"/>
        <v>-102.77974299613579</v>
      </c>
      <c r="I737" s="304">
        <f t="shared" ca="1" si="332"/>
        <v>103.02714333981115</v>
      </c>
      <c r="J737" s="306">
        <f t="shared" ca="1" si="333"/>
        <v>634.95209386251588</v>
      </c>
      <c r="K737" s="307">
        <f t="shared" ca="1" si="334"/>
        <v>-8.3054005897587402</v>
      </c>
      <c r="L737" s="304">
        <f t="shared" ca="1" si="319"/>
        <v>635.0064103450843</v>
      </c>
      <c r="M737" s="306">
        <f t="shared" ca="1" si="335"/>
        <v>-1.501481480791677</v>
      </c>
      <c r="N737" s="304">
        <f t="shared" ca="1" si="336"/>
        <v>-86.028551866416279</v>
      </c>
      <c r="P737" s="310">
        <f t="shared" ca="1" si="337"/>
        <v>23</v>
      </c>
      <c r="Q737" s="304">
        <f t="shared" ca="1" si="338"/>
        <v>0</v>
      </c>
      <c r="R737" s="306">
        <f t="shared" ca="1" si="339"/>
        <v>0</v>
      </c>
      <c r="S737" s="307">
        <f t="shared" ca="1" si="340"/>
        <v>4.5130000000000017</v>
      </c>
      <c r="T737" s="304">
        <f t="shared" ca="1" si="320"/>
        <v>44.272530000000017</v>
      </c>
      <c r="U737" s="311">
        <f t="shared" ca="1" si="321"/>
        <v>0</v>
      </c>
      <c r="V737" s="306">
        <f t="shared" ca="1" si="322"/>
        <v>1.2260178342483037</v>
      </c>
      <c r="W737" s="304">
        <f t="shared" ca="1" si="323"/>
        <v>39.723735369140826</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0.98439999492405938</v>
      </c>
      <c r="AH737" s="304">
        <f t="shared" ca="1" si="347"/>
        <v>-8.8020426836116261</v>
      </c>
    </row>
    <row r="738" spans="1:34" x14ac:dyDescent="0.2">
      <c r="A738" s="347">
        <f t="shared" ca="1" si="325"/>
        <v>1E-4</v>
      </c>
      <c r="B738" s="304">
        <f t="shared" ca="1" si="326"/>
        <v>29.834600000000076</v>
      </c>
      <c r="D738" s="306">
        <f t="shared" ca="1" si="327"/>
        <v>-0.60962558977477199</v>
      </c>
      <c r="E738" s="307">
        <f t="shared" ca="1" si="328"/>
        <v>-1.0290679645690624</v>
      </c>
      <c r="F738" s="304">
        <f t="shared" ca="1" si="329"/>
        <v>1.1960870517694568</v>
      </c>
      <c r="G738" s="306">
        <f t="shared" ca="1" si="330"/>
        <v>7.1355325243394576</v>
      </c>
      <c r="H738" s="307">
        <f t="shared" ca="1" si="331"/>
        <v>-102.77984590293225</v>
      </c>
      <c r="I738" s="304">
        <f t="shared" ca="1" si="332"/>
        <v>103.02724177729114</v>
      </c>
      <c r="J738" s="306">
        <f t="shared" ca="1" si="333"/>
        <v>634.95209386251588</v>
      </c>
      <c r="K738" s="307">
        <f t="shared" ca="1" si="334"/>
        <v>-8.3156785692036941</v>
      </c>
      <c r="L738" s="304">
        <f t="shared" ca="1" si="319"/>
        <v>635.00654485639711</v>
      </c>
      <c r="M738" s="306">
        <f t="shared" ca="1" si="335"/>
        <v>-1.5014821402621821</v>
      </c>
      <c r="N738" s="304">
        <f t="shared" ca="1" si="336"/>
        <v>-86.028589651292933</v>
      </c>
      <c r="P738" s="310">
        <f t="shared" ca="1" si="337"/>
        <v>23</v>
      </c>
      <c r="Q738" s="304">
        <f t="shared" ca="1" si="338"/>
        <v>0</v>
      </c>
      <c r="R738" s="306">
        <f t="shared" ca="1" si="339"/>
        <v>0</v>
      </c>
      <c r="S738" s="307">
        <f t="shared" ca="1" si="340"/>
        <v>4.5130000000000017</v>
      </c>
      <c r="T738" s="304">
        <f t="shared" ca="1" si="320"/>
        <v>44.272530000000017</v>
      </c>
      <c r="U738" s="311">
        <f t="shared" ca="1" si="321"/>
        <v>0</v>
      </c>
      <c r="V738" s="306">
        <f t="shared" ca="1" si="322"/>
        <v>1.2260190943477791</v>
      </c>
      <c r="W738" s="304">
        <f t="shared" ca="1" si="323"/>
        <v>39.723852105493677</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0.98437457594665112</v>
      </c>
      <c r="AH738" s="304">
        <f t="shared" ca="1" si="347"/>
        <v>-8.8020685506627103</v>
      </c>
    </row>
    <row r="739" spans="1:34" x14ac:dyDescent="0.2">
      <c r="A739" s="347">
        <f t="shared" ca="1" si="325"/>
        <v>1E-4</v>
      </c>
      <c r="B739" s="304">
        <f t="shared" ca="1" si="326"/>
        <v>29.834700000000076</v>
      </c>
      <c r="D739" s="306">
        <f t="shared" ca="1" si="327"/>
        <v>-0.60962159050190723</v>
      </c>
      <c r="E739" s="307">
        <f t="shared" ca="1" si="328"/>
        <v>-1.0290417579679207</v>
      </c>
      <c r="F739" s="304">
        <f t="shared" ca="1" si="329"/>
        <v>1.196062466281667</v>
      </c>
      <c r="G739" s="306">
        <f t="shared" ca="1" si="330"/>
        <v>7.135471562180407</v>
      </c>
      <c r="H739" s="307">
        <f t="shared" ca="1" si="331"/>
        <v>-102.77994880710804</v>
      </c>
      <c r="I739" s="304">
        <f t="shared" ca="1" si="332"/>
        <v>103.02734021222928</v>
      </c>
      <c r="J739" s="306">
        <f t="shared" ca="1" si="333"/>
        <v>634.95209386251588</v>
      </c>
      <c r="K739" s="307">
        <f t="shared" ca="1" si="334"/>
        <v>-8.3259565589391968</v>
      </c>
      <c r="L739" s="304">
        <f t="shared" ca="1" si="319"/>
        <v>635.00667953417189</v>
      </c>
      <c r="M739" s="306">
        <f t="shared" ca="1" si="335"/>
        <v>-1.5014827997257929</v>
      </c>
      <c r="N739" s="304">
        <f t="shared" ca="1" si="336"/>
        <v>-86.028627435774567</v>
      </c>
      <c r="P739" s="310">
        <f t="shared" ca="1" si="337"/>
        <v>23</v>
      </c>
      <c r="Q739" s="304">
        <f t="shared" ca="1" si="338"/>
        <v>0</v>
      </c>
      <c r="R739" s="306">
        <f t="shared" ca="1" si="339"/>
        <v>0</v>
      </c>
      <c r="S739" s="307">
        <f t="shared" ca="1" si="340"/>
        <v>4.5130000000000017</v>
      </c>
      <c r="T739" s="304">
        <f t="shared" ca="1" si="320"/>
        <v>44.272530000000017</v>
      </c>
      <c r="U739" s="311">
        <f t="shared" ca="1" si="321"/>
        <v>0</v>
      </c>
      <c r="V739" s="306">
        <f t="shared" ca="1" si="322"/>
        <v>1.2260203544498114</v>
      </c>
      <c r="W739" s="304">
        <f t="shared" ca="1" si="323"/>
        <v>39.723968840197834</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0.98434915732562089</v>
      </c>
      <c r="AH739" s="304">
        <f t="shared" ca="1" si="347"/>
        <v>-8.8020944173484743</v>
      </c>
    </row>
    <row r="740" spans="1:34" x14ac:dyDescent="0.2">
      <c r="A740" s="347">
        <f t="shared" ca="1" si="325"/>
        <v>1E-4</v>
      </c>
      <c r="B740" s="304">
        <f t="shared" ca="1" si="326"/>
        <v>29.834800000000076</v>
      </c>
      <c r="D740" s="306">
        <f t="shared" ca="1" si="327"/>
        <v>-0.60961759122997983</v>
      </c>
      <c r="E740" s="307">
        <f t="shared" ca="1" si="328"/>
        <v>-1.0290155517368831</v>
      </c>
      <c r="F740" s="304">
        <f t="shared" ca="1" si="329"/>
        <v>1.1960378811949917</v>
      </c>
      <c r="G740" s="306">
        <f t="shared" ca="1" si="330"/>
        <v>7.1354106004212836</v>
      </c>
      <c r="H740" s="307">
        <f t="shared" ca="1" si="331"/>
        <v>-102.78005170866322</v>
      </c>
      <c r="I740" s="304">
        <f t="shared" ca="1" si="332"/>
        <v>103.02743864462559</v>
      </c>
      <c r="J740" s="306">
        <f t="shared" ca="1" si="333"/>
        <v>634.95209386251588</v>
      </c>
      <c r="K740" s="307">
        <f t="shared" ca="1" si="334"/>
        <v>-8.3362345589649856</v>
      </c>
      <c r="L740" s="304">
        <f t="shared" ca="1" si="319"/>
        <v>635.00681437840899</v>
      </c>
      <c r="M740" s="306">
        <f t="shared" ca="1" si="335"/>
        <v>-1.5014834591825095</v>
      </c>
      <c r="N740" s="304">
        <f t="shared" ca="1" si="336"/>
        <v>-86.02866521986121</v>
      </c>
      <c r="P740" s="310">
        <f t="shared" ca="1" si="337"/>
        <v>23</v>
      </c>
      <c r="Q740" s="304">
        <f t="shared" ca="1" si="338"/>
        <v>0</v>
      </c>
      <c r="R740" s="306">
        <f t="shared" ca="1" si="339"/>
        <v>0</v>
      </c>
      <c r="S740" s="307">
        <f t="shared" ca="1" si="340"/>
        <v>4.5130000000000017</v>
      </c>
      <c r="T740" s="304">
        <f t="shared" ca="1" si="320"/>
        <v>44.272530000000017</v>
      </c>
      <c r="U740" s="311">
        <f t="shared" ca="1" si="321"/>
        <v>0</v>
      </c>
      <c r="V740" s="306">
        <f t="shared" ca="1" si="322"/>
        <v>1.2260216145544012</v>
      </c>
      <c r="W740" s="304">
        <f t="shared" ca="1" si="323"/>
        <v>39.724085573253312</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0.98432373906097403</v>
      </c>
      <c r="AH740" s="304">
        <f t="shared" ca="1" si="347"/>
        <v>-8.8021202836689163</v>
      </c>
    </row>
    <row r="741" spans="1:34" x14ac:dyDescent="0.2">
      <c r="A741" s="347">
        <f t="shared" ca="1" si="325"/>
        <v>1E-4</v>
      </c>
      <c r="B741" s="304">
        <f t="shared" ca="1" si="326"/>
        <v>29.834900000000076</v>
      </c>
      <c r="D741" s="306">
        <f t="shared" ca="1" si="327"/>
        <v>-0.60961359195899101</v>
      </c>
      <c r="E741" s="307">
        <f t="shared" ca="1" si="328"/>
        <v>-1.028989345875944</v>
      </c>
      <c r="F741" s="304">
        <f t="shared" ca="1" si="329"/>
        <v>1.1960132965094268</v>
      </c>
      <c r="G741" s="306">
        <f t="shared" ca="1" si="330"/>
        <v>7.1353496390620874</v>
      </c>
      <c r="H741" s="307">
        <f t="shared" ca="1" si="331"/>
        <v>-102.78015460759781</v>
      </c>
      <c r="I741" s="304">
        <f t="shared" ca="1" si="332"/>
        <v>103.02753707448011</v>
      </c>
      <c r="J741" s="306">
        <f t="shared" ca="1" si="333"/>
        <v>634.95209386251588</v>
      </c>
      <c r="K741" s="307">
        <f t="shared" ca="1" si="334"/>
        <v>-8.3465125692807991</v>
      </c>
      <c r="L741" s="304">
        <f t="shared" ca="1" si="319"/>
        <v>635.00694938910897</v>
      </c>
      <c r="M741" s="306">
        <f t="shared" ca="1" si="335"/>
        <v>-1.501484118632332</v>
      </c>
      <c r="N741" s="304">
        <f t="shared" ca="1" si="336"/>
        <v>-86.028703003552835</v>
      </c>
      <c r="P741" s="310">
        <f t="shared" ca="1" si="337"/>
        <v>23</v>
      </c>
      <c r="Q741" s="304">
        <f t="shared" ca="1" si="338"/>
        <v>0</v>
      </c>
      <c r="R741" s="306">
        <f t="shared" ca="1" si="339"/>
        <v>0</v>
      </c>
      <c r="S741" s="307">
        <f t="shared" ca="1" si="340"/>
        <v>4.5130000000000017</v>
      </c>
      <c r="T741" s="304">
        <f t="shared" ca="1" si="320"/>
        <v>44.272530000000017</v>
      </c>
      <c r="U741" s="311">
        <f t="shared" ca="1" si="321"/>
        <v>0</v>
      </c>
      <c r="V741" s="306">
        <f t="shared" ca="1" si="322"/>
        <v>1.226022874661548</v>
      </c>
      <c r="W741" s="304">
        <f t="shared" ca="1" si="323"/>
        <v>39.724202304660125</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0.98429832115270166</v>
      </c>
      <c r="AH741" s="304">
        <f t="shared" ca="1" si="347"/>
        <v>-8.8021461496240416</v>
      </c>
    </row>
    <row r="742" spans="1:34" x14ac:dyDescent="0.2">
      <c r="A742" s="347">
        <f t="shared" ca="1" si="325"/>
        <v>1E-4</v>
      </c>
      <c r="B742" s="304">
        <f t="shared" ca="1" si="326"/>
        <v>29.835000000000075</v>
      </c>
      <c r="D742" s="306">
        <f t="shared" ca="1" si="327"/>
        <v>-0.60960959268894033</v>
      </c>
      <c r="E742" s="307">
        <f t="shared" ca="1" si="328"/>
        <v>-1.0289631403851018</v>
      </c>
      <c r="F742" s="304">
        <f t="shared" ca="1" si="329"/>
        <v>1.1959887122249717</v>
      </c>
      <c r="G742" s="306">
        <f t="shared" ca="1" si="330"/>
        <v>7.1352886781028184</v>
      </c>
      <c r="H742" s="307">
        <f t="shared" ca="1" si="331"/>
        <v>-102.78025750391184</v>
      </c>
      <c r="I742" s="304">
        <f t="shared" ca="1" si="332"/>
        <v>103.02763550179286</v>
      </c>
      <c r="J742" s="306">
        <f t="shared" ca="1" si="333"/>
        <v>634.95209386251588</v>
      </c>
      <c r="K742" s="307">
        <f t="shared" ca="1" si="334"/>
        <v>-8.3567905898863746</v>
      </c>
      <c r="L742" s="304">
        <f t="shared" ca="1" si="319"/>
        <v>635.00708456627194</v>
      </c>
      <c r="M742" s="306">
        <f t="shared" ca="1" si="335"/>
        <v>-1.5014847780752605</v>
      </c>
      <c r="N742" s="304">
        <f t="shared" ca="1" si="336"/>
        <v>-86.028740786849468</v>
      </c>
      <c r="P742" s="310">
        <f t="shared" ca="1" si="337"/>
        <v>23</v>
      </c>
      <c r="Q742" s="304">
        <f t="shared" ca="1" si="338"/>
        <v>0</v>
      </c>
      <c r="R742" s="306">
        <f t="shared" ca="1" si="339"/>
        <v>0</v>
      </c>
      <c r="S742" s="307">
        <f t="shared" ca="1" si="340"/>
        <v>4.5130000000000017</v>
      </c>
      <c r="T742" s="304">
        <f t="shared" ca="1" si="320"/>
        <v>44.272530000000017</v>
      </c>
      <c r="U742" s="311">
        <f t="shared" ca="1" si="321"/>
        <v>0</v>
      </c>
      <c r="V742" s="306">
        <f t="shared" ca="1" si="322"/>
        <v>1.2260241347712519</v>
      </c>
      <c r="W742" s="304">
        <f t="shared" ca="1" si="323"/>
        <v>39.724319034418265</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0.98427290360080733</v>
      </c>
      <c r="AH742" s="304">
        <f t="shared" ca="1" si="347"/>
        <v>-8.8021720152138503</v>
      </c>
    </row>
    <row r="743" spans="1:34" x14ac:dyDescent="0.2">
      <c r="A743" s="347">
        <f t="shared" ca="1" si="325"/>
        <v>1E-4</v>
      </c>
      <c r="B743" s="304">
        <f t="shared" ca="1" si="326"/>
        <v>29.835100000000075</v>
      </c>
      <c r="D743" s="306">
        <f t="shared" ca="1" si="327"/>
        <v>-0.60960559341982912</v>
      </c>
      <c r="E743" s="307">
        <f t="shared" ca="1" si="328"/>
        <v>-1.0289369352643565</v>
      </c>
      <c r="F743" s="304">
        <f t="shared" ca="1" si="329"/>
        <v>1.1959641283416274</v>
      </c>
      <c r="G743" s="306">
        <f t="shared" ca="1" si="330"/>
        <v>7.1352277175434766</v>
      </c>
      <c r="H743" s="307">
        <f t="shared" ca="1" si="331"/>
        <v>-102.78036039760536</v>
      </c>
      <c r="I743" s="304">
        <f t="shared" ca="1" si="332"/>
        <v>103.0277339265639</v>
      </c>
      <c r="J743" s="306">
        <f t="shared" ca="1" si="333"/>
        <v>634.95209386251588</v>
      </c>
      <c r="K743" s="307">
        <f t="shared" ca="1" si="334"/>
        <v>-8.3670686207814509</v>
      </c>
      <c r="L743" s="304">
        <f t="shared" ca="1" si="319"/>
        <v>635.00721990989837</v>
      </c>
      <c r="M743" s="306">
        <f t="shared" ca="1" si="335"/>
        <v>-1.5014854375112949</v>
      </c>
      <c r="N743" s="304">
        <f t="shared" ca="1" si="336"/>
        <v>-86.028778569751097</v>
      </c>
      <c r="P743" s="310">
        <f t="shared" ca="1" si="337"/>
        <v>23</v>
      </c>
      <c r="Q743" s="304">
        <f t="shared" ca="1" si="338"/>
        <v>0</v>
      </c>
      <c r="R743" s="306">
        <f t="shared" ca="1" si="339"/>
        <v>0</v>
      </c>
      <c r="S743" s="307">
        <f t="shared" ca="1" si="340"/>
        <v>4.5130000000000017</v>
      </c>
      <c r="T743" s="304">
        <f t="shared" ca="1" si="320"/>
        <v>44.272530000000017</v>
      </c>
      <c r="U743" s="311">
        <f t="shared" ca="1" si="321"/>
        <v>0</v>
      </c>
      <c r="V743" s="306">
        <f t="shared" ca="1" si="322"/>
        <v>1.2260253948835134</v>
      </c>
      <c r="W743" s="304">
        <f t="shared" ca="1" si="323"/>
        <v>39.72443576252779</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0.98424748640528748</v>
      </c>
      <c r="AH743" s="304">
        <f t="shared" ca="1" si="347"/>
        <v>-8.8021978804383441</v>
      </c>
    </row>
    <row r="744" spans="1:34" x14ac:dyDescent="0.2">
      <c r="A744" s="347">
        <f t="shared" ca="1" si="325"/>
        <v>1E-4</v>
      </c>
      <c r="B744" s="304">
        <f t="shared" ca="1" si="326"/>
        <v>29.835200000000075</v>
      </c>
      <c r="D744" s="306">
        <f t="shared" ca="1" si="327"/>
        <v>-0.60960159415165927</v>
      </c>
      <c r="E744" s="307">
        <f t="shared" ca="1" si="328"/>
        <v>-1.0289107305136955</v>
      </c>
      <c r="F744" s="304">
        <f t="shared" ca="1" si="329"/>
        <v>1.1959395448593841</v>
      </c>
      <c r="G744" s="306">
        <f t="shared" ca="1" si="330"/>
        <v>7.1351667573840611</v>
      </c>
      <c r="H744" s="307">
        <f t="shared" ca="1" si="331"/>
        <v>-102.78046328867842</v>
      </c>
      <c r="I744" s="304">
        <f t="shared" ca="1" si="332"/>
        <v>103.02783234879327</v>
      </c>
      <c r="J744" s="306">
        <f t="shared" ca="1" si="333"/>
        <v>634.95209386251588</v>
      </c>
      <c r="K744" s="307">
        <f t="shared" ca="1" si="334"/>
        <v>-8.3773466619657651</v>
      </c>
      <c r="L744" s="304">
        <f t="shared" ca="1" si="319"/>
        <v>635.0073554199887</v>
      </c>
      <c r="M744" s="306">
        <f t="shared" ca="1" si="335"/>
        <v>-1.5014860969404356</v>
      </c>
      <c r="N744" s="304">
        <f t="shared" ca="1" si="336"/>
        <v>-86.028816352257749</v>
      </c>
      <c r="P744" s="310">
        <f t="shared" ca="1" si="337"/>
        <v>23</v>
      </c>
      <c r="Q744" s="304">
        <f t="shared" ca="1" si="338"/>
        <v>0</v>
      </c>
      <c r="R744" s="306">
        <f t="shared" ca="1" si="339"/>
        <v>0</v>
      </c>
      <c r="S744" s="307">
        <f t="shared" ca="1" si="340"/>
        <v>4.5130000000000017</v>
      </c>
      <c r="T744" s="304">
        <f t="shared" ca="1" si="320"/>
        <v>44.272530000000017</v>
      </c>
      <c r="U744" s="311">
        <f t="shared" ca="1" si="321"/>
        <v>0</v>
      </c>
      <c r="V744" s="306">
        <f t="shared" ca="1" si="322"/>
        <v>1.2260266549983319</v>
      </c>
      <c r="W744" s="304">
        <f t="shared" ca="1" si="323"/>
        <v>39.724552488988714</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0.98422206956613145</v>
      </c>
      <c r="AH744" s="304">
        <f t="shared" ca="1" si="347"/>
        <v>-8.8022237452975354</v>
      </c>
    </row>
    <row r="745" spans="1:34" x14ac:dyDescent="0.2">
      <c r="A745" s="347">
        <f t="shared" ca="1" si="325"/>
        <v>1E-4</v>
      </c>
      <c r="B745" s="304">
        <f t="shared" ca="1" si="326"/>
        <v>29.835300000000075</v>
      </c>
      <c r="D745" s="306">
        <f t="shared" ca="1" si="327"/>
        <v>-0.60959759488443033</v>
      </c>
      <c r="E745" s="307">
        <f t="shared" ca="1" si="328"/>
        <v>-1.028884526133119</v>
      </c>
      <c r="F745" s="304">
        <f t="shared" ca="1" si="329"/>
        <v>1.1959149617782423</v>
      </c>
      <c r="G745" s="306">
        <f t="shared" ca="1" si="330"/>
        <v>7.1351057976245729</v>
      </c>
      <c r="H745" s="307">
        <f t="shared" ca="1" si="331"/>
        <v>-102.78056617713104</v>
      </c>
      <c r="I745" s="304">
        <f t="shared" ca="1" si="332"/>
        <v>103.02793076848097</v>
      </c>
      <c r="J745" s="306">
        <f t="shared" ca="1" si="333"/>
        <v>634.95209386251588</v>
      </c>
      <c r="K745" s="307">
        <f t="shared" ca="1" si="334"/>
        <v>-8.387624713439056</v>
      </c>
      <c r="L745" s="304">
        <f t="shared" ca="1" si="319"/>
        <v>635.00749109654339</v>
      </c>
      <c r="M745" s="306">
        <f t="shared" ca="1" si="335"/>
        <v>-1.5014867563626826</v>
      </c>
      <c r="N745" s="304">
        <f t="shared" ca="1" si="336"/>
        <v>-86.028854134369425</v>
      </c>
      <c r="P745" s="310">
        <f t="shared" ca="1" si="337"/>
        <v>23</v>
      </c>
      <c r="Q745" s="304">
        <f t="shared" ca="1" si="338"/>
        <v>0</v>
      </c>
      <c r="R745" s="306">
        <f t="shared" ca="1" si="339"/>
        <v>0</v>
      </c>
      <c r="S745" s="307">
        <f t="shared" ca="1" si="340"/>
        <v>4.5130000000000017</v>
      </c>
      <c r="T745" s="304">
        <f t="shared" ca="1" si="320"/>
        <v>44.272530000000017</v>
      </c>
      <c r="U745" s="311">
        <f t="shared" ca="1" si="321"/>
        <v>0</v>
      </c>
      <c r="V745" s="306">
        <f t="shared" ca="1" si="322"/>
        <v>1.2260279151157076</v>
      </c>
      <c r="W745" s="304">
        <f t="shared" ca="1" si="323"/>
        <v>39.724669213801022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0.98419665308333748</v>
      </c>
      <c r="AH745" s="304">
        <f t="shared" ca="1" si="347"/>
        <v>-8.8022496097914242</v>
      </c>
    </row>
    <row r="746" spans="1:34" x14ac:dyDescent="0.2">
      <c r="A746" s="347">
        <f t="shared" ca="1" si="325"/>
        <v>1E-4</v>
      </c>
      <c r="B746" s="304">
        <f t="shared" ca="1" si="326"/>
        <v>29.835400000000075</v>
      </c>
      <c r="D746" s="306">
        <f t="shared" ca="1" si="327"/>
        <v>-0.60959359561814164</v>
      </c>
      <c r="E746" s="307">
        <f t="shared" ca="1" si="328"/>
        <v>-1.0288583221226251</v>
      </c>
      <c r="F746" s="304">
        <f t="shared" ca="1" si="329"/>
        <v>1.1958903790982005</v>
      </c>
      <c r="G746" s="306">
        <f t="shared" ca="1" si="330"/>
        <v>7.1350448382650109</v>
      </c>
      <c r="H746" s="307">
        <f t="shared" ca="1" si="331"/>
        <v>-102.78066906296324</v>
      </c>
      <c r="I746" s="304">
        <f t="shared" ca="1" si="332"/>
        <v>103.02802918562706</v>
      </c>
      <c r="J746" s="306">
        <f t="shared" ca="1" si="333"/>
        <v>634.95209386251588</v>
      </c>
      <c r="K746" s="307">
        <f t="shared" ca="1" si="334"/>
        <v>-8.3979027752010609</v>
      </c>
      <c r="L746" s="304">
        <f t="shared" ca="1" si="319"/>
        <v>635.00762693956278</v>
      </c>
      <c r="M746" s="306">
        <f t="shared" ca="1" si="335"/>
        <v>-1.501487415778036</v>
      </c>
      <c r="N746" s="304">
        <f t="shared" ca="1" si="336"/>
        <v>-86.02889191608611</v>
      </c>
      <c r="P746" s="310">
        <f t="shared" ca="1" si="337"/>
        <v>23</v>
      </c>
      <c r="Q746" s="304">
        <f t="shared" ca="1" si="338"/>
        <v>0</v>
      </c>
      <c r="R746" s="306">
        <f t="shared" ca="1" si="339"/>
        <v>0</v>
      </c>
      <c r="S746" s="307">
        <f t="shared" ca="1" si="340"/>
        <v>4.5130000000000017</v>
      </c>
      <c r="T746" s="304">
        <f t="shared" ca="1" si="320"/>
        <v>44.272530000000017</v>
      </c>
      <c r="U746" s="311">
        <f t="shared" ca="1" si="321"/>
        <v>0</v>
      </c>
      <c r="V746" s="306">
        <f t="shared" ca="1" si="322"/>
        <v>1.2260291752356405</v>
      </c>
      <c r="W746" s="304">
        <f t="shared" ca="1" si="323"/>
        <v>39.724785936964743</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0.98417123695690734</v>
      </c>
      <c r="AH746" s="304">
        <f t="shared" ca="1" si="347"/>
        <v>-8.8022754739200106</v>
      </c>
    </row>
    <row r="747" spans="1:34" x14ac:dyDescent="0.2">
      <c r="A747" s="347">
        <f t="shared" ca="1" si="325"/>
        <v>1E-4</v>
      </c>
      <c r="B747" s="304">
        <f t="shared" ca="1" si="326"/>
        <v>29.835500000000074</v>
      </c>
      <c r="D747" s="306">
        <f t="shared" ca="1" si="327"/>
        <v>-0.60958959635279464</v>
      </c>
      <c r="E747" s="307">
        <f t="shared" ca="1" si="328"/>
        <v>-1.028832118482212</v>
      </c>
      <c r="F747" s="304">
        <f t="shared" ca="1" si="329"/>
        <v>1.1958657968192583</v>
      </c>
      <c r="G747" s="306">
        <f t="shared" ca="1" si="330"/>
        <v>7.1349838793053753</v>
      </c>
      <c r="H747" s="307">
        <f t="shared" ca="1" si="331"/>
        <v>-102.78077194617509</v>
      </c>
      <c r="I747" s="304">
        <f t="shared" ca="1" si="332"/>
        <v>103.02812760023158</v>
      </c>
      <c r="J747" s="306">
        <f t="shared" ca="1" si="333"/>
        <v>634.95209386251588</v>
      </c>
      <c r="K747" s="307">
        <f t="shared" ca="1" si="334"/>
        <v>-8.4081808472515185</v>
      </c>
      <c r="L747" s="304">
        <f t="shared" ca="1" si="319"/>
        <v>635.00776294904711</v>
      </c>
      <c r="M747" s="306">
        <f t="shared" ca="1" si="335"/>
        <v>-1.5014880751864956</v>
      </c>
      <c r="N747" s="304">
        <f t="shared" ca="1" si="336"/>
        <v>-86.028929697407833</v>
      </c>
      <c r="P747" s="310">
        <f t="shared" ca="1" si="337"/>
        <v>23</v>
      </c>
      <c r="Q747" s="304">
        <f t="shared" ca="1" si="338"/>
        <v>0</v>
      </c>
      <c r="R747" s="306">
        <f t="shared" ca="1" si="339"/>
        <v>0</v>
      </c>
      <c r="S747" s="307">
        <f t="shared" ca="1" si="340"/>
        <v>4.5130000000000017</v>
      </c>
      <c r="T747" s="304">
        <f t="shared" ca="1" si="320"/>
        <v>44.272530000000017</v>
      </c>
      <c r="U747" s="311">
        <f t="shared" ca="1" si="321"/>
        <v>0</v>
      </c>
      <c r="V747" s="306">
        <f t="shared" ca="1" si="322"/>
        <v>1.2260304353581306</v>
      </c>
      <c r="W747" s="304">
        <f t="shared" ca="1" si="323"/>
        <v>39.724902658479905</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0.98414582118683924</v>
      </c>
      <c r="AH747" s="304">
        <f t="shared" ca="1" si="347"/>
        <v>-8.8023013376832981</v>
      </c>
    </row>
    <row r="748" spans="1:34" x14ac:dyDescent="0.2">
      <c r="A748" s="347">
        <f t="shared" ca="1" si="325"/>
        <v>1E-4</v>
      </c>
      <c r="B748" s="304">
        <f t="shared" ca="1" si="326"/>
        <v>29.835600000000074</v>
      </c>
      <c r="D748" s="306">
        <f t="shared" ca="1" si="327"/>
        <v>-0.60958559708839311</v>
      </c>
      <c r="E748" s="307">
        <f t="shared" ca="1" si="328"/>
        <v>-1.0288059152118691</v>
      </c>
      <c r="F748" s="304">
        <f t="shared" ca="1" si="329"/>
        <v>1.1958412149414086</v>
      </c>
      <c r="G748" s="306">
        <f t="shared" ca="1" si="330"/>
        <v>7.1349229207456668</v>
      </c>
      <c r="H748" s="307">
        <f t="shared" ca="1" si="331"/>
        <v>-102.78087482676662</v>
      </c>
      <c r="I748" s="304">
        <f t="shared" ca="1" si="332"/>
        <v>103.02822601229455</v>
      </c>
      <c r="J748" s="306">
        <f t="shared" ca="1" si="333"/>
        <v>634.95209386251588</v>
      </c>
      <c r="K748" s="307">
        <f t="shared" ca="1" si="334"/>
        <v>-8.418458929590166</v>
      </c>
      <c r="L748" s="304">
        <f t="shared" ca="1" si="319"/>
        <v>635.00789912499704</v>
      </c>
      <c r="M748" s="306">
        <f t="shared" ca="1" si="335"/>
        <v>-1.5014887345880621</v>
      </c>
      <c r="N748" s="304">
        <f t="shared" ca="1" si="336"/>
        <v>-86.028967478334593</v>
      </c>
      <c r="P748" s="310">
        <f t="shared" ca="1" si="337"/>
        <v>23</v>
      </c>
      <c r="Q748" s="304">
        <f t="shared" ca="1" si="338"/>
        <v>0</v>
      </c>
      <c r="R748" s="306">
        <f t="shared" ca="1" si="339"/>
        <v>0</v>
      </c>
      <c r="S748" s="307">
        <f t="shared" ca="1" si="340"/>
        <v>4.5130000000000017</v>
      </c>
      <c r="T748" s="304">
        <f t="shared" ca="1" si="320"/>
        <v>44.272530000000017</v>
      </c>
      <c r="U748" s="311">
        <f t="shared" ca="1" si="321"/>
        <v>0</v>
      </c>
      <c r="V748" s="306">
        <f t="shared" ca="1" si="322"/>
        <v>1.2260316954831776</v>
      </c>
      <c r="W748" s="304">
        <f t="shared" ca="1" si="323"/>
        <v>39.725019378346495</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0.98412040577311899</v>
      </c>
      <c r="AH748" s="304">
        <f t="shared" ca="1" si="347"/>
        <v>-8.8023272010812956</v>
      </c>
    </row>
    <row r="749" spans="1:34" x14ac:dyDescent="0.2">
      <c r="A749" s="347">
        <f t="shared" ca="1" si="325"/>
        <v>1E-4</v>
      </c>
      <c r="B749" s="304">
        <f t="shared" ca="1" si="326"/>
        <v>29.835700000000074</v>
      </c>
      <c r="D749" s="306">
        <f t="shared" ca="1" si="327"/>
        <v>-0.60958159782493226</v>
      </c>
      <c r="E749" s="307">
        <f t="shared" ca="1" si="328"/>
        <v>-1.0287797123116018</v>
      </c>
      <c r="F749" s="304">
        <f t="shared" ca="1" si="329"/>
        <v>1.1958166334646545</v>
      </c>
      <c r="G749" s="306">
        <f t="shared" ca="1" si="330"/>
        <v>7.1348619625858847</v>
      </c>
      <c r="H749" s="307">
        <f t="shared" ca="1" si="331"/>
        <v>-102.78097770473785</v>
      </c>
      <c r="I749" s="304">
        <f t="shared" ca="1" si="332"/>
        <v>103.02832442181602</v>
      </c>
      <c r="J749" s="306">
        <f t="shared" ca="1" si="333"/>
        <v>634.95209386251588</v>
      </c>
      <c r="K749" s="307">
        <f t="shared" ca="1" si="334"/>
        <v>-8.4287370222167404</v>
      </c>
      <c r="L749" s="304">
        <f t="shared" ca="1" si="319"/>
        <v>635.0080354674127</v>
      </c>
      <c r="M749" s="306">
        <f t="shared" ca="1" si="335"/>
        <v>-1.501489393982735</v>
      </c>
      <c r="N749" s="304">
        <f t="shared" ca="1" si="336"/>
        <v>-86.029005258866377</v>
      </c>
      <c r="P749" s="310">
        <f t="shared" ca="1" si="337"/>
        <v>23</v>
      </c>
      <c r="Q749" s="304">
        <f t="shared" ca="1" si="338"/>
        <v>0</v>
      </c>
      <c r="R749" s="306">
        <f t="shared" ca="1" si="339"/>
        <v>0</v>
      </c>
      <c r="S749" s="307">
        <f t="shared" ca="1" si="340"/>
        <v>4.5130000000000017</v>
      </c>
      <c r="T749" s="304">
        <f t="shared" ca="1" si="320"/>
        <v>44.272530000000017</v>
      </c>
      <c r="U749" s="311">
        <f t="shared" ca="1" si="321"/>
        <v>0</v>
      </c>
      <c r="V749" s="306">
        <f t="shared" ca="1" si="322"/>
        <v>1.2260329556107814</v>
      </c>
      <c r="W749" s="304">
        <f t="shared" ca="1" si="323"/>
        <v>39.725136096564555</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0.98409499071575546</v>
      </c>
      <c r="AH749" s="304">
        <f t="shared" ca="1" si="347"/>
        <v>-8.8023530641139995</v>
      </c>
    </row>
    <row r="750" spans="1:34" x14ac:dyDescent="0.2">
      <c r="A750" s="347">
        <f t="shared" ca="1" si="325"/>
        <v>1E-4</v>
      </c>
      <c r="B750" s="304">
        <f t="shared" ca="1" si="326"/>
        <v>29.835800000000074</v>
      </c>
      <c r="D750" s="306">
        <f t="shared" ca="1" si="327"/>
        <v>-0.60957759856241789</v>
      </c>
      <c r="E750" s="307">
        <f t="shared" ca="1" si="328"/>
        <v>-1.0287535097814011</v>
      </c>
      <c r="F750" s="304">
        <f t="shared" ca="1" si="329"/>
        <v>1.1957920523889911</v>
      </c>
      <c r="G750" s="306">
        <f t="shared" ca="1" si="330"/>
        <v>7.1348010048260289</v>
      </c>
      <c r="H750" s="307">
        <f t="shared" ca="1" si="331"/>
        <v>-102.78108058008883</v>
      </c>
      <c r="I750" s="304">
        <f t="shared" ca="1" si="332"/>
        <v>103.02842282879602</v>
      </c>
      <c r="J750" s="306">
        <f t="shared" ca="1" si="333"/>
        <v>634.95209386251588</v>
      </c>
      <c r="K750" s="307">
        <f t="shared" ca="1" si="334"/>
        <v>-8.4390151251309824</v>
      </c>
      <c r="L750" s="304">
        <f t="shared" ca="1" si="319"/>
        <v>635.00817197629465</v>
      </c>
      <c r="M750" s="306">
        <f t="shared" ca="1" si="335"/>
        <v>-1.5014900533705147</v>
      </c>
      <c r="N750" s="304">
        <f t="shared" ca="1" si="336"/>
        <v>-86.029043039003213</v>
      </c>
      <c r="P750" s="310">
        <f t="shared" ca="1" si="337"/>
        <v>23</v>
      </c>
      <c r="Q750" s="304">
        <f t="shared" ca="1" si="338"/>
        <v>0</v>
      </c>
      <c r="R750" s="306">
        <f t="shared" ca="1" si="339"/>
        <v>0</v>
      </c>
      <c r="S750" s="307">
        <f t="shared" ca="1" si="340"/>
        <v>4.5130000000000017</v>
      </c>
      <c r="T750" s="304">
        <f t="shared" ca="1" si="320"/>
        <v>44.272530000000017</v>
      </c>
      <c r="U750" s="311">
        <f t="shared" ca="1" si="321"/>
        <v>0</v>
      </c>
      <c r="V750" s="306">
        <f t="shared" ca="1" si="322"/>
        <v>1.2260342157409427</v>
      </c>
      <c r="W750" s="304">
        <f t="shared" ca="1" si="323"/>
        <v>39.725252813134098</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0.98406957601473799</v>
      </c>
      <c r="AH750" s="304">
        <f t="shared" ca="1" si="347"/>
        <v>-8.8023789267814188</v>
      </c>
    </row>
    <row r="751" spans="1:34" x14ac:dyDescent="0.2">
      <c r="A751" s="347">
        <f t="shared" ca="1" si="325"/>
        <v>1E-4</v>
      </c>
      <c r="B751" s="304">
        <f t="shared" ca="1" si="326"/>
        <v>29.835900000000073</v>
      </c>
      <c r="D751" s="306">
        <f t="shared" ca="1" si="327"/>
        <v>-0.60957359930084754</v>
      </c>
      <c r="E751" s="307">
        <f t="shared" ca="1" si="328"/>
        <v>-1.0287273076212635</v>
      </c>
      <c r="F751" s="304">
        <f t="shared" ca="1" si="329"/>
        <v>1.1957674717144149</v>
      </c>
      <c r="G751" s="306">
        <f t="shared" ca="1" si="330"/>
        <v>7.1347400474660985</v>
      </c>
      <c r="H751" s="307">
        <f t="shared" ca="1" si="331"/>
        <v>-102.78118345281959</v>
      </c>
      <c r="I751" s="304">
        <f t="shared" ca="1" si="332"/>
        <v>103.0285212332346</v>
      </c>
      <c r="J751" s="306">
        <f t="shared" ca="1" si="333"/>
        <v>634.95209386251588</v>
      </c>
      <c r="K751" s="307">
        <f t="shared" ca="1" si="334"/>
        <v>-8.4492932383326274</v>
      </c>
      <c r="L751" s="304">
        <f t="shared" ca="1" si="319"/>
        <v>635.00830865164323</v>
      </c>
      <c r="M751" s="306">
        <f t="shared" ca="1" si="335"/>
        <v>-1.5014907127514012</v>
      </c>
      <c r="N751" s="304">
        <f t="shared" ca="1" si="336"/>
        <v>-86.029080818745115</v>
      </c>
      <c r="P751" s="310">
        <f t="shared" ca="1" si="337"/>
        <v>23</v>
      </c>
      <c r="Q751" s="304">
        <f t="shared" ca="1" si="338"/>
        <v>0</v>
      </c>
      <c r="R751" s="306">
        <f t="shared" ca="1" si="339"/>
        <v>0</v>
      </c>
      <c r="S751" s="307">
        <f t="shared" ca="1" si="340"/>
        <v>4.5130000000000017</v>
      </c>
      <c r="T751" s="304">
        <f t="shared" ca="1" si="320"/>
        <v>44.272530000000017</v>
      </c>
      <c r="U751" s="311">
        <f t="shared" ca="1" si="321"/>
        <v>0</v>
      </c>
      <c r="V751" s="306">
        <f t="shared" ca="1" si="322"/>
        <v>1.2260354758736607</v>
      </c>
      <c r="W751" s="304">
        <f t="shared" ca="1" si="323"/>
        <v>39.725369528055133</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0.98404416167006659</v>
      </c>
      <c r="AH751" s="304">
        <f t="shared" ca="1" si="347"/>
        <v>-8.8024047890835551</v>
      </c>
    </row>
    <row r="752" spans="1:34" x14ac:dyDescent="0.2">
      <c r="A752" s="347">
        <f t="shared" ca="1" si="325"/>
        <v>1E-4</v>
      </c>
      <c r="B752" s="304">
        <f t="shared" ca="1" si="326"/>
        <v>29.836000000000073</v>
      </c>
      <c r="D752" s="306">
        <f t="shared" ca="1" si="327"/>
        <v>-0.60956960004022254</v>
      </c>
      <c r="E752" s="307">
        <f t="shared" ca="1" si="328"/>
        <v>-1.0287011058311872</v>
      </c>
      <c r="F752" s="304">
        <f t="shared" ca="1" si="329"/>
        <v>1.1957428914409252</v>
      </c>
      <c r="G752" s="306">
        <f t="shared" ca="1" si="330"/>
        <v>7.1346790905060944</v>
      </c>
      <c r="H752" s="307">
        <f t="shared" ca="1" si="331"/>
        <v>-102.78128632293017</v>
      </c>
      <c r="I752" s="304">
        <f t="shared" ca="1" si="332"/>
        <v>103.02861963513176</v>
      </c>
      <c r="J752" s="306">
        <f t="shared" ca="1" si="333"/>
        <v>634.95209386251588</v>
      </c>
      <c r="K752" s="307">
        <f t="shared" ca="1" si="334"/>
        <v>-8.4595713618214141</v>
      </c>
      <c r="L752" s="304">
        <f t="shared" ca="1" si="319"/>
        <v>635.00844549345868</v>
      </c>
      <c r="M752" s="306">
        <f t="shared" ca="1" si="335"/>
        <v>-1.5014913721253946</v>
      </c>
      <c r="N752" s="304">
        <f t="shared" ca="1" si="336"/>
        <v>-86.029118598092055</v>
      </c>
      <c r="P752" s="310">
        <f t="shared" ca="1" si="337"/>
        <v>23</v>
      </c>
      <c r="Q752" s="304">
        <f t="shared" ca="1" si="338"/>
        <v>0</v>
      </c>
      <c r="R752" s="306">
        <f t="shared" ca="1" si="339"/>
        <v>0</v>
      </c>
      <c r="S752" s="307">
        <f t="shared" ca="1" si="340"/>
        <v>4.5130000000000017</v>
      </c>
      <c r="T752" s="304">
        <f t="shared" ca="1" si="320"/>
        <v>44.272530000000017</v>
      </c>
      <c r="U752" s="311">
        <f t="shared" ca="1" si="321"/>
        <v>0</v>
      </c>
      <c r="V752" s="306">
        <f t="shared" ca="1" si="322"/>
        <v>1.2260367360089357</v>
      </c>
      <c r="W752" s="304">
        <f t="shared" ca="1" si="323"/>
        <v>39.725486241327665</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0.98401874768173592</v>
      </c>
      <c r="AH752" s="304">
        <f t="shared" ca="1" si="347"/>
        <v>-8.802430651020412</v>
      </c>
    </row>
    <row r="753" spans="1:34" x14ac:dyDescent="0.2">
      <c r="A753" s="347">
        <f t="shared" ca="1" si="325"/>
        <v>1E-4</v>
      </c>
      <c r="B753" s="304">
        <f t="shared" ca="1" si="326"/>
        <v>29.836100000000073</v>
      </c>
      <c r="D753" s="306">
        <f t="shared" ca="1" si="327"/>
        <v>-0.60956560078054434</v>
      </c>
      <c r="E753" s="307">
        <f t="shared" ca="1" si="328"/>
        <v>-1.0286749044111705</v>
      </c>
      <c r="F753" s="304">
        <f t="shared" ca="1" si="329"/>
        <v>1.1957183115685219</v>
      </c>
      <c r="G753" s="306">
        <f t="shared" ca="1" si="330"/>
        <v>7.1346181339460166</v>
      </c>
      <c r="H753" s="307">
        <f t="shared" ca="1" si="331"/>
        <v>-102.78138919042061</v>
      </c>
      <c r="I753" s="304">
        <f t="shared" ca="1" si="332"/>
        <v>103.02871803448755</v>
      </c>
      <c r="J753" s="306">
        <f t="shared" ca="1" si="333"/>
        <v>634.95209386251588</v>
      </c>
      <c r="K753" s="307">
        <f t="shared" ca="1" si="334"/>
        <v>-8.4698494955970816</v>
      </c>
      <c r="L753" s="304">
        <f t="shared" ca="1" si="319"/>
        <v>635.00858250174167</v>
      </c>
      <c r="M753" s="306">
        <f t="shared" ca="1" si="335"/>
        <v>-1.5014920314924951</v>
      </c>
      <c r="N753" s="304">
        <f t="shared" ca="1" si="336"/>
        <v>-86.02915637704406</v>
      </c>
      <c r="P753" s="310">
        <f t="shared" ca="1" si="337"/>
        <v>23</v>
      </c>
      <c r="Q753" s="304">
        <f t="shared" ca="1" si="338"/>
        <v>0</v>
      </c>
      <c r="R753" s="306">
        <f t="shared" ca="1" si="339"/>
        <v>0</v>
      </c>
      <c r="S753" s="307">
        <f t="shared" ca="1" si="340"/>
        <v>4.5130000000000017</v>
      </c>
      <c r="T753" s="304">
        <f t="shared" ca="1" si="320"/>
        <v>44.272530000000017</v>
      </c>
      <c r="U753" s="311">
        <f t="shared" ca="1" si="321"/>
        <v>0</v>
      </c>
      <c r="V753" s="306">
        <f t="shared" ca="1" si="322"/>
        <v>1.2260379961467676</v>
      </c>
      <c r="W753" s="304">
        <f t="shared" ca="1" si="323"/>
        <v>39.725602952951718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0.98399333404974776</v>
      </c>
      <c r="AH753" s="304">
        <f t="shared" ca="1" si="347"/>
        <v>-8.8024565125919896</v>
      </c>
    </row>
    <row r="754" spans="1:34" x14ac:dyDescent="0.2">
      <c r="A754" s="347">
        <f t="shared" ca="1" si="325"/>
        <v>1E-4</v>
      </c>
      <c r="B754" s="304">
        <f t="shared" ca="1" si="326"/>
        <v>29.836200000000073</v>
      </c>
      <c r="D754" s="306">
        <f t="shared" ca="1" si="327"/>
        <v>-0.6095616015218126</v>
      </c>
      <c r="E754" s="307">
        <f t="shared" ca="1" si="328"/>
        <v>-1.0286487033612062</v>
      </c>
      <c r="F754" s="304">
        <f t="shared" ca="1" si="329"/>
        <v>1.1956937320971988</v>
      </c>
      <c r="G754" s="306">
        <f t="shared" ca="1" si="330"/>
        <v>7.1345571777858643</v>
      </c>
      <c r="H754" s="307">
        <f t="shared" ca="1" si="331"/>
        <v>-102.78149205529095</v>
      </c>
      <c r="I754" s="304">
        <f t="shared" ca="1" si="332"/>
        <v>103.02881643130203</v>
      </c>
      <c r="J754" s="306">
        <f t="shared" ca="1" si="333"/>
        <v>634.95209386251588</v>
      </c>
      <c r="K754" s="307">
        <f t="shared" ca="1" si="334"/>
        <v>-8.4801276396593668</v>
      </c>
      <c r="L754" s="304">
        <f t="shared" ca="1" si="319"/>
        <v>635.00871967649243</v>
      </c>
      <c r="M754" s="306">
        <f t="shared" ca="1" si="335"/>
        <v>-1.5014926908527026</v>
      </c>
      <c r="N754" s="304">
        <f t="shared" ca="1" si="336"/>
        <v>-86.029194155601132</v>
      </c>
      <c r="P754" s="310">
        <f t="shared" ca="1" si="337"/>
        <v>23</v>
      </c>
      <c r="Q754" s="304">
        <f t="shared" ca="1" si="338"/>
        <v>0</v>
      </c>
      <c r="R754" s="306">
        <f t="shared" ca="1" si="339"/>
        <v>0</v>
      </c>
      <c r="S754" s="307">
        <f t="shared" ca="1" si="340"/>
        <v>4.5130000000000017</v>
      </c>
      <c r="T754" s="304">
        <f t="shared" ca="1" si="320"/>
        <v>44.272530000000017</v>
      </c>
      <c r="U754" s="311">
        <f t="shared" ca="1" si="321"/>
        <v>0</v>
      </c>
      <c r="V754" s="306">
        <f t="shared" ca="1" si="322"/>
        <v>1.2260392562871567</v>
      </c>
      <c r="W754" s="304">
        <f t="shared" ca="1" si="323"/>
        <v>39.725719662927332</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0.98396792077409323</v>
      </c>
      <c r="AH754" s="304">
        <f t="shared" ca="1" si="347"/>
        <v>-8.8024823737982949</v>
      </c>
    </row>
    <row r="755" spans="1:34" x14ac:dyDescent="0.2">
      <c r="A755" s="347">
        <f t="shared" ca="1" si="325"/>
        <v>1E-4</v>
      </c>
      <c r="B755" s="304">
        <f t="shared" ca="1" si="326"/>
        <v>29.836300000000072</v>
      </c>
      <c r="D755" s="306">
        <f t="shared" ca="1" si="327"/>
        <v>-0.60955760226402911</v>
      </c>
      <c r="E755" s="307">
        <f t="shared" ca="1" si="328"/>
        <v>-1.028622502681289</v>
      </c>
      <c r="F755" s="304">
        <f t="shared" ca="1" si="329"/>
        <v>1.1956691530269528</v>
      </c>
      <c r="G755" s="306">
        <f t="shared" ca="1" si="330"/>
        <v>7.1344962220256383</v>
      </c>
      <c r="H755" s="307">
        <f t="shared" ca="1" si="331"/>
        <v>-102.78159491754123</v>
      </c>
      <c r="I755" s="304">
        <f t="shared" ca="1" si="332"/>
        <v>103.02891482557523</v>
      </c>
      <c r="J755" s="306">
        <f t="shared" ca="1" si="333"/>
        <v>634.95209386251588</v>
      </c>
      <c r="K755" s="307">
        <f t="shared" ca="1" si="334"/>
        <v>-8.4904057940080087</v>
      </c>
      <c r="L755" s="304">
        <f t="shared" ca="1" si="319"/>
        <v>635.00885701771131</v>
      </c>
      <c r="M755" s="306">
        <f t="shared" ca="1" si="335"/>
        <v>-1.5014933502060175</v>
      </c>
      <c r="N755" s="304">
        <f t="shared" ca="1" si="336"/>
        <v>-86.029231933763285</v>
      </c>
      <c r="P755" s="310">
        <f t="shared" ca="1" si="337"/>
        <v>23</v>
      </c>
      <c r="Q755" s="304">
        <f t="shared" ca="1" si="338"/>
        <v>0</v>
      </c>
      <c r="R755" s="306">
        <f t="shared" ca="1" si="339"/>
        <v>0</v>
      </c>
      <c r="S755" s="307">
        <f t="shared" ca="1" si="340"/>
        <v>4.5130000000000017</v>
      </c>
      <c r="T755" s="304">
        <f t="shared" ca="1" si="320"/>
        <v>44.272530000000017</v>
      </c>
      <c r="U755" s="311">
        <f t="shared" ca="1" si="321"/>
        <v>0</v>
      </c>
      <c r="V755" s="306">
        <f t="shared" ca="1" si="322"/>
        <v>1.2260405164301025</v>
      </c>
      <c r="W755" s="304">
        <f t="shared" ca="1" si="323"/>
        <v>39.725836371254502</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0.98394250785476522</v>
      </c>
      <c r="AH755" s="304">
        <f t="shared" ca="1" si="347"/>
        <v>-8.8025082346393351</v>
      </c>
    </row>
    <row r="756" spans="1:34" x14ac:dyDescent="0.2">
      <c r="A756" s="347">
        <f t="shared" ca="1" si="325"/>
        <v>1E-4</v>
      </c>
      <c r="B756" s="304">
        <f t="shared" ca="1" si="326"/>
        <v>29.836400000000072</v>
      </c>
      <c r="D756" s="306">
        <f t="shared" ca="1" si="327"/>
        <v>-0.60955360300719319</v>
      </c>
      <c r="E756" s="307">
        <f t="shared" ca="1" si="328"/>
        <v>-1.0285963023714189</v>
      </c>
      <c r="F756" s="304">
        <f t="shared" ca="1" si="329"/>
        <v>1.1956445743577839</v>
      </c>
      <c r="G756" s="306">
        <f t="shared" ca="1" si="330"/>
        <v>7.1344352666653377</v>
      </c>
      <c r="H756" s="307">
        <f t="shared" ca="1" si="331"/>
        <v>-102.78169777717146</v>
      </c>
      <c r="I756" s="304">
        <f t="shared" ca="1" si="332"/>
        <v>103.02901321730714</v>
      </c>
      <c r="J756" s="306">
        <f t="shared" ca="1" si="333"/>
        <v>634.95209386251588</v>
      </c>
      <c r="K756" s="307">
        <f t="shared" ca="1" si="334"/>
        <v>-8.5006839586427443</v>
      </c>
      <c r="L756" s="304">
        <f t="shared" ca="1" si="319"/>
        <v>635.00899452539875</v>
      </c>
      <c r="M756" s="306">
        <f t="shared" ca="1" si="335"/>
        <v>-1.5014940095524396</v>
      </c>
      <c r="N756" s="304">
        <f t="shared" ca="1" si="336"/>
        <v>-86.029269711530503</v>
      </c>
      <c r="P756" s="310">
        <f t="shared" ca="1" si="337"/>
        <v>23</v>
      </c>
      <c r="Q756" s="304">
        <f t="shared" ca="1" si="338"/>
        <v>0</v>
      </c>
      <c r="R756" s="306">
        <f t="shared" ca="1" si="339"/>
        <v>0</v>
      </c>
      <c r="S756" s="307">
        <f t="shared" ca="1" si="340"/>
        <v>4.5130000000000017</v>
      </c>
      <c r="T756" s="304">
        <f t="shared" ca="1" si="320"/>
        <v>44.272530000000017</v>
      </c>
      <c r="U756" s="311">
        <f t="shared" ca="1" si="321"/>
        <v>0</v>
      </c>
      <c r="V756" s="306">
        <f t="shared" ca="1" si="322"/>
        <v>1.2260417765756051</v>
      </c>
      <c r="W756" s="304">
        <f t="shared" ca="1" si="323"/>
        <v>39.725953077933212</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0.98391709529176907</v>
      </c>
      <c r="AH756" s="304">
        <f t="shared" ca="1" si="347"/>
        <v>-8.8025340951151083</v>
      </c>
    </row>
    <row r="757" spans="1:34" x14ac:dyDescent="0.2">
      <c r="A757" s="347">
        <f t="shared" ca="1" si="325"/>
        <v>1E-4</v>
      </c>
      <c r="B757" s="304">
        <f t="shared" ca="1" si="326"/>
        <v>29.836500000000072</v>
      </c>
      <c r="D757" s="306">
        <f t="shared" ca="1" si="327"/>
        <v>-0.60954960375130596</v>
      </c>
      <c r="E757" s="307">
        <f t="shared" ca="1" si="328"/>
        <v>-1.0285701024315976</v>
      </c>
      <c r="F757" s="304">
        <f t="shared" ca="1" si="329"/>
        <v>1.1956199960896945</v>
      </c>
      <c r="G757" s="306">
        <f t="shared" ca="1" si="330"/>
        <v>7.1343743117049625</v>
      </c>
      <c r="H757" s="307">
        <f t="shared" ca="1" si="331"/>
        <v>-102.78180063418171</v>
      </c>
      <c r="I757" s="304">
        <f t="shared" ca="1" si="332"/>
        <v>103.02911160649785</v>
      </c>
      <c r="J757" s="306">
        <f t="shared" ca="1" si="333"/>
        <v>634.95209386251588</v>
      </c>
      <c r="K757" s="307">
        <f t="shared" ca="1" si="334"/>
        <v>-8.5109621335633125</v>
      </c>
      <c r="L757" s="304">
        <f t="shared" ca="1" si="319"/>
        <v>635.00913219955521</v>
      </c>
      <c r="M757" s="306">
        <f t="shared" ca="1" si="335"/>
        <v>-1.501494668891969</v>
      </c>
      <c r="N757" s="304">
        <f t="shared" ca="1" si="336"/>
        <v>-86.029307488902802</v>
      </c>
      <c r="P757" s="310">
        <f t="shared" ca="1" si="337"/>
        <v>23</v>
      </c>
      <c r="Q757" s="304">
        <f t="shared" ca="1" si="338"/>
        <v>0</v>
      </c>
      <c r="R757" s="306">
        <f t="shared" ca="1" si="339"/>
        <v>0</v>
      </c>
      <c r="S757" s="307">
        <f t="shared" ca="1" si="340"/>
        <v>4.5130000000000017</v>
      </c>
      <c r="T757" s="304">
        <f t="shared" ca="1" si="320"/>
        <v>44.272530000000017</v>
      </c>
      <c r="U757" s="311">
        <f t="shared" ca="1" si="321"/>
        <v>0</v>
      </c>
      <c r="V757" s="306">
        <f t="shared" ca="1" si="322"/>
        <v>1.2260430367236648</v>
      </c>
      <c r="W757" s="304">
        <f t="shared" ca="1" si="323"/>
        <v>39.726069782963535</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0.983891683085103</v>
      </c>
      <c r="AH757" s="304">
        <f t="shared" ca="1" si="347"/>
        <v>-8.8025599552256146</v>
      </c>
    </row>
    <row r="758" spans="1:34" x14ac:dyDescent="0.2">
      <c r="A758" s="347">
        <f t="shared" ca="1" si="325"/>
        <v>1E-4</v>
      </c>
      <c r="B758" s="304">
        <f t="shared" ca="1" si="326"/>
        <v>29.836600000000072</v>
      </c>
      <c r="D758" s="306">
        <f t="shared" ca="1" si="327"/>
        <v>-0.60954560449636963</v>
      </c>
      <c r="E758" s="307">
        <f t="shared" ca="1" si="328"/>
        <v>-1.0285439028618129</v>
      </c>
      <c r="F758" s="304">
        <f t="shared" ca="1" si="329"/>
        <v>1.1955954182226758</v>
      </c>
      <c r="G758" s="306">
        <f t="shared" ca="1" si="330"/>
        <v>7.1343133571445128</v>
      </c>
      <c r="H758" s="307">
        <f t="shared" ca="1" si="331"/>
        <v>-102.781903488572</v>
      </c>
      <c r="I758" s="304">
        <f t="shared" ca="1" si="332"/>
        <v>103.02920999314738</v>
      </c>
      <c r="J758" s="306">
        <f t="shared" ca="1" si="333"/>
        <v>634.95209386251588</v>
      </c>
      <c r="K758" s="307">
        <f t="shared" ca="1" si="334"/>
        <v>-8.5212403187694505</v>
      </c>
      <c r="L758" s="304">
        <f t="shared" ca="1" si="319"/>
        <v>635.00927004018092</v>
      </c>
      <c r="M758" s="306">
        <f t="shared" ca="1" si="335"/>
        <v>-1.501495328224606</v>
      </c>
      <c r="N758" s="304">
        <f t="shared" ca="1" si="336"/>
        <v>-86.029345265880195</v>
      </c>
      <c r="P758" s="310">
        <f t="shared" ca="1" si="337"/>
        <v>23</v>
      </c>
      <c r="Q758" s="304">
        <f t="shared" ca="1" si="338"/>
        <v>0</v>
      </c>
      <c r="R758" s="306">
        <f t="shared" ca="1" si="339"/>
        <v>0</v>
      </c>
      <c r="S758" s="307">
        <f t="shared" ca="1" si="340"/>
        <v>4.5130000000000017</v>
      </c>
      <c r="T758" s="304">
        <f t="shared" ca="1" si="320"/>
        <v>44.272530000000017</v>
      </c>
      <c r="U758" s="311">
        <f t="shared" ca="1" si="321"/>
        <v>0</v>
      </c>
      <c r="V758" s="306">
        <f t="shared" ca="1" si="322"/>
        <v>1.2260442968742806</v>
      </c>
      <c r="W758" s="304">
        <f t="shared" ca="1" si="323"/>
        <v>39.726186486345448</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0.98386627123475279</v>
      </c>
      <c r="AH758" s="304">
        <f t="shared" ca="1" si="347"/>
        <v>-8.8025858149708665</v>
      </c>
    </row>
    <row r="759" spans="1:34" x14ac:dyDescent="0.2">
      <c r="A759" s="347">
        <f t="shared" ca="1" si="325"/>
        <v>1E-4</v>
      </c>
      <c r="B759" s="304">
        <f t="shared" ca="1" si="326"/>
        <v>29.836700000000071</v>
      </c>
      <c r="D759" s="306">
        <f t="shared" ca="1" si="327"/>
        <v>-0.6095416052423831</v>
      </c>
      <c r="E759" s="307">
        <f t="shared" ca="1" si="328"/>
        <v>-1.0285177036620645</v>
      </c>
      <c r="F759" s="304">
        <f t="shared" ca="1" si="329"/>
        <v>1.1955708407567271</v>
      </c>
      <c r="G759" s="306">
        <f t="shared" ca="1" si="330"/>
        <v>7.1342524029839884</v>
      </c>
      <c r="H759" s="307">
        <f t="shared" ca="1" si="331"/>
        <v>-102.78200634034236</v>
      </c>
      <c r="I759" s="304">
        <f t="shared" ca="1" si="332"/>
        <v>103.02930837725575</v>
      </c>
      <c r="J759" s="306">
        <f t="shared" ca="1" si="333"/>
        <v>634.95209386251588</v>
      </c>
      <c r="K759" s="307">
        <f t="shared" ca="1" si="334"/>
        <v>-8.5315185142608971</v>
      </c>
      <c r="L759" s="304">
        <f t="shared" ca="1" si="319"/>
        <v>635.00940804727645</v>
      </c>
      <c r="M759" s="306">
        <f t="shared" ca="1" si="335"/>
        <v>-1.5014959875503506</v>
      </c>
      <c r="N759" s="304">
        <f t="shared" ca="1" si="336"/>
        <v>-86.029383042462683</v>
      </c>
      <c r="P759" s="310">
        <f t="shared" ca="1" si="337"/>
        <v>23</v>
      </c>
      <c r="Q759" s="304">
        <f t="shared" ca="1" si="338"/>
        <v>0</v>
      </c>
      <c r="R759" s="306">
        <f t="shared" ca="1" si="339"/>
        <v>0</v>
      </c>
      <c r="S759" s="307">
        <f t="shared" ca="1" si="340"/>
        <v>4.5130000000000017</v>
      </c>
      <c r="T759" s="304">
        <f t="shared" ca="1" si="320"/>
        <v>44.272530000000017</v>
      </c>
      <c r="U759" s="311">
        <f t="shared" ca="1" si="321"/>
        <v>0</v>
      </c>
      <c r="V759" s="306">
        <f t="shared" ca="1" si="322"/>
        <v>1.226045557027454</v>
      </c>
      <c r="W759" s="304">
        <f t="shared" ca="1" si="323"/>
        <v>39.726303188078994</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0.98384085974072555</v>
      </c>
      <c r="AH759" s="304">
        <f t="shared" ca="1" si="347"/>
        <v>-8.8026116743508602</v>
      </c>
    </row>
    <row r="760" spans="1:34" x14ac:dyDescent="0.2">
      <c r="A760" s="347">
        <f t="shared" ca="1" si="325"/>
        <v>1E-4</v>
      </c>
      <c r="B760" s="304">
        <f t="shared" ca="1" si="326"/>
        <v>29.836800000000071</v>
      </c>
      <c r="D760" s="306">
        <f t="shared" ca="1" si="327"/>
        <v>-0.60953760598934659</v>
      </c>
      <c r="E760" s="307">
        <f t="shared" ca="1" si="328"/>
        <v>-1.0284915048323438</v>
      </c>
      <c r="F760" s="304">
        <f t="shared" ca="1" si="329"/>
        <v>1.1955462636918417</v>
      </c>
      <c r="G760" s="306">
        <f t="shared" ca="1" si="330"/>
        <v>7.1341914492233895</v>
      </c>
      <c r="H760" s="307">
        <f t="shared" ca="1" si="331"/>
        <v>-102.78210918949284</v>
      </c>
      <c r="I760" s="304">
        <f t="shared" ca="1" si="332"/>
        <v>103.029406758823</v>
      </c>
      <c r="J760" s="306">
        <f t="shared" ca="1" si="333"/>
        <v>634.95209386251588</v>
      </c>
      <c r="K760" s="307">
        <f t="shared" ca="1" si="334"/>
        <v>-8.5417967200373894</v>
      </c>
      <c r="L760" s="304">
        <f t="shared" ca="1" si="319"/>
        <v>635.00954622084203</v>
      </c>
      <c r="M760" s="306">
        <f t="shared" ca="1" si="335"/>
        <v>-1.5014966468692028</v>
      </c>
      <c r="N760" s="304">
        <f t="shared" ca="1" si="336"/>
        <v>-86.02942081865028</v>
      </c>
      <c r="P760" s="310">
        <f t="shared" ca="1" si="337"/>
        <v>23</v>
      </c>
      <c r="Q760" s="304">
        <f t="shared" ca="1" si="338"/>
        <v>0</v>
      </c>
      <c r="R760" s="306">
        <f t="shared" ca="1" si="339"/>
        <v>0</v>
      </c>
      <c r="S760" s="307">
        <f t="shared" ca="1" si="340"/>
        <v>4.5130000000000017</v>
      </c>
      <c r="T760" s="304">
        <f t="shared" ca="1" si="320"/>
        <v>44.272530000000017</v>
      </c>
      <c r="U760" s="311">
        <f t="shared" ca="1" si="321"/>
        <v>0</v>
      </c>
      <c r="V760" s="306">
        <f t="shared" ca="1" si="322"/>
        <v>1.2260468171831838</v>
      </c>
      <c r="W760" s="304">
        <f t="shared" ca="1" si="323"/>
        <v>39.726419888164152</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0.98381544860300885</v>
      </c>
      <c r="AH760" s="304">
        <f t="shared" ca="1" si="347"/>
        <v>-8.8026375333656066</v>
      </c>
    </row>
    <row r="761" spans="1:34" x14ac:dyDescent="0.2">
      <c r="A761" s="347">
        <f t="shared" ca="1" si="325"/>
        <v>1E-4</v>
      </c>
      <c r="B761" s="304">
        <f t="shared" ca="1" si="326"/>
        <v>29.836900000000071</v>
      </c>
      <c r="D761" s="306">
        <f t="shared" ca="1" si="327"/>
        <v>-0.60953360673726276</v>
      </c>
      <c r="E761" s="307">
        <f t="shared" ca="1" si="328"/>
        <v>-1.0284653063726594</v>
      </c>
      <c r="F761" s="304">
        <f t="shared" ca="1" si="329"/>
        <v>1.195521687028029</v>
      </c>
      <c r="G761" s="306">
        <f t="shared" ca="1" si="330"/>
        <v>7.1341304958627161</v>
      </c>
      <c r="H761" s="307">
        <f t="shared" ca="1" si="331"/>
        <v>-102.78221203602348</v>
      </c>
      <c r="I761" s="304">
        <f t="shared" ca="1" si="332"/>
        <v>103.02950513784917</v>
      </c>
      <c r="J761" s="306">
        <f t="shared" ca="1" si="333"/>
        <v>634.95209386251588</v>
      </c>
      <c r="K761" s="307">
        <f t="shared" ca="1" si="334"/>
        <v>-8.5520749360986645</v>
      </c>
      <c r="L761" s="304">
        <f t="shared" ca="1" si="319"/>
        <v>635.0096845608781</v>
      </c>
      <c r="M761" s="306">
        <f t="shared" ca="1" si="335"/>
        <v>-1.5014973061811629</v>
      </c>
      <c r="N761" s="304">
        <f t="shared" ca="1" si="336"/>
        <v>-86.029458594442971</v>
      </c>
      <c r="P761" s="310">
        <f t="shared" ca="1" si="337"/>
        <v>23</v>
      </c>
      <c r="Q761" s="304">
        <f t="shared" ca="1" si="338"/>
        <v>0</v>
      </c>
      <c r="R761" s="306">
        <f t="shared" ca="1" si="339"/>
        <v>0</v>
      </c>
      <c r="S761" s="307">
        <f t="shared" ca="1" si="340"/>
        <v>4.5130000000000017</v>
      </c>
      <c r="T761" s="304">
        <f t="shared" ca="1" si="320"/>
        <v>44.272530000000017</v>
      </c>
      <c r="U761" s="311">
        <f t="shared" ca="1" si="321"/>
        <v>0</v>
      </c>
      <c r="V761" s="306">
        <f t="shared" ca="1" si="322"/>
        <v>1.2260480773414704</v>
      </c>
      <c r="W761" s="304">
        <f t="shared" ca="1" si="323"/>
        <v>39.726536586600972</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0.98379003782161156</v>
      </c>
      <c r="AH761" s="304">
        <f t="shared" ca="1" si="347"/>
        <v>-8.8026633920150985</v>
      </c>
    </row>
    <row r="762" spans="1:34" x14ac:dyDescent="0.2">
      <c r="A762" s="347">
        <f t="shared" ca="1" si="325"/>
        <v>1E-4</v>
      </c>
      <c r="B762" s="304">
        <f t="shared" ca="1" si="326"/>
        <v>29.837000000000071</v>
      </c>
      <c r="D762" s="306">
        <f t="shared" ca="1" si="327"/>
        <v>-0.60952960748612994</v>
      </c>
      <c r="E762" s="307">
        <f t="shared" ca="1" si="328"/>
        <v>-1.0284391082829991</v>
      </c>
      <c r="F762" s="304">
        <f t="shared" ca="1" si="329"/>
        <v>1.1954971107652774</v>
      </c>
      <c r="G762" s="306">
        <f t="shared" ca="1" si="330"/>
        <v>7.1340695429019672</v>
      </c>
      <c r="H762" s="307">
        <f t="shared" ca="1" si="331"/>
        <v>-102.7823148799343</v>
      </c>
      <c r="I762" s="304">
        <f t="shared" ca="1" si="332"/>
        <v>103.0296035143343</v>
      </c>
      <c r="J762" s="306">
        <f t="shared" ca="1" si="333"/>
        <v>634.95209386251588</v>
      </c>
      <c r="K762" s="307">
        <f t="shared" ca="1" si="334"/>
        <v>-8.5623531624444631</v>
      </c>
      <c r="L762" s="304">
        <f t="shared" ca="1" si="319"/>
        <v>635.00982306738501</v>
      </c>
      <c r="M762" s="306">
        <f t="shared" ca="1" si="335"/>
        <v>-1.5014979654862308</v>
      </c>
      <c r="N762" s="304">
        <f t="shared" ca="1" si="336"/>
        <v>-86.029496369840771</v>
      </c>
      <c r="P762" s="310">
        <f t="shared" ca="1" si="337"/>
        <v>23</v>
      </c>
      <c r="Q762" s="304">
        <f t="shared" ca="1" si="338"/>
        <v>0</v>
      </c>
      <c r="R762" s="306">
        <f t="shared" ca="1" si="339"/>
        <v>0</v>
      </c>
      <c r="S762" s="307">
        <f t="shared" ca="1" si="340"/>
        <v>4.5130000000000017</v>
      </c>
      <c r="T762" s="304">
        <f t="shared" ca="1" si="320"/>
        <v>44.272530000000017</v>
      </c>
      <c r="U762" s="311">
        <f t="shared" ca="1" si="321"/>
        <v>0</v>
      </c>
      <c r="V762" s="306">
        <f t="shared" ca="1" si="322"/>
        <v>1.2260493375023136</v>
      </c>
      <c r="W762" s="304">
        <f t="shared" ca="1" si="323"/>
        <v>39.726653283389446</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0.98376462739651949</v>
      </c>
      <c r="AH762" s="304">
        <f t="shared" ca="1" si="347"/>
        <v>-8.8026892502993483</v>
      </c>
    </row>
    <row r="763" spans="1:34" x14ac:dyDescent="0.2">
      <c r="A763" s="347">
        <f t="shared" ca="1" si="325"/>
        <v>1E-4</v>
      </c>
      <c r="B763" s="304">
        <f t="shared" ca="1" si="326"/>
        <v>29.837100000000071</v>
      </c>
      <c r="D763" s="306">
        <f t="shared" ca="1" si="327"/>
        <v>-0.60952560823595114</v>
      </c>
      <c r="E763" s="307">
        <f t="shared" ca="1" si="328"/>
        <v>-1.028412910563361</v>
      </c>
      <c r="F763" s="304">
        <f t="shared" ca="1" si="329"/>
        <v>1.1954725349035877</v>
      </c>
      <c r="G763" s="306">
        <f t="shared" ca="1" si="330"/>
        <v>7.1340085903411437</v>
      </c>
      <c r="H763" s="307">
        <f t="shared" ca="1" si="331"/>
        <v>-102.78241772122536</v>
      </c>
      <c r="I763" s="304">
        <f t="shared" ca="1" si="332"/>
        <v>103.02970188827842</v>
      </c>
      <c r="J763" s="306">
        <f t="shared" ca="1" si="333"/>
        <v>634.95209386251588</v>
      </c>
      <c r="K763" s="307">
        <f t="shared" ca="1" si="334"/>
        <v>-8.5726313990745204</v>
      </c>
      <c r="L763" s="304">
        <f t="shared" ca="1" si="319"/>
        <v>635.00996174036322</v>
      </c>
      <c r="M763" s="306">
        <f t="shared" ca="1" si="335"/>
        <v>-1.5014986247844067</v>
      </c>
      <c r="N763" s="304">
        <f t="shared" ca="1" si="336"/>
        <v>-86.029534144843694</v>
      </c>
      <c r="P763" s="310">
        <f t="shared" ca="1" si="337"/>
        <v>23</v>
      </c>
      <c r="Q763" s="304">
        <f t="shared" ca="1" si="338"/>
        <v>0</v>
      </c>
      <c r="R763" s="306">
        <f t="shared" ca="1" si="339"/>
        <v>0</v>
      </c>
      <c r="S763" s="307">
        <f t="shared" ca="1" si="340"/>
        <v>4.5130000000000017</v>
      </c>
      <c r="T763" s="304">
        <f t="shared" ca="1" si="320"/>
        <v>44.272530000000017</v>
      </c>
      <c r="U763" s="311">
        <f t="shared" ca="1" si="321"/>
        <v>0</v>
      </c>
      <c r="V763" s="306">
        <f t="shared" ca="1" si="322"/>
        <v>1.2260505976657134</v>
      </c>
      <c r="W763" s="304">
        <f t="shared" ca="1" si="323"/>
        <v>39.72676997852961</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0.98373921732773617</v>
      </c>
      <c r="AH763" s="304">
        <f t="shared" ca="1" si="347"/>
        <v>-8.8027151082183543</v>
      </c>
    </row>
    <row r="764" spans="1:34" x14ac:dyDescent="0.2">
      <c r="A764" s="347">
        <f t="shared" ca="1" si="325"/>
        <v>1E-4</v>
      </c>
      <c r="B764" s="304">
        <f t="shared" ca="1" si="326"/>
        <v>29.83720000000007</v>
      </c>
      <c r="D764" s="306">
        <f t="shared" ca="1" si="327"/>
        <v>-0.60952160898672603</v>
      </c>
      <c r="E764" s="307">
        <f t="shared" ca="1" si="328"/>
        <v>-1.0283867132137399</v>
      </c>
      <c r="F764" s="304">
        <f t="shared" ca="1" si="329"/>
        <v>1.1954479594429555</v>
      </c>
      <c r="G764" s="306">
        <f t="shared" ca="1" si="330"/>
        <v>7.1339476381802447</v>
      </c>
      <c r="H764" s="307">
        <f t="shared" ca="1" si="331"/>
        <v>-102.78252055989668</v>
      </c>
      <c r="I764" s="304">
        <f t="shared" ca="1" si="332"/>
        <v>103.02980025968158</v>
      </c>
      <c r="J764" s="306">
        <f t="shared" ca="1" si="333"/>
        <v>634.95209386251588</v>
      </c>
      <c r="K764" s="307">
        <f t="shared" ca="1" si="334"/>
        <v>-8.5829096459885772</v>
      </c>
      <c r="L764" s="304">
        <f t="shared" ca="1" si="319"/>
        <v>635.01010057981307</v>
      </c>
      <c r="M764" s="306">
        <f t="shared" ca="1" si="335"/>
        <v>-1.5014992840756904</v>
      </c>
      <c r="N764" s="304">
        <f t="shared" ca="1" si="336"/>
        <v>-86.029571919451726</v>
      </c>
      <c r="P764" s="310">
        <f t="shared" ca="1" si="337"/>
        <v>23</v>
      </c>
      <c r="Q764" s="304">
        <f t="shared" ca="1" si="338"/>
        <v>0</v>
      </c>
      <c r="R764" s="306">
        <f t="shared" ca="1" si="339"/>
        <v>0</v>
      </c>
      <c r="S764" s="307">
        <f t="shared" ca="1" si="340"/>
        <v>4.5130000000000017</v>
      </c>
      <c r="T764" s="304">
        <f t="shared" ca="1" si="320"/>
        <v>44.272530000000017</v>
      </c>
      <c r="U764" s="311">
        <f t="shared" ca="1" si="321"/>
        <v>0</v>
      </c>
      <c r="V764" s="306">
        <f t="shared" ca="1" si="322"/>
        <v>1.2260518578316704</v>
      </c>
      <c r="W764" s="304">
        <f t="shared" ca="1" si="323"/>
        <v>39.726886672021479</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0.98371380761525273</v>
      </c>
      <c r="AH764" s="304">
        <f t="shared" ca="1" si="347"/>
        <v>-8.8027409657721236</v>
      </c>
    </row>
    <row r="765" spans="1:34" x14ac:dyDescent="0.2">
      <c r="A765" s="347">
        <f t="shared" ca="1" si="325"/>
        <v>1E-4</v>
      </c>
      <c r="B765" s="304">
        <f t="shared" ca="1" si="326"/>
        <v>29.83730000000007</v>
      </c>
      <c r="D765" s="306">
        <f t="shared" ca="1" si="327"/>
        <v>-0.60951760973845637</v>
      </c>
      <c r="E765" s="307">
        <f t="shared" ca="1" si="328"/>
        <v>-1.028360516234132</v>
      </c>
      <c r="F765" s="304">
        <f t="shared" ca="1" si="329"/>
        <v>1.1954233843833788</v>
      </c>
      <c r="G765" s="306">
        <f t="shared" ca="1" si="330"/>
        <v>7.1338866864192712</v>
      </c>
      <c r="H765" s="307">
        <f t="shared" ca="1" si="331"/>
        <v>-102.78262339594831</v>
      </c>
      <c r="I765" s="304">
        <f t="shared" ca="1" si="332"/>
        <v>103.02989862854379</v>
      </c>
      <c r="J765" s="306">
        <f t="shared" ca="1" si="333"/>
        <v>634.95209386251588</v>
      </c>
      <c r="K765" s="307">
        <f t="shared" ca="1" si="334"/>
        <v>-8.5931879031863687</v>
      </c>
      <c r="L765" s="304">
        <f t="shared" ca="1" si="319"/>
        <v>635.01023958573501</v>
      </c>
      <c r="M765" s="306">
        <f t="shared" ca="1" si="335"/>
        <v>-1.5014999433600826</v>
      </c>
      <c r="N765" s="304">
        <f t="shared" ca="1" si="336"/>
        <v>-86.029609693664895</v>
      </c>
      <c r="P765" s="310">
        <f t="shared" ca="1" si="337"/>
        <v>23</v>
      </c>
      <c r="Q765" s="304">
        <f t="shared" ca="1" si="338"/>
        <v>0</v>
      </c>
      <c r="R765" s="306">
        <f t="shared" ca="1" si="339"/>
        <v>0</v>
      </c>
      <c r="S765" s="307">
        <f t="shared" ca="1" si="340"/>
        <v>4.5130000000000017</v>
      </c>
      <c r="T765" s="304">
        <f t="shared" ca="1" si="320"/>
        <v>44.272530000000017</v>
      </c>
      <c r="U765" s="311">
        <f t="shared" ca="1" si="321"/>
        <v>0</v>
      </c>
      <c r="V765" s="306">
        <f t="shared" ca="1" si="322"/>
        <v>1.2260531180001832</v>
      </c>
      <c r="W765" s="304">
        <f t="shared" ca="1" si="323"/>
        <v>39.72700336386503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0.9836883982590674</v>
      </c>
      <c r="AH765" s="304">
        <f t="shared" ca="1" si="347"/>
        <v>-8.8027668229606615</v>
      </c>
    </row>
    <row r="766" spans="1:34" x14ac:dyDescent="0.2">
      <c r="A766" s="347">
        <f t="shared" ca="1" si="325"/>
        <v>1E-4</v>
      </c>
      <c r="B766" s="304">
        <f t="shared" ca="1" si="326"/>
        <v>29.83740000000007</v>
      </c>
      <c r="D766" s="306">
        <f t="shared" ca="1" si="327"/>
        <v>-0.60951361049113906</v>
      </c>
      <c r="E766" s="307">
        <f t="shared" ca="1" si="328"/>
        <v>-1.0283343196245429</v>
      </c>
      <c r="F766" s="304">
        <f t="shared" ca="1" si="329"/>
        <v>1.1953988097248613</v>
      </c>
      <c r="G766" s="306">
        <f t="shared" ca="1" si="330"/>
        <v>7.1338257350582222</v>
      </c>
      <c r="H766" s="307">
        <f t="shared" ca="1" si="331"/>
        <v>-102.78272622938027</v>
      </c>
      <c r="I766" s="304">
        <f t="shared" ca="1" si="332"/>
        <v>103.02999699486512</v>
      </c>
      <c r="J766" s="306">
        <f t="shared" ca="1" si="333"/>
        <v>634.95209386251588</v>
      </c>
      <c r="K766" s="307">
        <f t="shared" ca="1" si="334"/>
        <v>-8.6034661706676356</v>
      </c>
      <c r="L766" s="304">
        <f t="shared" ca="1" si="319"/>
        <v>635.01037875812949</v>
      </c>
      <c r="M766" s="306">
        <f t="shared" ca="1" si="335"/>
        <v>-1.501500602637583</v>
      </c>
      <c r="N766" s="304">
        <f t="shared" ca="1" si="336"/>
        <v>-86.029647467483187</v>
      </c>
      <c r="P766" s="310">
        <f t="shared" ca="1" si="337"/>
        <v>23</v>
      </c>
      <c r="Q766" s="304">
        <f t="shared" ca="1" si="338"/>
        <v>0</v>
      </c>
      <c r="R766" s="306">
        <f t="shared" ca="1" si="339"/>
        <v>0</v>
      </c>
      <c r="S766" s="307">
        <f t="shared" ca="1" si="340"/>
        <v>4.5130000000000017</v>
      </c>
      <c r="T766" s="304">
        <f t="shared" ca="1" si="320"/>
        <v>44.272530000000017</v>
      </c>
      <c r="U766" s="311">
        <f t="shared" ca="1" si="321"/>
        <v>0</v>
      </c>
      <c r="V766" s="306">
        <f t="shared" ca="1" si="322"/>
        <v>1.2260543781712534</v>
      </c>
      <c r="W766" s="304">
        <f t="shared" ca="1" si="323"/>
        <v>39.727120054060343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0.98366298925918372</v>
      </c>
      <c r="AH766" s="304">
        <f t="shared" ca="1" si="347"/>
        <v>-8.8027926797839608</v>
      </c>
    </row>
    <row r="767" spans="1:34" x14ac:dyDescent="0.2">
      <c r="A767" s="347">
        <f t="shared" ca="1" si="325"/>
        <v>1E-4</v>
      </c>
      <c r="B767" s="304">
        <f t="shared" ca="1" si="326"/>
        <v>29.83750000000007</v>
      </c>
      <c r="D767" s="306">
        <f t="shared" ca="1" si="327"/>
        <v>-0.60950961124477865</v>
      </c>
      <c r="E767" s="307">
        <f t="shared" ca="1" si="328"/>
        <v>-1.0283081233849529</v>
      </c>
      <c r="F767" s="304">
        <f t="shared" ca="1" si="329"/>
        <v>1.1953742354673891</v>
      </c>
      <c r="G767" s="306">
        <f t="shared" ca="1" si="330"/>
        <v>7.1337647840970977</v>
      </c>
      <c r="H767" s="307">
        <f t="shared" ca="1" si="331"/>
        <v>-102.78282906019261</v>
      </c>
      <c r="I767" s="304">
        <f t="shared" ca="1" si="332"/>
        <v>103.03009535864557</v>
      </c>
      <c r="J767" s="306">
        <f t="shared" ca="1" si="333"/>
        <v>634.95209386251588</v>
      </c>
      <c r="K767" s="307">
        <f t="shared" ca="1" si="334"/>
        <v>-8.6137444484321151</v>
      </c>
      <c r="L767" s="304">
        <f t="shared" ca="1" si="319"/>
        <v>635.01051809699663</v>
      </c>
      <c r="M767" s="306">
        <f t="shared" ca="1" si="335"/>
        <v>-1.5015012619081916</v>
      </c>
      <c r="N767" s="304">
        <f t="shared" ca="1" si="336"/>
        <v>-86.029685240906616</v>
      </c>
      <c r="P767" s="310">
        <f t="shared" ca="1" si="337"/>
        <v>23</v>
      </c>
      <c r="Q767" s="304">
        <f t="shared" ca="1" si="338"/>
        <v>0</v>
      </c>
      <c r="R767" s="306">
        <f t="shared" ca="1" si="339"/>
        <v>0</v>
      </c>
      <c r="S767" s="307">
        <f t="shared" ca="1" si="340"/>
        <v>4.5130000000000017</v>
      </c>
      <c r="T767" s="304">
        <f t="shared" ca="1" si="320"/>
        <v>44.272530000000017</v>
      </c>
      <c r="U767" s="311">
        <f t="shared" ca="1" si="321"/>
        <v>0</v>
      </c>
      <c r="V767" s="306">
        <f t="shared" ca="1" si="322"/>
        <v>1.22605563834488</v>
      </c>
      <c r="W767" s="304">
        <f t="shared" ca="1" si="323"/>
        <v>39.727236742607388</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0.9836375806155857</v>
      </c>
      <c r="AH767" s="304">
        <f t="shared" ca="1" si="347"/>
        <v>-8.8028185362420412</v>
      </c>
    </row>
    <row r="768" spans="1:34" x14ac:dyDescent="0.2">
      <c r="A768" s="347">
        <f t="shared" ca="1" si="325"/>
        <v>1E-4</v>
      </c>
      <c r="B768" s="304">
        <f t="shared" ca="1" si="326"/>
        <v>29.837600000000069</v>
      </c>
      <c r="D768" s="306">
        <f t="shared" ca="1" si="327"/>
        <v>-0.60950561199937581</v>
      </c>
      <c r="E768" s="307">
        <f t="shared" ca="1" si="328"/>
        <v>-1.028281927515371</v>
      </c>
      <c r="F768" s="304">
        <f t="shared" ca="1" si="329"/>
        <v>1.1953496616109698</v>
      </c>
      <c r="G768" s="306">
        <f t="shared" ca="1" si="330"/>
        <v>7.1337038335358978</v>
      </c>
      <c r="H768" s="307">
        <f t="shared" ca="1" si="331"/>
        <v>-102.78293188838536</v>
      </c>
      <c r="I768" s="304">
        <f t="shared" ca="1" si="332"/>
        <v>103.03019371988519</v>
      </c>
      <c r="J768" s="306">
        <f t="shared" ca="1" si="333"/>
        <v>634.95209386251588</v>
      </c>
      <c r="K768" s="307">
        <f t="shared" ca="1" si="334"/>
        <v>-8.6240227364795441</v>
      </c>
      <c r="L768" s="304">
        <f t="shared" ca="1" si="319"/>
        <v>635.01065760233701</v>
      </c>
      <c r="M768" s="306">
        <f t="shared" ca="1" si="335"/>
        <v>-1.5015019211719087</v>
      </c>
      <c r="N768" s="304">
        <f t="shared" ca="1" si="336"/>
        <v>-86.029723013935197</v>
      </c>
      <c r="P768" s="310">
        <f t="shared" ca="1" si="337"/>
        <v>23</v>
      </c>
      <c r="Q768" s="304">
        <f t="shared" ca="1" si="338"/>
        <v>0</v>
      </c>
      <c r="R768" s="306">
        <f t="shared" ca="1" si="339"/>
        <v>0</v>
      </c>
      <c r="S768" s="307">
        <f t="shared" ca="1" si="340"/>
        <v>4.5130000000000017</v>
      </c>
      <c r="T768" s="304">
        <f t="shared" ca="1" si="320"/>
        <v>44.272530000000017</v>
      </c>
      <c r="U768" s="311">
        <f t="shared" ca="1" si="321"/>
        <v>0</v>
      </c>
      <c r="V768" s="306">
        <f t="shared" ca="1" si="322"/>
        <v>1.2260568985210627</v>
      </c>
      <c r="W768" s="304">
        <f t="shared" ca="1" si="323"/>
        <v>39.727353429506174</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0.98361217232827869</v>
      </c>
      <c r="AH768" s="304">
        <f t="shared" ca="1" si="347"/>
        <v>-8.8028443923348938</v>
      </c>
    </row>
    <row r="769" spans="1:34" x14ac:dyDescent="0.2">
      <c r="A769" s="347">
        <f t="shared" ca="1" si="325"/>
        <v>1E-4</v>
      </c>
      <c r="B769" s="304">
        <f t="shared" ca="1" si="326"/>
        <v>29.837700000000069</v>
      </c>
      <c r="D769" s="306">
        <f t="shared" ca="1" si="327"/>
        <v>-0.60950161275492798</v>
      </c>
      <c r="E769" s="307">
        <f t="shared" ca="1" si="328"/>
        <v>-1.0282557320157935</v>
      </c>
      <c r="F769" s="304">
        <f t="shared" ca="1" si="329"/>
        <v>1.1953250881556001</v>
      </c>
      <c r="G769" s="306">
        <f t="shared" ca="1" si="330"/>
        <v>7.1336428833746224</v>
      </c>
      <c r="H769" s="307">
        <f t="shared" ca="1" si="331"/>
        <v>-102.78303471395857</v>
      </c>
      <c r="I769" s="304">
        <f t="shared" ca="1" si="332"/>
        <v>103.03029207858403</v>
      </c>
      <c r="J769" s="306">
        <f t="shared" ca="1" si="333"/>
        <v>634.95209386251588</v>
      </c>
      <c r="K769" s="307">
        <f t="shared" ca="1" si="334"/>
        <v>-8.6343010348096616</v>
      </c>
      <c r="L769" s="304">
        <f t="shared" ca="1" si="319"/>
        <v>635.01079727415095</v>
      </c>
      <c r="M769" s="306">
        <f t="shared" ca="1" si="335"/>
        <v>-1.5015025804287343</v>
      </c>
      <c r="N769" s="304">
        <f t="shared" ca="1" si="336"/>
        <v>-86.029760786568914</v>
      </c>
      <c r="P769" s="310">
        <f t="shared" ca="1" si="337"/>
        <v>23</v>
      </c>
      <c r="Q769" s="304">
        <f t="shared" ca="1" si="338"/>
        <v>0</v>
      </c>
      <c r="R769" s="306">
        <f t="shared" ca="1" si="339"/>
        <v>0</v>
      </c>
      <c r="S769" s="307">
        <f t="shared" ca="1" si="340"/>
        <v>4.5130000000000017</v>
      </c>
      <c r="T769" s="304">
        <f t="shared" ca="1" si="320"/>
        <v>44.272530000000017</v>
      </c>
      <c r="U769" s="311">
        <f t="shared" ca="1" si="321"/>
        <v>0</v>
      </c>
      <c r="V769" s="306">
        <f t="shared" ca="1" si="322"/>
        <v>1.2260581586998021</v>
      </c>
      <c r="W769" s="304">
        <f t="shared" ca="1" si="323"/>
        <v>39.727470114756748</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0.98358676439726267</v>
      </c>
      <c r="AH769" s="304">
        <f t="shared" ca="1" si="347"/>
        <v>-8.8028702480625221</v>
      </c>
    </row>
    <row r="770" spans="1:34" x14ac:dyDescent="0.2">
      <c r="A770" s="347">
        <f t="shared" ca="1" si="325"/>
        <v>1E-4</v>
      </c>
      <c r="B770" s="304">
        <f t="shared" ca="1" si="326"/>
        <v>29.837800000000069</v>
      </c>
      <c r="D770" s="306">
        <f t="shared" ca="1" si="327"/>
        <v>-0.60949761351143927</v>
      </c>
      <c r="E770" s="307">
        <f t="shared" ca="1" si="328"/>
        <v>-1.0282295368862115</v>
      </c>
      <c r="F770" s="304">
        <f t="shared" ca="1" si="329"/>
        <v>1.1953005151012748</v>
      </c>
      <c r="G770" s="306">
        <f t="shared" ca="1" si="330"/>
        <v>7.1335819336132715</v>
      </c>
      <c r="H770" s="307">
        <f t="shared" ca="1" si="331"/>
        <v>-102.78313753691226</v>
      </c>
      <c r="I770" s="304">
        <f t="shared" ca="1" si="332"/>
        <v>103.0303904347421</v>
      </c>
      <c r="J770" s="306">
        <f t="shared" ca="1" si="333"/>
        <v>634.95209386251588</v>
      </c>
      <c r="K770" s="307">
        <f t="shared" ca="1" si="334"/>
        <v>-8.6445793434222047</v>
      </c>
      <c r="L770" s="304">
        <f t="shared" ca="1" si="319"/>
        <v>635.01093711243891</v>
      </c>
      <c r="M770" s="306">
        <f t="shared" ca="1" si="335"/>
        <v>-1.5015032396786685</v>
      </c>
      <c r="N770" s="304">
        <f t="shared" ca="1" si="336"/>
        <v>-86.029798558807798</v>
      </c>
      <c r="P770" s="310">
        <f t="shared" ca="1" si="337"/>
        <v>23</v>
      </c>
      <c r="Q770" s="304">
        <f t="shared" ca="1" si="338"/>
        <v>0</v>
      </c>
      <c r="R770" s="306">
        <f t="shared" ca="1" si="339"/>
        <v>0</v>
      </c>
      <c r="S770" s="307">
        <f t="shared" ca="1" si="340"/>
        <v>4.5130000000000017</v>
      </c>
      <c r="T770" s="304">
        <f t="shared" ca="1" si="320"/>
        <v>44.272530000000017</v>
      </c>
      <c r="U770" s="311">
        <f t="shared" ca="1" si="321"/>
        <v>0</v>
      </c>
      <c r="V770" s="306">
        <f t="shared" ca="1" si="322"/>
        <v>1.226059418881098</v>
      </c>
      <c r="W770" s="304">
        <f t="shared" ca="1" si="323"/>
        <v>39.72758679835912</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0.98356135682252521</v>
      </c>
      <c r="AH770" s="304">
        <f t="shared" ca="1" si="347"/>
        <v>-8.8028961034249349</v>
      </c>
    </row>
    <row r="771" spans="1:34" x14ac:dyDescent="0.2">
      <c r="A771" s="347">
        <f t="shared" ca="1" si="325"/>
        <v>1E-4</v>
      </c>
      <c r="B771" s="304">
        <f t="shared" ca="1" si="326"/>
        <v>29.837900000000069</v>
      </c>
      <c r="D771" s="306">
        <f t="shared" ca="1" si="327"/>
        <v>-0.60949361426890902</v>
      </c>
      <c r="E771" s="307">
        <f t="shared" ca="1" si="328"/>
        <v>-1.0282033421266199</v>
      </c>
      <c r="F771" s="304">
        <f t="shared" ca="1" si="329"/>
        <v>1.1952759424479891</v>
      </c>
      <c r="G771" s="306">
        <f t="shared" ca="1" si="330"/>
        <v>7.1335209842518443</v>
      </c>
      <c r="H771" s="307">
        <f t="shared" ca="1" si="331"/>
        <v>-102.78324035724647</v>
      </c>
      <c r="I771" s="304">
        <f t="shared" ca="1" si="332"/>
        <v>103.03048878835943</v>
      </c>
      <c r="J771" s="306">
        <f t="shared" ca="1" si="333"/>
        <v>634.95209386251588</v>
      </c>
      <c r="K771" s="307">
        <f t="shared" ca="1" si="334"/>
        <v>-8.6548576623169122</v>
      </c>
      <c r="L771" s="304">
        <f t="shared" ca="1" si="319"/>
        <v>635.01107711720124</v>
      </c>
      <c r="M771" s="306">
        <f t="shared" ca="1" si="335"/>
        <v>-1.5015038989217115</v>
      </c>
      <c r="N771" s="304">
        <f t="shared" ca="1" si="336"/>
        <v>-86.029836330651833</v>
      </c>
      <c r="P771" s="310">
        <f t="shared" ca="1" si="337"/>
        <v>23</v>
      </c>
      <c r="Q771" s="304">
        <f t="shared" ca="1" si="338"/>
        <v>0</v>
      </c>
      <c r="R771" s="306">
        <f t="shared" ca="1" si="339"/>
        <v>0</v>
      </c>
      <c r="S771" s="307">
        <f t="shared" ca="1" si="340"/>
        <v>4.5130000000000017</v>
      </c>
      <c r="T771" s="304">
        <f t="shared" ca="1" si="320"/>
        <v>44.272530000000017</v>
      </c>
      <c r="U771" s="311">
        <f t="shared" ca="1" si="321"/>
        <v>0</v>
      </c>
      <c r="V771" s="306">
        <f t="shared" ca="1" si="322"/>
        <v>1.2260606790649506</v>
      </c>
      <c r="W771" s="304">
        <f t="shared" ca="1" si="323"/>
        <v>39.727703480313281</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0.98353594960406809</v>
      </c>
      <c r="AH771" s="304">
        <f t="shared" ca="1" si="347"/>
        <v>-8.8029219584221376</v>
      </c>
    </row>
    <row r="772" spans="1:34" x14ac:dyDescent="0.2">
      <c r="A772" s="347">
        <f t="shared" ca="1" si="325"/>
        <v>1E-4</v>
      </c>
      <c r="B772" s="304">
        <f t="shared" ca="1" si="326"/>
        <v>29.838000000000068</v>
      </c>
      <c r="D772" s="306">
        <f t="shared" ca="1" si="327"/>
        <v>-0.60948961502733645</v>
      </c>
      <c r="E772" s="307">
        <f t="shared" ca="1" si="328"/>
        <v>-1.0281771477370238</v>
      </c>
      <c r="F772" s="304">
        <f t="shared" ca="1" si="329"/>
        <v>1.1952513701957477</v>
      </c>
      <c r="G772" s="306">
        <f t="shared" ca="1" si="330"/>
        <v>7.1334600352903417</v>
      </c>
      <c r="H772" s="307">
        <f t="shared" ca="1" si="331"/>
        <v>-102.78334317496125</v>
      </c>
      <c r="I772" s="304">
        <f t="shared" ca="1" si="332"/>
        <v>103.03058713943611</v>
      </c>
      <c r="J772" s="306">
        <f t="shared" ca="1" si="333"/>
        <v>634.95209386251588</v>
      </c>
      <c r="K772" s="307">
        <f t="shared" ca="1" si="334"/>
        <v>-8.6651359914935231</v>
      </c>
      <c r="L772" s="304">
        <f t="shared" ref="L772:L835" ca="1" si="348">SQRT(pos_x^2+pos_z^2)</f>
        <v>635.01121728843839</v>
      </c>
      <c r="M772" s="306">
        <f t="shared" ca="1" si="335"/>
        <v>-1.5015045581578634</v>
      </c>
      <c r="N772" s="304">
        <f t="shared" ca="1" si="336"/>
        <v>-86.029874102101033</v>
      </c>
      <c r="P772" s="310">
        <f t="shared" ca="1" si="337"/>
        <v>23</v>
      </c>
      <c r="Q772" s="304">
        <f t="shared" ca="1" si="338"/>
        <v>0</v>
      </c>
      <c r="R772" s="306">
        <f t="shared" ca="1" si="339"/>
        <v>0</v>
      </c>
      <c r="S772" s="307">
        <f t="shared" ca="1" si="340"/>
        <v>4.5130000000000017</v>
      </c>
      <c r="T772" s="304">
        <f t="shared" ref="T772:T835" ca="1" si="349">m*g</f>
        <v>44.272530000000017</v>
      </c>
      <c r="U772" s="311">
        <f t="shared" ref="U772:U835" ca="1" si="350">IF(pos_xz&lt;L_rampe,Poids*COS(Beta),0)</f>
        <v>0</v>
      </c>
      <c r="V772" s="306">
        <f t="shared" ref="V772:V835" ca="1" si="351">Rho_moyen*(20000-Alt_rampe-pos_z)/(20000+Alt_rampe+pos_z)</f>
        <v>1.2260619392513594</v>
      </c>
      <c r="W772" s="304">
        <f t="shared" ref="W772:W835" ca="1" si="352">1/2*Rho*Sref*Cx*vit_xz^2</f>
        <v>39.727820160619274</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0.98351054274188954</v>
      </c>
      <c r="AH772" s="304">
        <f t="shared" ca="1" si="347"/>
        <v>-8.802947813054125</v>
      </c>
    </row>
    <row r="773" spans="1:34" x14ac:dyDescent="0.2">
      <c r="A773" s="347">
        <f t="shared" ref="A773:A836" ca="1" si="354">IF(B772+0.01&lt;=T_ini+ROUNDUP(Temps_fin_propu,0), 0.01, IF(K772&gt;0, 0.1, 0.0001))</f>
        <v>1E-4</v>
      </c>
      <c r="B773" s="304">
        <f t="shared" ref="B773:B836" ca="1" si="355">B772+pas</f>
        <v>29.838100000000068</v>
      </c>
      <c r="D773" s="306">
        <f t="shared" ref="D773:D836" ca="1" si="356">IF(AND(L772&lt;L_rampe,Poussee&lt;Poids*SIN(M772)),0,(-W772+Poussee)/m*COS(M772)-U772/m*SIN(M772))</f>
        <v>-0.60948561578672356</v>
      </c>
      <c r="E773" s="307">
        <f t="shared" ref="E773:E836" ca="1" si="357">IF(AND(L772&lt;L_rampe,Poussee&lt;Poids*SIN(M772)),0,(-W772+Poussee)/m*SIN(M772)+U772/m*COS(M772)-Poids/m)</f>
        <v>-1.0281509537174127</v>
      </c>
      <c r="F773" s="304">
        <f t="shared" ref="F773:F836" ca="1" si="358">SQRT(acc_x^2+acc_z^2)</f>
        <v>1.195226798344543</v>
      </c>
      <c r="G773" s="306">
        <f t="shared" ref="G773:G836" ca="1" si="359">G772+acc_x*pas</f>
        <v>7.1333990867287627</v>
      </c>
      <c r="H773" s="307">
        <f t="shared" ref="H773:H836" ca="1" si="360">H772+acc_z*pas</f>
        <v>-102.78344599005662</v>
      </c>
      <c r="I773" s="304">
        <f t="shared" ref="I773:I836" ca="1" si="361">SQRT(vit_x^2+vit_z^2)</f>
        <v>103.03068548797212</v>
      </c>
      <c r="J773" s="306">
        <f t="shared" ref="J773:J836" ca="1" si="362">J772+0.5*(vit_x+G772)*pas*(K772&gt;=0)</f>
        <v>634.95209386251588</v>
      </c>
      <c r="K773" s="307">
        <f t="shared" ref="K773:K836" ca="1" si="363">K772+0.5*(vit_z+H772)*pas</f>
        <v>-8.6754143309517744</v>
      </c>
      <c r="L773" s="304">
        <f t="shared" ca="1" si="348"/>
        <v>635.01135762615058</v>
      </c>
      <c r="M773" s="306">
        <f t="shared" ref="M773:M836" ca="1" si="364">IF(AND(L772&gt;L_rampe,G773&gt;0),ATAN2(G773,H773),$M$4)</f>
        <v>-1.5015052173871242</v>
      </c>
      <c r="N773" s="304">
        <f t="shared" ref="N773:N836" ca="1" si="365">DEGREES(Beta)</f>
        <v>-86.029911873155413</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4.5130000000000017</v>
      </c>
      <c r="T773" s="304">
        <f t="shared" ca="1" si="349"/>
        <v>44.272530000000017</v>
      </c>
      <c r="U773" s="311">
        <f t="shared" ca="1" si="350"/>
        <v>0</v>
      </c>
      <c r="V773" s="306">
        <f t="shared" ca="1" si="351"/>
        <v>1.2260631994403246</v>
      </c>
      <c r="W773" s="304">
        <f t="shared" ca="1" si="352"/>
        <v>39.727936839277106</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0.98348513623598421</v>
      </c>
      <c r="AH773" s="304">
        <f t="shared" ref="AH773:AH836" ca="1" si="376">IF(AND(L772&lt;L_rampe,Poussee&lt;Poids*SIN(M772)), g*SIN(M772), (-W772+Poussee)/m)</f>
        <v>-8.8029736673209076</v>
      </c>
    </row>
    <row r="774" spans="1:34" x14ac:dyDescent="0.2">
      <c r="A774" s="347">
        <f t="shared" ca="1" si="354"/>
        <v>1E-4</v>
      </c>
      <c r="B774" s="304">
        <f t="shared" ca="1" si="355"/>
        <v>29.838200000000068</v>
      </c>
      <c r="D774" s="306">
        <f t="shared" ca="1" si="356"/>
        <v>-0.60948161654707156</v>
      </c>
      <c r="E774" s="307">
        <f t="shared" ca="1" si="357"/>
        <v>-1.028124760067783</v>
      </c>
      <c r="F774" s="304">
        <f t="shared" ca="1" si="358"/>
        <v>1.1952022268943727</v>
      </c>
      <c r="G774" s="306">
        <f t="shared" ca="1" si="359"/>
        <v>7.1333381385671082</v>
      </c>
      <c r="H774" s="307">
        <f t="shared" ca="1" si="360"/>
        <v>-102.78354880253262</v>
      </c>
      <c r="I774" s="304">
        <f t="shared" ca="1" si="361"/>
        <v>103.03078383396752</v>
      </c>
      <c r="J774" s="306">
        <f t="shared" ca="1" si="362"/>
        <v>634.95209386251588</v>
      </c>
      <c r="K774" s="307">
        <f t="shared" ca="1" si="363"/>
        <v>-8.6856926806914032</v>
      </c>
      <c r="L774" s="304">
        <f t="shared" ca="1" si="348"/>
        <v>635.01149813033828</v>
      </c>
      <c r="M774" s="306">
        <f t="shared" ca="1" si="364"/>
        <v>-1.5015058766094938</v>
      </c>
      <c r="N774" s="304">
        <f t="shared" ca="1" si="365"/>
        <v>-86.029949643814945</v>
      </c>
      <c r="P774" s="310">
        <f t="shared" ca="1" si="366"/>
        <v>23</v>
      </c>
      <c r="Q774" s="304">
        <f t="shared" ca="1" si="367"/>
        <v>0</v>
      </c>
      <c r="R774" s="306">
        <f t="shared" ca="1" si="368"/>
        <v>0</v>
      </c>
      <c r="S774" s="307">
        <f t="shared" ca="1" si="369"/>
        <v>4.5130000000000017</v>
      </c>
      <c r="T774" s="304">
        <f t="shared" ca="1" si="349"/>
        <v>44.272530000000017</v>
      </c>
      <c r="U774" s="311">
        <f t="shared" ca="1" si="350"/>
        <v>0</v>
      </c>
      <c r="V774" s="306">
        <f t="shared" ca="1" si="351"/>
        <v>1.2260644596318464</v>
      </c>
      <c r="W774" s="304">
        <f t="shared" ca="1" si="352"/>
        <v>39.728053516286792</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0.98345973008634324</v>
      </c>
      <c r="AH774" s="304">
        <f t="shared" ca="1" si="376"/>
        <v>-8.802999521222489</v>
      </c>
    </row>
    <row r="775" spans="1:34" x14ac:dyDescent="0.2">
      <c r="A775" s="347">
        <f t="shared" ca="1" si="354"/>
        <v>1E-4</v>
      </c>
      <c r="B775" s="304">
        <f t="shared" ca="1" si="355"/>
        <v>29.838300000000068</v>
      </c>
      <c r="D775" s="306">
        <f t="shared" ca="1" si="356"/>
        <v>-0.60947761730838201</v>
      </c>
      <c r="E775" s="307">
        <f t="shared" ca="1" si="357"/>
        <v>-1.0280985667881346</v>
      </c>
      <c r="F775" s="304">
        <f t="shared" ca="1" si="358"/>
        <v>1.1951776558452385</v>
      </c>
      <c r="G775" s="306">
        <f t="shared" ca="1" si="359"/>
        <v>7.1332771908053774</v>
      </c>
      <c r="H775" s="307">
        <f t="shared" ca="1" si="360"/>
        <v>-102.78365161238931</v>
      </c>
      <c r="I775" s="304">
        <f t="shared" ca="1" si="361"/>
        <v>103.03088217742233</v>
      </c>
      <c r="J775" s="306">
        <f t="shared" ca="1" si="362"/>
        <v>634.95209386251588</v>
      </c>
      <c r="K775" s="307">
        <f t="shared" ca="1" si="363"/>
        <v>-8.6959710407121484</v>
      </c>
      <c r="L775" s="304">
        <f t="shared" ca="1" si="348"/>
        <v>635.01163880100182</v>
      </c>
      <c r="M775" s="306">
        <f t="shared" ca="1" si="364"/>
        <v>-1.5015065358249726</v>
      </c>
      <c r="N775" s="304">
        <f t="shared" ca="1" si="365"/>
        <v>-86.02998741407967</v>
      </c>
      <c r="P775" s="310">
        <f t="shared" ca="1" si="366"/>
        <v>23</v>
      </c>
      <c r="Q775" s="304">
        <f t="shared" ca="1" si="367"/>
        <v>0</v>
      </c>
      <c r="R775" s="306">
        <f t="shared" ca="1" si="368"/>
        <v>0</v>
      </c>
      <c r="S775" s="307">
        <f t="shared" ca="1" si="369"/>
        <v>4.5130000000000017</v>
      </c>
      <c r="T775" s="304">
        <f t="shared" ca="1" si="349"/>
        <v>44.272530000000017</v>
      </c>
      <c r="U775" s="311">
        <f t="shared" ca="1" si="350"/>
        <v>0</v>
      </c>
      <c r="V775" s="306">
        <f t="shared" ca="1" si="351"/>
        <v>1.2260657198259248</v>
      </c>
      <c r="W775" s="304">
        <f t="shared" ca="1" si="352"/>
        <v>39.728170191648346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0.98343432429297195</v>
      </c>
      <c r="AH775" s="304">
        <f t="shared" ca="1" si="376"/>
        <v>-8.8030253747588691</v>
      </c>
    </row>
    <row r="776" spans="1:34" x14ac:dyDescent="0.2">
      <c r="A776" s="347">
        <f t="shared" ca="1" si="354"/>
        <v>1E-4</v>
      </c>
      <c r="B776" s="304">
        <f t="shared" ca="1" si="355"/>
        <v>29.838400000000068</v>
      </c>
      <c r="D776" s="306">
        <f t="shared" ca="1" si="356"/>
        <v>-0.60947361807065259</v>
      </c>
      <c r="E776" s="307">
        <f t="shared" ca="1" si="357"/>
        <v>-1.0280723738784605</v>
      </c>
      <c r="F776" s="304">
        <f t="shared" ca="1" si="358"/>
        <v>1.1951530851971326</v>
      </c>
      <c r="G776" s="306">
        <f t="shared" ca="1" si="359"/>
        <v>7.1332162434435702</v>
      </c>
      <c r="H776" s="307">
        <f t="shared" ca="1" si="360"/>
        <v>-102.78375441962669</v>
      </c>
      <c r="I776" s="304">
        <f t="shared" ca="1" si="361"/>
        <v>103.03098051833661</v>
      </c>
      <c r="J776" s="306">
        <f t="shared" ca="1" si="362"/>
        <v>634.95209386251588</v>
      </c>
      <c r="K776" s="307">
        <f t="shared" ca="1" si="363"/>
        <v>-8.7062494110137489</v>
      </c>
      <c r="L776" s="304">
        <f t="shared" ca="1" si="348"/>
        <v>635.01177963814177</v>
      </c>
      <c r="M776" s="306">
        <f t="shared" ca="1" si="364"/>
        <v>-1.5015071950335606</v>
      </c>
      <c r="N776" s="304">
        <f t="shared" ca="1" si="365"/>
        <v>-86.030025183949576</v>
      </c>
      <c r="P776" s="310">
        <f t="shared" ca="1" si="366"/>
        <v>23</v>
      </c>
      <c r="Q776" s="304">
        <f t="shared" ca="1" si="367"/>
        <v>0</v>
      </c>
      <c r="R776" s="306">
        <f t="shared" ca="1" si="368"/>
        <v>0</v>
      </c>
      <c r="S776" s="307">
        <f t="shared" ca="1" si="369"/>
        <v>4.5130000000000017</v>
      </c>
      <c r="T776" s="304">
        <f t="shared" ca="1" si="349"/>
        <v>44.272530000000017</v>
      </c>
      <c r="U776" s="311">
        <f t="shared" ca="1" si="350"/>
        <v>0</v>
      </c>
      <c r="V776" s="306">
        <f t="shared" ca="1" si="351"/>
        <v>1.226066980022559</v>
      </c>
      <c r="W776" s="304">
        <f t="shared" ca="1" si="352"/>
        <v>39.728286865361767</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0.98340891885586323</v>
      </c>
      <c r="AH776" s="304">
        <f t="shared" ca="1" si="376"/>
        <v>-8.8030512279300535</v>
      </c>
    </row>
    <row r="777" spans="1:34" x14ac:dyDescent="0.2">
      <c r="A777" s="347">
        <f t="shared" ca="1" si="354"/>
        <v>1E-4</v>
      </c>
      <c r="B777" s="304">
        <f t="shared" ca="1" si="355"/>
        <v>29.838500000000067</v>
      </c>
      <c r="D777" s="306">
        <f t="shared" ca="1" si="356"/>
        <v>-0.6094696188338864</v>
      </c>
      <c r="E777" s="307">
        <f t="shared" ca="1" si="357"/>
        <v>-1.028046181338766</v>
      </c>
      <c r="F777" s="304">
        <f t="shared" ca="1" si="358"/>
        <v>1.1951285149500626</v>
      </c>
      <c r="G777" s="306">
        <f t="shared" ca="1" si="359"/>
        <v>7.1331552964816867</v>
      </c>
      <c r="H777" s="307">
        <f t="shared" ca="1" si="360"/>
        <v>-102.78385722424483</v>
      </c>
      <c r="I777" s="304">
        <f t="shared" ca="1" si="361"/>
        <v>103.03107885671038</v>
      </c>
      <c r="J777" s="306">
        <f t="shared" ca="1" si="362"/>
        <v>634.95209386251588</v>
      </c>
      <c r="K777" s="307">
        <f t="shared" ca="1" si="363"/>
        <v>-8.7165277915959418</v>
      </c>
      <c r="L777" s="304">
        <f t="shared" ca="1" si="348"/>
        <v>635.01192064175837</v>
      </c>
      <c r="M777" s="306">
        <f t="shared" ca="1" si="364"/>
        <v>-1.501507854235258</v>
      </c>
      <c r="N777" s="304">
        <f t="shared" ca="1" si="365"/>
        <v>-86.030062953424689</v>
      </c>
      <c r="P777" s="310">
        <f t="shared" ca="1" si="366"/>
        <v>23</v>
      </c>
      <c r="Q777" s="304">
        <f t="shared" ca="1" si="367"/>
        <v>0</v>
      </c>
      <c r="R777" s="306">
        <f t="shared" ca="1" si="368"/>
        <v>0</v>
      </c>
      <c r="S777" s="307">
        <f t="shared" ca="1" si="369"/>
        <v>4.5130000000000017</v>
      </c>
      <c r="T777" s="304">
        <f t="shared" ca="1" si="349"/>
        <v>44.272530000000017</v>
      </c>
      <c r="U777" s="311">
        <f t="shared" ca="1" si="350"/>
        <v>0</v>
      </c>
      <c r="V777" s="306">
        <f t="shared" ca="1" si="351"/>
        <v>1.2260682402217495</v>
      </c>
      <c r="W777" s="304">
        <f t="shared" ca="1" si="352"/>
        <v>39.72840353742712</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0.98338351377502065</v>
      </c>
      <c r="AH777" s="304">
        <f t="shared" ca="1" si="376"/>
        <v>-8.8030770807360401</v>
      </c>
    </row>
    <row r="778" spans="1:34" x14ac:dyDescent="0.2">
      <c r="A778" s="347">
        <f t="shared" ca="1" si="354"/>
        <v>1E-4</v>
      </c>
      <c r="B778" s="304">
        <f t="shared" ca="1" si="355"/>
        <v>29.838600000000067</v>
      </c>
      <c r="D778" s="306">
        <f t="shared" ca="1" si="356"/>
        <v>-0.60946561959808176</v>
      </c>
      <c r="E778" s="307">
        <f t="shared" ca="1" si="357"/>
        <v>-1.0280199891690316</v>
      </c>
      <c r="F778" s="304">
        <f t="shared" ca="1" si="358"/>
        <v>1.1951039451040104</v>
      </c>
      <c r="G778" s="306">
        <f t="shared" ca="1" si="359"/>
        <v>7.1330943499197268</v>
      </c>
      <c r="H778" s="307">
        <f t="shared" ca="1" si="360"/>
        <v>-102.78396002624375</v>
      </c>
      <c r="I778" s="304">
        <f t="shared" ca="1" si="361"/>
        <v>103.03117719254367</v>
      </c>
      <c r="J778" s="306">
        <f t="shared" ca="1" si="362"/>
        <v>634.95209386251588</v>
      </c>
      <c r="K778" s="307">
        <f t="shared" ca="1" si="363"/>
        <v>-8.726806182458466</v>
      </c>
      <c r="L778" s="304">
        <f t="shared" ca="1" si="348"/>
        <v>635.01206181185205</v>
      </c>
      <c r="M778" s="306">
        <f t="shared" ca="1" si="364"/>
        <v>-1.5015085134300645</v>
      </c>
      <c r="N778" s="304">
        <f t="shared" ca="1" si="365"/>
        <v>-86.030100722504983</v>
      </c>
      <c r="P778" s="310">
        <f t="shared" ca="1" si="366"/>
        <v>23</v>
      </c>
      <c r="Q778" s="304">
        <f t="shared" ca="1" si="367"/>
        <v>0</v>
      </c>
      <c r="R778" s="306">
        <f t="shared" ca="1" si="368"/>
        <v>0</v>
      </c>
      <c r="S778" s="307">
        <f t="shared" ca="1" si="369"/>
        <v>4.5130000000000017</v>
      </c>
      <c r="T778" s="304">
        <f t="shared" ca="1" si="349"/>
        <v>44.272530000000017</v>
      </c>
      <c r="U778" s="311">
        <f t="shared" ca="1" si="350"/>
        <v>0</v>
      </c>
      <c r="V778" s="306">
        <f t="shared" ca="1" si="351"/>
        <v>1.2260695004234965</v>
      </c>
      <c r="W778" s="304">
        <f t="shared" ca="1" si="352"/>
        <v>39.728520207844362</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0.98335810905042642</v>
      </c>
      <c r="AH778" s="304">
        <f t="shared" ca="1" si="376"/>
        <v>-8.8031029331768451</v>
      </c>
    </row>
    <row r="779" spans="1:34" x14ac:dyDescent="0.2">
      <c r="A779" s="347">
        <f t="shared" ca="1" si="354"/>
        <v>1E-4</v>
      </c>
      <c r="B779" s="304">
        <f t="shared" ca="1" si="355"/>
        <v>29.838700000000067</v>
      </c>
      <c r="D779" s="306">
        <f t="shared" ca="1" si="356"/>
        <v>-0.60946162036324336</v>
      </c>
      <c r="E779" s="307">
        <f t="shared" ca="1" si="357"/>
        <v>-1.0279937973692679</v>
      </c>
      <c r="F779" s="304">
        <f t="shared" ca="1" si="358"/>
        <v>1.1950793756589884</v>
      </c>
      <c r="G779" s="306">
        <f t="shared" ca="1" si="359"/>
        <v>7.1330334037576906</v>
      </c>
      <c r="H779" s="307">
        <f t="shared" ca="1" si="360"/>
        <v>-102.78406282562348</v>
      </c>
      <c r="I779" s="304">
        <f t="shared" ca="1" si="361"/>
        <v>103.03127552583652</v>
      </c>
      <c r="J779" s="306">
        <f t="shared" ca="1" si="362"/>
        <v>634.95209386251588</v>
      </c>
      <c r="K779" s="307">
        <f t="shared" ca="1" si="363"/>
        <v>-8.7370845836010584</v>
      </c>
      <c r="L779" s="304">
        <f t="shared" ca="1" si="348"/>
        <v>635.01220314842305</v>
      </c>
      <c r="M779" s="306">
        <f t="shared" ca="1" si="364"/>
        <v>-1.5015091726179808</v>
      </c>
      <c r="N779" s="304">
        <f t="shared" ca="1" si="365"/>
        <v>-86.030138491190499</v>
      </c>
      <c r="P779" s="310">
        <f t="shared" ca="1" si="366"/>
        <v>23</v>
      </c>
      <c r="Q779" s="304">
        <f t="shared" ca="1" si="367"/>
        <v>0</v>
      </c>
      <c r="R779" s="306">
        <f t="shared" ca="1" si="368"/>
        <v>0</v>
      </c>
      <c r="S779" s="307">
        <f t="shared" ca="1" si="369"/>
        <v>4.5130000000000017</v>
      </c>
      <c r="T779" s="304">
        <f t="shared" ca="1" si="349"/>
        <v>44.272530000000017</v>
      </c>
      <c r="U779" s="311">
        <f t="shared" ca="1" si="350"/>
        <v>0</v>
      </c>
      <c r="V779" s="306">
        <f t="shared" ca="1" si="351"/>
        <v>1.2260707606277998</v>
      </c>
      <c r="W779" s="304">
        <f t="shared" ca="1" si="352"/>
        <v>39.728636876613542</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0.98333270468208767</v>
      </c>
      <c r="AH779" s="304">
        <f t="shared" ca="1" si="376"/>
        <v>-8.8031287852524596</v>
      </c>
    </row>
    <row r="780" spans="1:34" x14ac:dyDescent="0.2">
      <c r="A780" s="347">
        <f t="shared" ca="1" si="354"/>
        <v>1E-4</v>
      </c>
      <c r="B780" s="304">
        <f t="shared" ca="1" si="355"/>
        <v>29.838800000000067</v>
      </c>
      <c r="D780" s="306">
        <f t="shared" ca="1" si="356"/>
        <v>-0.60945762112936697</v>
      </c>
      <c r="E780" s="307">
        <f t="shared" ca="1" si="357"/>
        <v>-1.0279676059394678</v>
      </c>
      <c r="F780" s="304">
        <f t="shared" ca="1" si="358"/>
        <v>1.1950548066149886</v>
      </c>
      <c r="G780" s="306">
        <f t="shared" ca="1" si="359"/>
        <v>7.132972457995578</v>
      </c>
      <c r="H780" s="307">
        <f t="shared" ca="1" si="360"/>
        <v>-102.78416562238408</v>
      </c>
      <c r="I780" s="304">
        <f t="shared" ca="1" si="361"/>
        <v>103.03137385658897</v>
      </c>
      <c r="J780" s="306">
        <f t="shared" ca="1" si="362"/>
        <v>634.95209386251588</v>
      </c>
      <c r="K780" s="307">
        <f t="shared" ca="1" si="363"/>
        <v>-8.7473629950234582</v>
      </c>
      <c r="L780" s="304">
        <f t="shared" ca="1" si="348"/>
        <v>635.01234465147206</v>
      </c>
      <c r="M780" s="306">
        <f t="shared" ca="1" si="364"/>
        <v>-1.5015098317990065</v>
      </c>
      <c r="N780" s="304">
        <f t="shared" ca="1" si="365"/>
        <v>-86.030176259481209</v>
      </c>
      <c r="P780" s="310">
        <f t="shared" ca="1" si="366"/>
        <v>23</v>
      </c>
      <c r="Q780" s="304">
        <f t="shared" ca="1" si="367"/>
        <v>0</v>
      </c>
      <c r="R780" s="306">
        <f t="shared" ca="1" si="368"/>
        <v>0</v>
      </c>
      <c r="S780" s="307">
        <f t="shared" ca="1" si="369"/>
        <v>4.5130000000000017</v>
      </c>
      <c r="T780" s="304">
        <f t="shared" ca="1" si="349"/>
        <v>44.272530000000017</v>
      </c>
      <c r="U780" s="311">
        <f t="shared" ca="1" si="350"/>
        <v>0</v>
      </c>
      <c r="V780" s="306">
        <f t="shared" ca="1" si="351"/>
        <v>1.2260720208346592</v>
      </c>
      <c r="W780" s="304">
        <f t="shared" ca="1" si="352"/>
        <v>39.728753543734662</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0.9833073006700026</v>
      </c>
      <c r="AH780" s="304">
        <f t="shared" ca="1" si="376"/>
        <v>-8.8031546369628906</v>
      </c>
    </row>
    <row r="781" spans="1:34" x14ac:dyDescent="0.2">
      <c r="A781" s="347">
        <f t="shared" ca="1" si="354"/>
        <v>1E-4</v>
      </c>
      <c r="B781" s="304">
        <f t="shared" ca="1" si="355"/>
        <v>29.838900000000066</v>
      </c>
      <c r="D781" s="306">
        <f t="shared" ca="1" si="356"/>
        <v>-0.60945362189645613</v>
      </c>
      <c r="E781" s="307">
        <f t="shared" ca="1" si="357"/>
        <v>-1.027941414879626</v>
      </c>
      <c r="F781" s="304">
        <f t="shared" ca="1" si="358"/>
        <v>1.1950302379720088</v>
      </c>
      <c r="G781" s="306">
        <f t="shared" ca="1" si="359"/>
        <v>7.1329115126333882</v>
      </c>
      <c r="H781" s="307">
        <f t="shared" ca="1" si="360"/>
        <v>-102.78426841652556</v>
      </c>
      <c r="I781" s="304">
        <f t="shared" ca="1" si="361"/>
        <v>103.03147218480105</v>
      </c>
      <c r="J781" s="306">
        <f t="shared" ca="1" si="362"/>
        <v>634.95209386251588</v>
      </c>
      <c r="K781" s="307">
        <f t="shared" ca="1" si="363"/>
        <v>-8.757641416725404</v>
      </c>
      <c r="L781" s="304">
        <f t="shared" ca="1" si="348"/>
        <v>635.01248632099919</v>
      </c>
      <c r="M781" s="306">
        <f t="shared" ca="1" si="364"/>
        <v>-1.5015104909731418</v>
      </c>
      <c r="N781" s="304">
        <f t="shared" ca="1" si="365"/>
        <v>-86.030214027377113</v>
      </c>
      <c r="P781" s="310">
        <f t="shared" ca="1" si="366"/>
        <v>23</v>
      </c>
      <c r="Q781" s="304">
        <f t="shared" ca="1" si="367"/>
        <v>0</v>
      </c>
      <c r="R781" s="306">
        <f t="shared" ca="1" si="368"/>
        <v>0</v>
      </c>
      <c r="S781" s="307">
        <f t="shared" ca="1" si="369"/>
        <v>4.5130000000000017</v>
      </c>
      <c r="T781" s="304">
        <f t="shared" ca="1" si="349"/>
        <v>44.272530000000017</v>
      </c>
      <c r="U781" s="311">
        <f t="shared" ca="1" si="350"/>
        <v>0</v>
      </c>
      <c r="V781" s="306">
        <f t="shared" ca="1" si="351"/>
        <v>1.2260732810440753</v>
      </c>
      <c r="W781" s="304">
        <f t="shared" ca="1" si="352"/>
        <v>39.728870209207756</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0.98328189701416235</v>
      </c>
      <c r="AH781" s="304">
        <f t="shared" ca="1" si="376"/>
        <v>-8.8031804883081417</v>
      </c>
    </row>
    <row r="782" spans="1:34" x14ac:dyDescent="0.2">
      <c r="A782" s="347">
        <f t="shared" ca="1" si="354"/>
        <v>1E-4</v>
      </c>
      <c r="B782" s="304">
        <f t="shared" ca="1" si="355"/>
        <v>29.839000000000066</v>
      </c>
      <c r="D782" s="306">
        <f t="shared" ca="1" si="356"/>
        <v>-0.60944962266451275</v>
      </c>
      <c r="E782" s="307">
        <f t="shared" ca="1" si="357"/>
        <v>-1.0279152241897389</v>
      </c>
      <c r="F782" s="304">
        <f t="shared" ca="1" si="358"/>
        <v>1.1950056697300471</v>
      </c>
      <c r="G782" s="306">
        <f t="shared" ca="1" si="359"/>
        <v>7.132850567671122</v>
      </c>
      <c r="H782" s="307">
        <f t="shared" ca="1" si="360"/>
        <v>-102.78437120804799</v>
      </c>
      <c r="I782" s="304">
        <f t="shared" ca="1" si="361"/>
        <v>103.03157051047282</v>
      </c>
      <c r="J782" s="306">
        <f t="shared" ca="1" si="362"/>
        <v>634.95209386251588</v>
      </c>
      <c r="K782" s="307">
        <f t="shared" ca="1" si="363"/>
        <v>-8.767919848706633</v>
      </c>
      <c r="L782" s="304">
        <f t="shared" ca="1" si="348"/>
        <v>635.01262815700488</v>
      </c>
      <c r="M782" s="306">
        <f t="shared" ca="1" si="364"/>
        <v>-1.5015111501403871</v>
      </c>
      <c r="N782" s="304">
        <f t="shared" ca="1" si="365"/>
        <v>-86.030251794878268</v>
      </c>
      <c r="P782" s="310">
        <f t="shared" ca="1" si="366"/>
        <v>23</v>
      </c>
      <c r="Q782" s="304">
        <f t="shared" ca="1" si="367"/>
        <v>0</v>
      </c>
      <c r="R782" s="306">
        <f t="shared" ca="1" si="368"/>
        <v>0</v>
      </c>
      <c r="S782" s="307">
        <f t="shared" ca="1" si="369"/>
        <v>4.5130000000000017</v>
      </c>
      <c r="T782" s="304">
        <f t="shared" ca="1" si="349"/>
        <v>44.272530000000017</v>
      </c>
      <c r="U782" s="311">
        <f t="shared" ca="1" si="350"/>
        <v>0</v>
      </c>
      <c r="V782" s="306">
        <f t="shared" ca="1" si="351"/>
        <v>1.226074541256047</v>
      </c>
      <c r="W782" s="304">
        <f t="shared" ca="1" si="352"/>
        <v>39.728986873032838</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0.98325649371456514</v>
      </c>
      <c r="AH782" s="304">
        <f t="shared" ca="1" si="376"/>
        <v>-8.8032063392882201</v>
      </c>
    </row>
    <row r="783" spans="1:34" x14ac:dyDescent="0.2">
      <c r="A783" s="347">
        <f t="shared" ca="1" si="354"/>
        <v>1E-4</v>
      </c>
      <c r="B783" s="304">
        <f t="shared" ca="1" si="355"/>
        <v>29.839100000000066</v>
      </c>
      <c r="D783" s="306">
        <f t="shared" ca="1" si="356"/>
        <v>-0.60944562343353414</v>
      </c>
      <c r="E783" s="307">
        <f t="shared" ca="1" si="357"/>
        <v>-1.0278890338697977</v>
      </c>
      <c r="F783" s="304">
        <f t="shared" ca="1" si="358"/>
        <v>1.1949811018890948</v>
      </c>
      <c r="G783" s="306">
        <f t="shared" ca="1" si="359"/>
        <v>7.1327896231087786</v>
      </c>
      <c r="H783" s="307">
        <f t="shared" ca="1" si="360"/>
        <v>-102.78447399695138</v>
      </c>
      <c r="I783" s="304">
        <f t="shared" ca="1" si="361"/>
        <v>103.03166883360427</v>
      </c>
      <c r="J783" s="306">
        <f t="shared" ca="1" si="362"/>
        <v>634.95209386251588</v>
      </c>
      <c r="K783" s="307">
        <f t="shared" ca="1" si="363"/>
        <v>-8.7781982909668823</v>
      </c>
      <c r="L783" s="304">
        <f t="shared" ca="1" si="348"/>
        <v>635.01277015948961</v>
      </c>
      <c r="M783" s="306">
        <f t="shared" ca="1" si="364"/>
        <v>-1.501511809300742</v>
      </c>
      <c r="N783" s="304">
        <f t="shared" ca="1" si="365"/>
        <v>-86.030289561984631</v>
      </c>
      <c r="P783" s="310">
        <f t="shared" ca="1" si="366"/>
        <v>23</v>
      </c>
      <c r="Q783" s="304">
        <f t="shared" ca="1" si="367"/>
        <v>0</v>
      </c>
      <c r="R783" s="306">
        <f t="shared" ca="1" si="368"/>
        <v>0</v>
      </c>
      <c r="S783" s="307">
        <f t="shared" ca="1" si="369"/>
        <v>4.5130000000000017</v>
      </c>
      <c r="T783" s="304">
        <f t="shared" ca="1" si="349"/>
        <v>44.272530000000017</v>
      </c>
      <c r="U783" s="311">
        <f t="shared" ca="1" si="350"/>
        <v>0</v>
      </c>
      <c r="V783" s="306">
        <f t="shared" ca="1" si="351"/>
        <v>1.2260758014705748</v>
      </c>
      <c r="W783" s="304">
        <f t="shared" ca="1" si="352"/>
        <v>39.72910353520988</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0.98323109077120563</v>
      </c>
      <c r="AH783" s="304">
        <f t="shared" ca="1" si="376"/>
        <v>-8.8032321899031292</v>
      </c>
    </row>
    <row r="784" spans="1:34" x14ac:dyDescent="0.2">
      <c r="A784" s="347">
        <f t="shared" ca="1" si="354"/>
        <v>1E-4</v>
      </c>
      <c r="B784" s="304">
        <f t="shared" ca="1" si="355"/>
        <v>29.839200000000066</v>
      </c>
      <c r="D784" s="306">
        <f t="shared" ca="1" si="356"/>
        <v>-0.60944162420352332</v>
      </c>
      <c r="E784" s="307">
        <f t="shared" ca="1" si="357"/>
        <v>-1.0278628439198148</v>
      </c>
      <c r="F784" s="304">
        <f t="shared" ca="1" si="358"/>
        <v>1.1949565344491648</v>
      </c>
      <c r="G784" s="306">
        <f t="shared" ca="1" si="359"/>
        <v>7.132728678946358</v>
      </c>
      <c r="H784" s="307">
        <f t="shared" ca="1" si="360"/>
        <v>-102.78457678323576</v>
      </c>
      <c r="I784" s="304">
        <f t="shared" ca="1" si="361"/>
        <v>103.03176715419546</v>
      </c>
      <c r="J784" s="306">
        <f t="shared" ca="1" si="362"/>
        <v>634.95209386251588</v>
      </c>
      <c r="K784" s="307">
        <f t="shared" ca="1" si="363"/>
        <v>-8.7884767435058908</v>
      </c>
      <c r="L784" s="304">
        <f t="shared" ca="1" si="348"/>
        <v>635.01291232845369</v>
      </c>
      <c r="M784" s="306">
        <f t="shared" ca="1" si="364"/>
        <v>-1.5015124684542069</v>
      </c>
      <c r="N784" s="304">
        <f t="shared" ca="1" si="365"/>
        <v>-86.030327328696217</v>
      </c>
      <c r="P784" s="310">
        <f t="shared" ca="1" si="366"/>
        <v>23</v>
      </c>
      <c r="Q784" s="304">
        <f t="shared" ca="1" si="367"/>
        <v>0</v>
      </c>
      <c r="R784" s="306">
        <f t="shared" ca="1" si="368"/>
        <v>0</v>
      </c>
      <c r="S784" s="307">
        <f t="shared" ca="1" si="369"/>
        <v>4.5130000000000017</v>
      </c>
      <c r="T784" s="304">
        <f t="shared" ca="1" si="349"/>
        <v>44.272530000000017</v>
      </c>
      <c r="U784" s="311">
        <f t="shared" ca="1" si="350"/>
        <v>0</v>
      </c>
      <c r="V784" s="306">
        <f t="shared" ca="1" si="351"/>
        <v>1.2260770616876593</v>
      </c>
      <c r="W784" s="304">
        <f t="shared" ca="1" si="352"/>
        <v>39.729220195738961</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0.98320568818409093</v>
      </c>
      <c r="AH784" s="304">
        <f t="shared" ca="1" si="376"/>
        <v>-8.803258040152862</v>
      </c>
    </row>
    <row r="785" spans="1:34" x14ac:dyDescent="0.2">
      <c r="A785" s="347">
        <f t="shared" ca="1" si="354"/>
        <v>1E-4</v>
      </c>
      <c r="B785" s="304">
        <f t="shared" ca="1" si="355"/>
        <v>29.839300000000065</v>
      </c>
      <c r="D785" s="306">
        <f t="shared" ca="1" si="356"/>
        <v>-0.60943762497448051</v>
      </c>
      <c r="E785" s="307">
        <f t="shared" ca="1" si="357"/>
        <v>-1.0278366543397688</v>
      </c>
      <c r="F785" s="304">
        <f t="shared" ca="1" si="358"/>
        <v>1.1949319674102392</v>
      </c>
      <c r="G785" s="306">
        <f t="shared" ca="1" si="359"/>
        <v>7.1326677351838601</v>
      </c>
      <c r="H785" s="307">
        <f t="shared" ca="1" si="360"/>
        <v>-102.7846795669012</v>
      </c>
      <c r="I785" s="304">
        <f t="shared" ca="1" si="361"/>
        <v>103.03186547224645</v>
      </c>
      <c r="J785" s="306">
        <f t="shared" ca="1" si="362"/>
        <v>634.95209386251588</v>
      </c>
      <c r="K785" s="307">
        <f t="shared" ca="1" si="363"/>
        <v>-8.7987552063233974</v>
      </c>
      <c r="L785" s="304">
        <f t="shared" ca="1" si="348"/>
        <v>635.01305466389738</v>
      </c>
      <c r="M785" s="306">
        <f t="shared" ca="1" si="364"/>
        <v>-1.501513127600782</v>
      </c>
      <c r="N785" s="304">
        <f t="shared" ca="1" si="365"/>
        <v>-86.030365095013053</v>
      </c>
      <c r="P785" s="310">
        <f t="shared" ca="1" si="366"/>
        <v>23</v>
      </c>
      <c r="Q785" s="304">
        <f t="shared" ca="1" si="367"/>
        <v>0</v>
      </c>
      <c r="R785" s="306">
        <f t="shared" ca="1" si="368"/>
        <v>0</v>
      </c>
      <c r="S785" s="307">
        <f t="shared" ca="1" si="369"/>
        <v>4.5130000000000017</v>
      </c>
      <c r="T785" s="304">
        <f t="shared" ca="1" si="349"/>
        <v>44.272530000000017</v>
      </c>
      <c r="U785" s="311">
        <f t="shared" ca="1" si="350"/>
        <v>0</v>
      </c>
      <c r="V785" s="306">
        <f t="shared" ca="1" si="351"/>
        <v>1.2260783219072997</v>
      </c>
      <c r="W785" s="304">
        <f t="shared" ca="1" si="352"/>
        <v>39.729336854620065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0.9831802859532015</v>
      </c>
      <c r="AH785" s="304">
        <f t="shared" ca="1" si="376"/>
        <v>-8.8032838900374362</v>
      </c>
    </row>
    <row r="786" spans="1:34" x14ac:dyDescent="0.2">
      <c r="A786" s="347">
        <f t="shared" ca="1" si="354"/>
        <v>1E-4</v>
      </c>
      <c r="B786" s="304">
        <f t="shared" ca="1" si="355"/>
        <v>29.839400000000065</v>
      </c>
      <c r="D786" s="306">
        <f t="shared" ca="1" si="356"/>
        <v>-0.60943362574640492</v>
      </c>
      <c r="E786" s="307">
        <f t="shared" ca="1" si="357"/>
        <v>-1.0278104651296651</v>
      </c>
      <c r="F786" s="304">
        <f t="shared" ca="1" si="358"/>
        <v>1.1949074007723224</v>
      </c>
      <c r="G786" s="306">
        <f t="shared" ca="1" si="359"/>
        <v>7.1326067918212859</v>
      </c>
      <c r="H786" s="307">
        <f t="shared" ca="1" si="360"/>
        <v>-102.78478234794771</v>
      </c>
      <c r="I786" s="304">
        <f t="shared" ca="1" si="361"/>
        <v>103.03196378775723</v>
      </c>
      <c r="J786" s="306">
        <f t="shared" ca="1" si="362"/>
        <v>634.95209386251588</v>
      </c>
      <c r="K786" s="307">
        <f t="shared" ca="1" si="363"/>
        <v>-8.8090336794191391</v>
      </c>
      <c r="L786" s="304">
        <f t="shared" ca="1" si="348"/>
        <v>635.01319716582134</v>
      </c>
      <c r="M786" s="306">
        <f t="shared" ca="1" si="364"/>
        <v>-1.5015137867404673</v>
      </c>
      <c r="N786" s="304">
        <f t="shared" ca="1" si="365"/>
        <v>-86.030402860935126</v>
      </c>
      <c r="P786" s="310">
        <f t="shared" ca="1" si="366"/>
        <v>23</v>
      </c>
      <c r="Q786" s="304">
        <f t="shared" ca="1" si="367"/>
        <v>0</v>
      </c>
      <c r="R786" s="306">
        <f t="shared" ca="1" si="368"/>
        <v>0</v>
      </c>
      <c r="S786" s="307">
        <f t="shared" ca="1" si="369"/>
        <v>4.5130000000000017</v>
      </c>
      <c r="T786" s="304">
        <f t="shared" ca="1" si="349"/>
        <v>44.272530000000017</v>
      </c>
      <c r="U786" s="311">
        <f t="shared" ca="1" si="350"/>
        <v>0</v>
      </c>
      <c r="V786" s="306">
        <f t="shared" ca="1" si="351"/>
        <v>1.2260795821294959</v>
      </c>
      <c r="W786" s="304">
        <f t="shared" ca="1" si="352"/>
        <v>39.729453511853194</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0.98315488407854801</v>
      </c>
      <c r="AH786" s="304">
        <f t="shared" ca="1" si="376"/>
        <v>-8.8033097395568465</v>
      </c>
    </row>
    <row r="787" spans="1:34" x14ac:dyDescent="0.2">
      <c r="A787" s="347">
        <f t="shared" ca="1" si="354"/>
        <v>1E-4</v>
      </c>
      <c r="B787" s="304">
        <f t="shared" ca="1" si="355"/>
        <v>29.839500000000065</v>
      </c>
      <c r="D787" s="306">
        <f t="shared" ca="1" si="356"/>
        <v>-0.609429626519298</v>
      </c>
      <c r="E787" s="307">
        <f t="shared" ca="1" si="357"/>
        <v>-1.027784276289502</v>
      </c>
      <c r="F787" s="304">
        <f t="shared" ca="1" si="358"/>
        <v>1.1948828345354143</v>
      </c>
      <c r="G787" s="306">
        <f t="shared" ca="1" si="359"/>
        <v>7.1325458488586335</v>
      </c>
      <c r="H787" s="307">
        <f t="shared" ca="1" si="360"/>
        <v>-102.78488512637534</v>
      </c>
      <c r="I787" s="304">
        <f t="shared" ca="1" si="361"/>
        <v>103.03206210072787</v>
      </c>
      <c r="J787" s="306">
        <f t="shared" ca="1" si="362"/>
        <v>634.95209386251588</v>
      </c>
      <c r="K787" s="307">
        <f t="shared" ca="1" si="363"/>
        <v>-8.8193121627928548</v>
      </c>
      <c r="L787" s="304">
        <f t="shared" ca="1" si="348"/>
        <v>635.0133398342258</v>
      </c>
      <c r="M787" s="306">
        <f t="shared" ca="1" si="364"/>
        <v>-1.5015144458732625</v>
      </c>
      <c r="N787" s="304">
        <f t="shared" ca="1" si="365"/>
        <v>-86.030440626462436</v>
      </c>
      <c r="P787" s="310">
        <f t="shared" ca="1" si="366"/>
        <v>23</v>
      </c>
      <c r="Q787" s="304">
        <f t="shared" ca="1" si="367"/>
        <v>0</v>
      </c>
      <c r="R787" s="306">
        <f t="shared" ca="1" si="368"/>
        <v>0</v>
      </c>
      <c r="S787" s="307">
        <f t="shared" ca="1" si="369"/>
        <v>4.5130000000000017</v>
      </c>
      <c r="T787" s="304">
        <f t="shared" ca="1" si="349"/>
        <v>44.272530000000017</v>
      </c>
      <c r="U787" s="311">
        <f t="shared" ca="1" si="350"/>
        <v>0</v>
      </c>
      <c r="V787" s="306">
        <f t="shared" ca="1" si="351"/>
        <v>1.2260808423542482</v>
      </c>
      <c r="W787" s="304">
        <f t="shared" ca="1" si="352"/>
        <v>39.729570167438382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0.98312948256012156</v>
      </c>
      <c r="AH787" s="304">
        <f t="shared" ca="1" si="376"/>
        <v>-8.8033355887110964</v>
      </c>
    </row>
    <row r="788" spans="1:34" x14ac:dyDescent="0.2">
      <c r="A788" s="347">
        <f t="shared" ca="1" si="354"/>
        <v>1E-4</v>
      </c>
      <c r="B788" s="304">
        <f t="shared" ca="1" si="355"/>
        <v>29.839600000000065</v>
      </c>
      <c r="D788" s="306">
        <f t="shared" ca="1" si="356"/>
        <v>-0.60942562729316319</v>
      </c>
      <c r="E788" s="307">
        <f t="shared" ca="1" si="357"/>
        <v>-1.0277580878192758</v>
      </c>
      <c r="F788" s="304">
        <f t="shared" ca="1" si="358"/>
        <v>1.1948582686995139</v>
      </c>
      <c r="G788" s="306">
        <f t="shared" ca="1" si="359"/>
        <v>7.1324849062959039</v>
      </c>
      <c r="H788" s="307">
        <f t="shared" ca="1" si="360"/>
        <v>-102.78498790218413</v>
      </c>
      <c r="I788" s="304">
        <f t="shared" ca="1" si="361"/>
        <v>103.0321604111584</v>
      </c>
      <c r="J788" s="306">
        <f t="shared" ca="1" si="362"/>
        <v>634.95209386251588</v>
      </c>
      <c r="K788" s="307">
        <f t="shared" ca="1" si="363"/>
        <v>-8.8295906564442834</v>
      </c>
      <c r="L788" s="304">
        <f t="shared" ca="1" si="348"/>
        <v>635.01348266911111</v>
      </c>
      <c r="M788" s="306">
        <f t="shared" ca="1" si="364"/>
        <v>-1.5015151049991684</v>
      </c>
      <c r="N788" s="304">
        <f t="shared" ca="1" si="365"/>
        <v>-86.030478391595011</v>
      </c>
      <c r="P788" s="310">
        <f t="shared" ca="1" si="366"/>
        <v>23</v>
      </c>
      <c r="Q788" s="304">
        <f t="shared" ca="1" si="367"/>
        <v>0</v>
      </c>
      <c r="R788" s="306">
        <f t="shared" ca="1" si="368"/>
        <v>0</v>
      </c>
      <c r="S788" s="307">
        <f t="shared" ca="1" si="369"/>
        <v>4.5130000000000017</v>
      </c>
      <c r="T788" s="304">
        <f t="shared" ca="1" si="349"/>
        <v>44.272530000000017</v>
      </c>
      <c r="U788" s="311">
        <f t="shared" ca="1" si="350"/>
        <v>0</v>
      </c>
      <c r="V788" s="306">
        <f t="shared" ca="1" si="351"/>
        <v>1.2260821025815567</v>
      </c>
      <c r="W788" s="304">
        <f t="shared" ca="1" si="352"/>
        <v>39.729686821375665</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0.98310408139791861</v>
      </c>
      <c r="AH788" s="304">
        <f t="shared" ca="1" si="376"/>
        <v>-8.8033614375001914</v>
      </c>
    </row>
    <row r="789" spans="1:34" x14ac:dyDescent="0.2">
      <c r="A789" s="347">
        <f t="shared" ca="1" si="354"/>
        <v>1E-4</v>
      </c>
      <c r="B789" s="304">
        <f t="shared" ca="1" si="355"/>
        <v>29.839700000000065</v>
      </c>
      <c r="D789" s="306">
        <f t="shared" ca="1" si="356"/>
        <v>-0.60942162806799682</v>
      </c>
      <c r="E789" s="307">
        <f t="shared" ca="1" si="357"/>
        <v>-1.0277318997189688</v>
      </c>
      <c r="F789" s="304">
        <f t="shared" ca="1" si="358"/>
        <v>1.1948337032646044</v>
      </c>
      <c r="G789" s="306">
        <f t="shared" ca="1" si="359"/>
        <v>7.1324239641330971</v>
      </c>
      <c r="H789" s="307">
        <f t="shared" ca="1" si="360"/>
        <v>-102.78509067537409</v>
      </c>
      <c r="I789" s="304">
        <f t="shared" ca="1" si="361"/>
        <v>103.03225871904883</v>
      </c>
      <c r="J789" s="306">
        <f t="shared" ca="1" si="362"/>
        <v>634.95209386251588</v>
      </c>
      <c r="K789" s="307">
        <f t="shared" ca="1" si="363"/>
        <v>-8.8398691603731621</v>
      </c>
      <c r="L789" s="304">
        <f t="shared" ca="1" si="348"/>
        <v>635.01362567047784</v>
      </c>
      <c r="M789" s="306">
        <f t="shared" ca="1" si="364"/>
        <v>-1.5015157641181844</v>
      </c>
      <c r="N789" s="304">
        <f t="shared" ca="1" si="365"/>
        <v>-86.030516156332823</v>
      </c>
      <c r="P789" s="310">
        <f t="shared" ca="1" si="366"/>
        <v>23</v>
      </c>
      <c r="Q789" s="304">
        <f t="shared" ca="1" si="367"/>
        <v>0</v>
      </c>
      <c r="R789" s="306">
        <f t="shared" ca="1" si="368"/>
        <v>0</v>
      </c>
      <c r="S789" s="307">
        <f t="shared" ca="1" si="369"/>
        <v>4.5130000000000017</v>
      </c>
      <c r="T789" s="304">
        <f t="shared" ca="1" si="349"/>
        <v>44.272530000000017</v>
      </c>
      <c r="U789" s="311">
        <f t="shared" ca="1" si="350"/>
        <v>0</v>
      </c>
      <c r="V789" s="306">
        <f t="shared" ca="1" si="351"/>
        <v>1.2260833628114209</v>
      </c>
      <c r="W789" s="304">
        <f t="shared" ca="1" si="352"/>
        <v>39.729803473664994</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0.98307868059193027</v>
      </c>
      <c r="AH789" s="304">
        <f t="shared" ca="1" si="376"/>
        <v>-8.803387285924142</v>
      </c>
    </row>
    <row r="790" spans="1:34" x14ac:dyDescent="0.2">
      <c r="A790" s="347">
        <f t="shared" ca="1" si="354"/>
        <v>1E-4</v>
      </c>
      <c r="B790" s="304">
        <f t="shared" ca="1" si="355"/>
        <v>29.839800000000064</v>
      </c>
      <c r="D790" s="306">
        <f t="shared" ca="1" si="356"/>
        <v>-0.60941762884380291</v>
      </c>
      <c r="E790" s="307">
        <f t="shared" ca="1" si="357"/>
        <v>-1.0277057119886024</v>
      </c>
      <c r="F790" s="304">
        <f t="shared" ca="1" si="358"/>
        <v>1.1948091382307064</v>
      </c>
      <c r="G790" s="306">
        <f t="shared" ca="1" si="359"/>
        <v>7.132363022370213</v>
      </c>
      <c r="H790" s="307">
        <f t="shared" ca="1" si="360"/>
        <v>-102.7851934459453</v>
      </c>
      <c r="I790" s="304">
        <f t="shared" ca="1" si="361"/>
        <v>103.03235702439923</v>
      </c>
      <c r="J790" s="306">
        <f t="shared" ca="1" si="362"/>
        <v>634.95209386251588</v>
      </c>
      <c r="K790" s="307">
        <f t="shared" ca="1" si="363"/>
        <v>-8.8501476745792278</v>
      </c>
      <c r="L790" s="304">
        <f t="shared" ca="1" si="348"/>
        <v>635.01376883832609</v>
      </c>
      <c r="M790" s="306">
        <f t="shared" ca="1" si="364"/>
        <v>-1.5015164232303111</v>
      </c>
      <c r="N790" s="304">
        <f t="shared" ca="1" si="365"/>
        <v>-86.030553920675899</v>
      </c>
      <c r="P790" s="310">
        <f t="shared" ca="1" si="366"/>
        <v>23</v>
      </c>
      <c r="Q790" s="304">
        <f t="shared" ca="1" si="367"/>
        <v>0</v>
      </c>
      <c r="R790" s="306">
        <f t="shared" ca="1" si="368"/>
        <v>0</v>
      </c>
      <c r="S790" s="307">
        <f t="shared" ca="1" si="369"/>
        <v>4.5130000000000017</v>
      </c>
      <c r="T790" s="304">
        <f t="shared" ca="1" si="349"/>
        <v>44.272530000000017</v>
      </c>
      <c r="U790" s="311">
        <f t="shared" ca="1" si="350"/>
        <v>0</v>
      </c>
      <c r="V790" s="306">
        <f t="shared" ca="1" si="351"/>
        <v>1.2260846230438418</v>
      </c>
      <c r="W790" s="304">
        <f t="shared" ca="1" si="352"/>
        <v>39.729920124306474</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0.98305328014217075</v>
      </c>
      <c r="AH790" s="304">
        <f t="shared" ca="1" si="376"/>
        <v>-8.803413133982934</v>
      </c>
    </row>
    <row r="791" spans="1:34" x14ac:dyDescent="0.2">
      <c r="A791" s="347">
        <f t="shared" ca="1" si="354"/>
        <v>1E-4</v>
      </c>
      <c r="B791" s="304">
        <f t="shared" ca="1" si="355"/>
        <v>29.839900000000064</v>
      </c>
      <c r="D791" s="306">
        <f t="shared" ca="1" si="356"/>
        <v>-0.60941362962058065</v>
      </c>
      <c r="E791" s="307">
        <f t="shared" ca="1" si="357"/>
        <v>-1.027679524628148</v>
      </c>
      <c r="F791" s="304">
        <f t="shared" ca="1" si="358"/>
        <v>1.1947845735977958</v>
      </c>
      <c r="G791" s="306">
        <f t="shared" ca="1" si="359"/>
        <v>7.1323020810072508</v>
      </c>
      <c r="H791" s="307">
        <f t="shared" ca="1" si="360"/>
        <v>-102.78529621389777</v>
      </c>
      <c r="I791" s="304">
        <f t="shared" ca="1" si="361"/>
        <v>103.03245532720963</v>
      </c>
      <c r="J791" s="306">
        <f t="shared" ca="1" si="362"/>
        <v>634.95209386251588</v>
      </c>
      <c r="K791" s="307">
        <f t="shared" ca="1" si="363"/>
        <v>-8.8604261990622195</v>
      </c>
      <c r="L791" s="304">
        <f t="shared" ca="1" si="348"/>
        <v>635.01391217265643</v>
      </c>
      <c r="M791" s="306">
        <f t="shared" ca="1" si="364"/>
        <v>-1.5015170823355484</v>
      </c>
      <c r="N791" s="304">
        <f t="shared" ca="1" si="365"/>
        <v>-86.030591684624255</v>
      </c>
      <c r="P791" s="310">
        <f t="shared" ca="1" si="366"/>
        <v>23</v>
      </c>
      <c r="Q791" s="304">
        <f t="shared" ca="1" si="367"/>
        <v>0</v>
      </c>
      <c r="R791" s="306">
        <f t="shared" ca="1" si="368"/>
        <v>0</v>
      </c>
      <c r="S791" s="307">
        <f t="shared" ca="1" si="369"/>
        <v>4.5130000000000017</v>
      </c>
      <c r="T791" s="304">
        <f t="shared" ca="1" si="349"/>
        <v>44.272530000000017</v>
      </c>
      <c r="U791" s="311">
        <f t="shared" ca="1" si="350"/>
        <v>0</v>
      </c>
      <c r="V791" s="306">
        <f t="shared" ca="1" si="351"/>
        <v>1.2260858832788177</v>
      </c>
      <c r="W791" s="304">
        <f t="shared" ca="1" si="352"/>
        <v>39.730036773300064</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0.98302788004861341</v>
      </c>
      <c r="AH791" s="304">
        <f t="shared" ca="1" si="376"/>
        <v>-8.8034389816765923</v>
      </c>
    </row>
    <row r="792" spans="1:34" x14ac:dyDescent="0.2">
      <c r="A792" s="347">
        <f t="shared" ca="1" si="354"/>
        <v>1E-4</v>
      </c>
      <c r="B792" s="304">
        <f t="shared" ca="1" si="355"/>
        <v>29.840000000000064</v>
      </c>
      <c r="D792" s="306">
        <f t="shared" ca="1" si="356"/>
        <v>-0.60940963039833074</v>
      </c>
      <c r="E792" s="307">
        <f t="shared" ca="1" si="357"/>
        <v>-1.0276533376376165</v>
      </c>
      <c r="F792" s="304">
        <f t="shared" ca="1" si="358"/>
        <v>1.1947600093658823</v>
      </c>
      <c r="G792" s="306">
        <f t="shared" ca="1" si="359"/>
        <v>7.1322411400442114</v>
      </c>
      <c r="H792" s="307">
        <f t="shared" ca="1" si="360"/>
        <v>-102.78539897923153</v>
      </c>
      <c r="I792" s="304">
        <f t="shared" ca="1" si="361"/>
        <v>103.03255362748003</v>
      </c>
      <c r="J792" s="306">
        <f t="shared" ca="1" si="362"/>
        <v>634.95209386251588</v>
      </c>
      <c r="K792" s="307">
        <f t="shared" ca="1" si="363"/>
        <v>-8.8707047338218761</v>
      </c>
      <c r="L792" s="304">
        <f t="shared" ca="1" si="348"/>
        <v>635.01405567346922</v>
      </c>
      <c r="M792" s="306">
        <f t="shared" ca="1" si="364"/>
        <v>-1.5015177414338965</v>
      </c>
      <c r="N792" s="304">
        <f t="shared" ca="1" si="365"/>
        <v>-86.030629448177891</v>
      </c>
      <c r="P792" s="310">
        <f t="shared" ca="1" si="366"/>
        <v>23</v>
      </c>
      <c r="Q792" s="304">
        <f t="shared" ca="1" si="367"/>
        <v>0</v>
      </c>
      <c r="R792" s="306">
        <f t="shared" ca="1" si="368"/>
        <v>0</v>
      </c>
      <c r="S792" s="307">
        <f t="shared" ca="1" si="369"/>
        <v>4.5130000000000017</v>
      </c>
      <c r="T792" s="304">
        <f t="shared" ca="1" si="349"/>
        <v>44.272530000000017</v>
      </c>
      <c r="U792" s="311">
        <f t="shared" ca="1" si="350"/>
        <v>0</v>
      </c>
      <c r="V792" s="306">
        <f t="shared" ca="1" si="351"/>
        <v>1.2260871435163498</v>
      </c>
      <c r="W792" s="304">
        <f t="shared" ca="1" si="352"/>
        <v>39.730153420645749</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0.98300248031126891</v>
      </c>
      <c r="AH792" s="304">
        <f t="shared" ca="1" si="376"/>
        <v>-8.8034648290051081</v>
      </c>
    </row>
    <row r="793" spans="1:34" x14ac:dyDescent="0.2">
      <c r="A793" s="347">
        <f t="shared" ca="1" si="354"/>
        <v>1E-4</v>
      </c>
      <c r="B793" s="304">
        <f t="shared" ca="1" si="355"/>
        <v>29.840100000000064</v>
      </c>
      <c r="D793" s="306">
        <f t="shared" ca="1" si="356"/>
        <v>-0.60940563117705193</v>
      </c>
      <c r="E793" s="307">
        <f t="shared" ca="1" si="357"/>
        <v>-1.0276271510170112</v>
      </c>
      <c r="F793" s="304">
        <f t="shared" ca="1" si="358"/>
        <v>1.1947354455349686</v>
      </c>
      <c r="G793" s="306">
        <f t="shared" ca="1" si="359"/>
        <v>7.1321801994810938</v>
      </c>
      <c r="H793" s="307">
        <f t="shared" ca="1" si="360"/>
        <v>-102.78550174194663</v>
      </c>
      <c r="I793" s="304">
        <f t="shared" ca="1" si="361"/>
        <v>103.0326519252105</v>
      </c>
      <c r="J793" s="306">
        <f t="shared" ca="1" si="362"/>
        <v>634.95209386251588</v>
      </c>
      <c r="K793" s="307">
        <f t="shared" ca="1" si="363"/>
        <v>-8.8809832788579346</v>
      </c>
      <c r="L793" s="304">
        <f t="shared" ca="1" si="348"/>
        <v>635.01419934076478</v>
      </c>
      <c r="M793" s="306">
        <f t="shared" ca="1" si="364"/>
        <v>-1.5015184005253552</v>
      </c>
      <c r="N793" s="304">
        <f t="shared" ca="1" si="365"/>
        <v>-86.030667211336791</v>
      </c>
      <c r="P793" s="310">
        <f t="shared" ca="1" si="366"/>
        <v>23</v>
      </c>
      <c r="Q793" s="304">
        <f t="shared" ca="1" si="367"/>
        <v>0</v>
      </c>
      <c r="R793" s="306">
        <f t="shared" ca="1" si="368"/>
        <v>0</v>
      </c>
      <c r="S793" s="307">
        <f t="shared" ca="1" si="369"/>
        <v>4.5130000000000017</v>
      </c>
      <c r="T793" s="304">
        <f t="shared" ca="1" si="349"/>
        <v>44.272530000000017</v>
      </c>
      <c r="U793" s="311">
        <f t="shared" ca="1" si="350"/>
        <v>0</v>
      </c>
      <c r="V793" s="306">
        <f t="shared" ca="1" si="351"/>
        <v>1.2260884037564381</v>
      </c>
      <c r="W793" s="304">
        <f t="shared" ca="1" si="352"/>
        <v>39.730270066343621</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0.98297708093014435</v>
      </c>
      <c r="AH793" s="304">
        <f t="shared" ca="1" si="376"/>
        <v>-8.8034906759684759</v>
      </c>
    </row>
    <row r="794" spans="1:34" x14ac:dyDescent="0.2">
      <c r="A794" s="347">
        <f t="shared" ca="1" si="354"/>
        <v>1E-4</v>
      </c>
      <c r="B794" s="304">
        <f t="shared" ca="1" si="355"/>
        <v>29.840200000000063</v>
      </c>
      <c r="D794" s="306">
        <f t="shared" ca="1" si="356"/>
        <v>-0.60940163195674935</v>
      </c>
      <c r="E794" s="307">
        <f t="shared" ca="1" si="357"/>
        <v>-1.0276009647663074</v>
      </c>
      <c r="F794" s="304">
        <f t="shared" ca="1" si="358"/>
        <v>1.1947108821050367</v>
      </c>
      <c r="G794" s="306">
        <f t="shared" ca="1" si="359"/>
        <v>7.1321192593178981</v>
      </c>
      <c r="H794" s="307">
        <f t="shared" ca="1" si="360"/>
        <v>-102.78560450204311</v>
      </c>
      <c r="I794" s="304">
        <f t="shared" ca="1" si="361"/>
        <v>103.03275022040107</v>
      </c>
      <c r="J794" s="306">
        <f t="shared" ca="1" si="362"/>
        <v>634.95209386251588</v>
      </c>
      <c r="K794" s="307">
        <f t="shared" ca="1" si="363"/>
        <v>-8.8912618341701339</v>
      </c>
      <c r="L794" s="304">
        <f t="shared" ca="1" si="348"/>
        <v>635.01434317454357</v>
      </c>
      <c r="M794" s="306">
        <f t="shared" ca="1" si="364"/>
        <v>-1.5015190596099248</v>
      </c>
      <c r="N794" s="304">
        <f t="shared" ca="1" si="365"/>
        <v>-86.030704974100971</v>
      </c>
      <c r="P794" s="310">
        <f t="shared" ca="1" si="366"/>
        <v>23</v>
      </c>
      <c r="Q794" s="304">
        <f t="shared" ca="1" si="367"/>
        <v>0</v>
      </c>
      <c r="R794" s="306">
        <f t="shared" ca="1" si="368"/>
        <v>0</v>
      </c>
      <c r="S794" s="307">
        <f t="shared" ca="1" si="369"/>
        <v>4.5130000000000017</v>
      </c>
      <c r="T794" s="304">
        <f t="shared" ca="1" si="349"/>
        <v>44.272530000000017</v>
      </c>
      <c r="U794" s="311">
        <f t="shared" ca="1" si="350"/>
        <v>0</v>
      </c>
      <c r="V794" s="306">
        <f t="shared" ca="1" si="351"/>
        <v>1.2260896639990824</v>
      </c>
      <c r="W794" s="304">
        <f t="shared" ca="1" si="352"/>
        <v>39.730386710393667</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0.98295168190521309</v>
      </c>
      <c r="AH794" s="304">
        <f t="shared" ca="1" si="376"/>
        <v>-8.8035165225667207</v>
      </c>
    </row>
    <row r="795" spans="1:34" x14ac:dyDescent="0.2">
      <c r="A795" s="347">
        <f t="shared" ca="1" si="354"/>
        <v>1E-4</v>
      </c>
      <c r="B795" s="304">
        <f t="shared" ca="1" si="355"/>
        <v>29.840300000000063</v>
      </c>
      <c r="D795" s="306">
        <f t="shared" ca="1" si="356"/>
        <v>-0.60939763273742142</v>
      </c>
      <c r="E795" s="307">
        <f t="shared" ca="1" si="357"/>
        <v>-1.0275747788855156</v>
      </c>
      <c r="F795" s="304">
        <f t="shared" ca="1" si="358"/>
        <v>1.1946863190760952</v>
      </c>
      <c r="G795" s="306">
        <f t="shared" ca="1" si="359"/>
        <v>7.1320583195546243</v>
      </c>
      <c r="H795" s="307">
        <f t="shared" ca="1" si="360"/>
        <v>-102.785707259521</v>
      </c>
      <c r="I795" s="304">
        <f t="shared" ca="1" si="361"/>
        <v>103.03284851305179</v>
      </c>
      <c r="J795" s="306">
        <f t="shared" ca="1" si="362"/>
        <v>634.95209386251588</v>
      </c>
      <c r="K795" s="307">
        <f t="shared" ca="1" si="363"/>
        <v>-8.901540399758213</v>
      </c>
      <c r="L795" s="304">
        <f t="shared" ca="1" si="348"/>
        <v>635.01448717480582</v>
      </c>
      <c r="M795" s="306">
        <f t="shared" ca="1" si="364"/>
        <v>-1.5015197186876055</v>
      </c>
      <c r="N795" s="304">
        <f t="shared" ca="1" si="365"/>
        <v>-86.030742736470444</v>
      </c>
      <c r="P795" s="310">
        <f t="shared" ca="1" si="366"/>
        <v>23</v>
      </c>
      <c r="Q795" s="304">
        <f t="shared" ca="1" si="367"/>
        <v>0</v>
      </c>
      <c r="R795" s="306">
        <f t="shared" ca="1" si="368"/>
        <v>0</v>
      </c>
      <c r="S795" s="307">
        <f t="shared" ca="1" si="369"/>
        <v>4.5130000000000017</v>
      </c>
      <c r="T795" s="304">
        <f t="shared" ca="1" si="349"/>
        <v>44.272530000000017</v>
      </c>
      <c r="U795" s="311">
        <f t="shared" ca="1" si="350"/>
        <v>0</v>
      </c>
      <c r="V795" s="306">
        <f t="shared" ca="1" si="351"/>
        <v>1.2260909242442821</v>
      </c>
      <c r="W795" s="304">
        <f t="shared" ca="1" si="352"/>
        <v>39.730503352795886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0.98292628323648223</v>
      </c>
      <c r="AH795" s="304">
        <f t="shared" ca="1" si="376"/>
        <v>-8.8035423687998335</v>
      </c>
    </row>
    <row r="796" spans="1:34" x14ac:dyDescent="0.2">
      <c r="A796" s="347">
        <f t="shared" ca="1" si="354"/>
        <v>1E-4</v>
      </c>
      <c r="B796" s="304">
        <f t="shared" ca="1" si="355"/>
        <v>29.840400000000063</v>
      </c>
      <c r="D796" s="306">
        <f t="shared" ca="1" si="356"/>
        <v>-0.60939363351906817</v>
      </c>
      <c r="E796" s="307">
        <f t="shared" ca="1" si="357"/>
        <v>-1.0275485933746289</v>
      </c>
      <c r="F796" s="304">
        <f t="shared" ca="1" si="358"/>
        <v>1.1946617564481383</v>
      </c>
      <c r="G796" s="306">
        <f t="shared" ca="1" si="359"/>
        <v>7.1319973801912724</v>
      </c>
      <c r="H796" s="307">
        <f t="shared" ca="1" si="360"/>
        <v>-102.78581001438035</v>
      </c>
      <c r="I796" s="304">
        <f t="shared" ca="1" si="361"/>
        <v>103.03294680316266</v>
      </c>
      <c r="J796" s="306">
        <f t="shared" ca="1" si="362"/>
        <v>634.95209386251588</v>
      </c>
      <c r="K796" s="307">
        <f t="shared" ca="1" si="363"/>
        <v>-8.9118189756219088</v>
      </c>
      <c r="L796" s="304">
        <f t="shared" ca="1" si="348"/>
        <v>635.01463134155222</v>
      </c>
      <c r="M796" s="306">
        <f t="shared" ca="1" si="364"/>
        <v>-1.5015203777583974</v>
      </c>
      <c r="N796" s="304">
        <f t="shared" ca="1" si="365"/>
        <v>-86.03078049844521</v>
      </c>
      <c r="P796" s="310">
        <f t="shared" ca="1" si="366"/>
        <v>23</v>
      </c>
      <c r="Q796" s="304">
        <f t="shared" ca="1" si="367"/>
        <v>0</v>
      </c>
      <c r="R796" s="306">
        <f t="shared" ca="1" si="368"/>
        <v>0</v>
      </c>
      <c r="S796" s="307">
        <f t="shared" ca="1" si="369"/>
        <v>4.5130000000000017</v>
      </c>
      <c r="T796" s="304">
        <f t="shared" ca="1" si="349"/>
        <v>44.272530000000017</v>
      </c>
      <c r="U796" s="311">
        <f t="shared" ca="1" si="350"/>
        <v>0</v>
      </c>
      <c r="V796" s="306">
        <f t="shared" ca="1" si="351"/>
        <v>1.2260921844920378</v>
      </c>
      <c r="W796" s="304">
        <f t="shared" ca="1" si="352"/>
        <v>39.730619993550292</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0.98290088492395</v>
      </c>
      <c r="AH796" s="304">
        <f t="shared" ca="1" si="376"/>
        <v>-8.8035682146678198</v>
      </c>
    </row>
    <row r="797" spans="1:34" x14ac:dyDescent="0.2">
      <c r="A797" s="347">
        <f t="shared" ca="1" si="354"/>
        <v>1E-4</v>
      </c>
      <c r="B797" s="304">
        <f t="shared" ca="1" si="355"/>
        <v>29.840500000000063</v>
      </c>
      <c r="D797" s="306">
        <f t="shared" ca="1" si="356"/>
        <v>-0.6093896343016888</v>
      </c>
      <c r="E797" s="307">
        <f t="shared" ca="1" si="357"/>
        <v>-1.0275224082336472</v>
      </c>
      <c r="F797" s="304">
        <f t="shared" ca="1" si="358"/>
        <v>1.194637194221166</v>
      </c>
      <c r="G797" s="306">
        <f t="shared" ca="1" si="359"/>
        <v>7.1319364412278423</v>
      </c>
      <c r="H797" s="307">
        <f t="shared" ca="1" si="360"/>
        <v>-102.78591276662117</v>
      </c>
      <c r="I797" s="304">
        <f t="shared" ca="1" si="361"/>
        <v>103.03304509073372</v>
      </c>
      <c r="J797" s="306">
        <f t="shared" ca="1" si="362"/>
        <v>634.95209386251588</v>
      </c>
      <c r="K797" s="307">
        <f t="shared" ca="1" si="363"/>
        <v>-8.9220975617609586</v>
      </c>
      <c r="L797" s="304">
        <f t="shared" ca="1" si="348"/>
        <v>635.01477567478287</v>
      </c>
      <c r="M797" s="306">
        <f t="shared" ca="1" si="364"/>
        <v>-1.5015210368223002</v>
      </c>
      <c r="N797" s="304">
        <f t="shared" ca="1" si="365"/>
        <v>-86.030818260025271</v>
      </c>
      <c r="P797" s="310">
        <f t="shared" ca="1" si="366"/>
        <v>23</v>
      </c>
      <c r="Q797" s="304">
        <f t="shared" ca="1" si="367"/>
        <v>0</v>
      </c>
      <c r="R797" s="306">
        <f t="shared" ca="1" si="368"/>
        <v>0</v>
      </c>
      <c r="S797" s="307">
        <f t="shared" ca="1" si="369"/>
        <v>4.5130000000000017</v>
      </c>
      <c r="T797" s="304">
        <f t="shared" ca="1" si="349"/>
        <v>44.272530000000017</v>
      </c>
      <c r="U797" s="311">
        <f t="shared" ca="1" si="350"/>
        <v>0</v>
      </c>
      <c r="V797" s="306">
        <f t="shared" ca="1" si="351"/>
        <v>1.2260934447423493</v>
      </c>
      <c r="W797" s="304">
        <f t="shared" ca="1" si="352"/>
        <v>39.730736632656907</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0.9828754869676164</v>
      </c>
      <c r="AH797" s="304">
        <f t="shared" ca="1" si="376"/>
        <v>-8.8035940601706795</v>
      </c>
    </row>
    <row r="798" spans="1:34" x14ac:dyDescent="0.2">
      <c r="A798" s="347">
        <f t="shared" ca="1" si="354"/>
        <v>1E-4</v>
      </c>
      <c r="B798" s="304">
        <f t="shared" ca="1" si="355"/>
        <v>29.840600000000062</v>
      </c>
      <c r="D798" s="306">
        <f t="shared" ca="1" si="356"/>
        <v>-0.60938563508528876</v>
      </c>
      <c r="E798" s="307">
        <f t="shared" ca="1" si="357"/>
        <v>-1.0274962234625651</v>
      </c>
      <c r="F798" s="304">
        <f t="shared" ca="1" si="358"/>
        <v>1.1946126323951769</v>
      </c>
      <c r="G798" s="306">
        <f t="shared" ca="1" si="359"/>
        <v>7.1318755026643341</v>
      </c>
      <c r="H798" s="307">
        <f t="shared" ca="1" si="360"/>
        <v>-102.78601551624351</v>
      </c>
      <c r="I798" s="304">
        <f t="shared" ca="1" si="361"/>
        <v>103.03314337576504</v>
      </c>
      <c r="J798" s="306">
        <f t="shared" ca="1" si="362"/>
        <v>634.95209386251588</v>
      </c>
      <c r="K798" s="307">
        <f t="shared" ca="1" si="363"/>
        <v>-8.9323761581751011</v>
      </c>
      <c r="L798" s="304">
        <f t="shared" ca="1" si="348"/>
        <v>635.01492017449823</v>
      </c>
      <c r="M798" s="306">
        <f t="shared" ca="1" si="364"/>
        <v>-1.5015216958793145</v>
      </c>
      <c r="N798" s="304">
        <f t="shared" ca="1" si="365"/>
        <v>-86.030856021210653</v>
      </c>
      <c r="P798" s="310">
        <f t="shared" ca="1" si="366"/>
        <v>23</v>
      </c>
      <c r="Q798" s="304">
        <f t="shared" ca="1" si="367"/>
        <v>0</v>
      </c>
      <c r="R798" s="306">
        <f t="shared" ca="1" si="368"/>
        <v>0</v>
      </c>
      <c r="S798" s="307">
        <f t="shared" ca="1" si="369"/>
        <v>4.5130000000000017</v>
      </c>
      <c r="T798" s="304">
        <f t="shared" ca="1" si="349"/>
        <v>44.272530000000017</v>
      </c>
      <c r="U798" s="311">
        <f t="shared" ca="1" si="350"/>
        <v>0</v>
      </c>
      <c r="V798" s="306">
        <f t="shared" ca="1" si="351"/>
        <v>1.2260947049952167</v>
      </c>
      <c r="W798" s="304">
        <f t="shared" ca="1" si="352"/>
        <v>39.730853270115766</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0.98285008936747253</v>
      </c>
      <c r="AH798" s="304">
        <f t="shared" ca="1" si="376"/>
        <v>-8.8036199053084179</v>
      </c>
    </row>
    <row r="799" spans="1:34" x14ac:dyDescent="0.2">
      <c r="A799" s="347">
        <f t="shared" ca="1" si="354"/>
        <v>1E-4</v>
      </c>
      <c r="B799" s="304">
        <f t="shared" ca="1" si="355"/>
        <v>29.840700000000062</v>
      </c>
      <c r="D799" s="306">
        <f t="shared" ca="1" si="356"/>
        <v>-0.60938163586986405</v>
      </c>
      <c r="E799" s="307">
        <f t="shared" ca="1" si="357"/>
        <v>-1.0274700390613756</v>
      </c>
      <c r="F799" s="304">
        <f t="shared" ca="1" si="358"/>
        <v>1.1945880709701635</v>
      </c>
      <c r="G799" s="306">
        <f t="shared" ca="1" si="359"/>
        <v>7.1318145645007469</v>
      </c>
      <c r="H799" s="307">
        <f t="shared" ca="1" si="360"/>
        <v>-102.78611826324742</v>
      </c>
      <c r="I799" s="304">
        <f t="shared" ca="1" si="361"/>
        <v>103.03324165825663</v>
      </c>
      <c r="J799" s="306">
        <f t="shared" ca="1" si="362"/>
        <v>634.95209386251588</v>
      </c>
      <c r="K799" s="307">
        <f t="shared" ca="1" si="363"/>
        <v>-8.9426547648640753</v>
      </c>
      <c r="L799" s="304">
        <f t="shared" ca="1" si="348"/>
        <v>635.01506484069864</v>
      </c>
      <c r="M799" s="306">
        <f t="shared" ca="1" si="364"/>
        <v>-1.5015223549294401</v>
      </c>
      <c r="N799" s="304">
        <f t="shared" ca="1" si="365"/>
        <v>-86.030893782001343</v>
      </c>
      <c r="P799" s="310">
        <f t="shared" ca="1" si="366"/>
        <v>23</v>
      </c>
      <c r="Q799" s="304">
        <f t="shared" ca="1" si="367"/>
        <v>0</v>
      </c>
      <c r="R799" s="306">
        <f t="shared" ca="1" si="368"/>
        <v>0</v>
      </c>
      <c r="S799" s="307">
        <f t="shared" ca="1" si="369"/>
        <v>4.5130000000000017</v>
      </c>
      <c r="T799" s="304">
        <f t="shared" ca="1" si="349"/>
        <v>44.272530000000017</v>
      </c>
      <c r="U799" s="311">
        <f t="shared" ca="1" si="350"/>
        <v>0</v>
      </c>
      <c r="V799" s="306">
        <f t="shared" ca="1" si="351"/>
        <v>1.2260959652506398</v>
      </c>
      <c r="W799" s="304">
        <f t="shared" ca="1" si="352"/>
        <v>39.730969905926862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0.98282469212351309</v>
      </c>
      <c r="AH799" s="304">
        <f t="shared" ca="1" si="376"/>
        <v>-8.8036457500810439</v>
      </c>
    </row>
    <row r="800" spans="1:34" x14ac:dyDescent="0.2">
      <c r="A800" s="347">
        <f t="shared" ca="1" si="354"/>
        <v>1E-4</v>
      </c>
      <c r="B800" s="304">
        <f t="shared" ca="1" si="355"/>
        <v>29.840800000000062</v>
      </c>
      <c r="D800" s="306">
        <f t="shared" ca="1" si="356"/>
        <v>-0.60937763665541766</v>
      </c>
      <c r="E800" s="307">
        <f t="shared" ca="1" si="357"/>
        <v>-1.0274438550300804</v>
      </c>
      <c r="F800" s="304">
        <f t="shared" ca="1" si="358"/>
        <v>1.1945635099461289</v>
      </c>
      <c r="G800" s="306">
        <f t="shared" ca="1" si="359"/>
        <v>7.1317536267370816</v>
      </c>
      <c r="H800" s="307">
        <f t="shared" ca="1" si="360"/>
        <v>-102.78622100763292</v>
      </c>
      <c r="I800" s="304">
        <f t="shared" ca="1" si="361"/>
        <v>103.03333993820853</v>
      </c>
      <c r="J800" s="306">
        <f t="shared" ca="1" si="362"/>
        <v>634.95209386251588</v>
      </c>
      <c r="K800" s="307">
        <f t="shared" ca="1" si="363"/>
        <v>-8.95293338182762</v>
      </c>
      <c r="L800" s="304">
        <f t="shared" ca="1" si="348"/>
        <v>635.01520967338456</v>
      </c>
      <c r="M800" s="306">
        <f t="shared" ca="1" si="364"/>
        <v>-1.5015230139726772</v>
      </c>
      <c r="N800" s="304">
        <f t="shared" ca="1" si="365"/>
        <v>-86.03093154239734</v>
      </c>
      <c r="P800" s="310">
        <f t="shared" ca="1" si="366"/>
        <v>23</v>
      </c>
      <c r="Q800" s="304">
        <f t="shared" ca="1" si="367"/>
        <v>0</v>
      </c>
      <c r="R800" s="306">
        <f t="shared" ca="1" si="368"/>
        <v>0</v>
      </c>
      <c r="S800" s="307">
        <f t="shared" ca="1" si="369"/>
        <v>4.5130000000000017</v>
      </c>
      <c r="T800" s="304">
        <f t="shared" ca="1" si="349"/>
        <v>44.272530000000017</v>
      </c>
      <c r="U800" s="311">
        <f t="shared" ca="1" si="350"/>
        <v>0</v>
      </c>
      <c r="V800" s="306">
        <f t="shared" ca="1" si="351"/>
        <v>1.2260972255086182</v>
      </c>
      <c r="W800" s="304">
        <f t="shared" ca="1" si="352"/>
        <v>39.731086540090217</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0.98279929523574339</v>
      </c>
      <c r="AH800" s="304">
        <f t="shared" ca="1" si="376"/>
        <v>-8.803671594488554</v>
      </c>
    </row>
    <row r="801" spans="1:34" x14ac:dyDescent="0.2">
      <c r="A801" s="347">
        <f t="shared" ca="1" si="354"/>
        <v>1E-4</v>
      </c>
      <c r="B801" s="304">
        <f t="shared" ca="1" si="355"/>
        <v>29.840900000000062</v>
      </c>
      <c r="D801" s="306">
        <f t="shared" ca="1" si="356"/>
        <v>-0.6093736374419495</v>
      </c>
      <c r="E801" s="307">
        <f t="shared" ca="1" si="357"/>
        <v>-1.0274176713686725</v>
      </c>
      <c r="F801" s="304">
        <f t="shared" ca="1" si="358"/>
        <v>1.1945389493230674</v>
      </c>
      <c r="G801" s="306">
        <f t="shared" ca="1" si="359"/>
        <v>7.1316926893733372</v>
      </c>
      <c r="H801" s="307">
        <f t="shared" ca="1" si="360"/>
        <v>-102.78632374940005</v>
      </c>
      <c r="I801" s="304">
        <f t="shared" ca="1" si="361"/>
        <v>103.03343821562076</v>
      </c>
      <c r="J801" s="306">
        <f t="shared" ca="1" si="362"/>
        <v>634.95209386251588</v>
      </c>
      <c r="K801" s="307">
        <f t="shared" ca="1" si="363"/>
        <v>-8.9632120090654723</v>
      </c>
      <c r="L801" s="304">
        <f t="shared" ca="1" si="348"/>
        <v>635.01535467255644</v>
      </c>
      <c r="M801" s="306">
        <f t="shared" ca="1" si="364"/>
        <v>-1.5015236730090258</v>
      </c>
      <c r="N801" s="304">
        <f t="shared" ca="1" si="365"/>
        <v>-86.03096930239866</v>
      </c>
      <c r="P801" s="310">
        <f t="shared" ca="1" si="366"/>
        <v>23</v>
      </c>
      <c r="Q801" s="304">
        <f t="shared" ca="1" si="367"/>
        <v>0</v>
      </c>
      <c r="R801" s="306">
        <f t="shared" ca="1" si="368"/>
        <v>0</v>
      </c>
      <c r="S801" s="307">
        <f t="shared" ca="1" si="369"/>
        <v>4.5130000000000017</v>
      </c>
      <c r="T801" s="304">
        <f t="shared" ca="1" si="349"/>
        <v>44.272530000000017</v>
      </c>
      <c r="U801" s="311">
        <f t="shared" ca="1" si="350"/>
        <v>0</v>
      </c>
      <c r="V801" s="306">
        <f t="shared" ca="1" si="351"/>
        <v>1.2260984857691524</v>
      </c>
      <c r="W801" s="304">
        <f t="shared" ca="1" si="352"/>
        <v>39.731203172605831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0.98277389870415277</v>
      </c>
      <c r="AH801" s="304">
        <f t="shared" ca="1" si="376"/>
        <v>-8.8036974385309552</v>
      </c>
    </row>
    <row r="802" spans="1:34" x14ac:dyDescent="0.2">
      <c r="A802" s="347">
        <f t="shared" ca="1" si="354"/>
        <v>1E-4</v>
      </c>
      <c r="B802" s="304">
        <f t="shared" ca="1" si="355"/>
        <v>29.841000000000061</v>
      </c>
      <c r="D802" s="306">
        <f t="shared" ca="1" si="356"/>
        <v>-0.60936963822946055</v>
      </c>
      <c r="E802" s="307">
        <f t="shared" ca="1" si="357"/>
        <v>-1.0273914880771535</v>
      </c>
      <c r="F802" s="304">
        <f t="shared" ca="1" si="358"/>
        <v>1.1945143891009817</v>
      </c>
      <c r="G802" s="306">
        <f t="shared" ca="1" si="359"/>
        <v>7.1316317524095139</v>
      </c>
      <c r="H802" s="307">
        <f t="shared" ca="1" si="360"/>
        <v>-102.78642648854886</v>
      </c>
      <c r="I802" s="304">
        <f t="shared" ca="1" si="361"/>
        <v>103.03353649049339</v>
      </c>
      <c r="J802" s="306">
        <f t="shared" ca="1" si="362"/>
        <v>634.95209386251588</v>
      </c>
      <c r="K802" s="307">
        <f t="shared" ca="1" si="363"/>
        <v>-8.9734906465773694</v>
      </c>
      <c r="L802" s="304">
        <f t="shared" ca="1" si="348"/>
        <v>635.01549983821451</v>
      </c>
      <c r="M802" s="306">
        <f t="shared" ca="1" si="364"/>
        <v>-1.5015243320384859</v>
      </c>
      <c r="N802" s="304">
        <f t="shared" ca="1" si="365"/>
        <v>-86.031007062005301</v>
      </c>
      <c r="P802" s="310">
        <f t="shared" ca="1" si="366"/>
        <v>23</v>
      </c>
      <c r="Q802" s="304">
        <f t="shared" ca="1" si="367"/>
        <v>0</v>
      </c>
      <c r="R802" s="306">
        <f t="shared" ca="1" si="368"/>
        <v>0</v>
      </c>
      <c r="S802" s="307">
        <f t="shared" ca="1" si="369"/>
        <v>4.5130000000000017</v>
      </c>
      <c r="T802" s="304">
        <f t="shared" ca="1" si="349"/>
        <v>44.272530000000017</v>
      </c>
      <c r="U802" s="311">
        <f t="shared" ca="1" si="350"/>
        <v>0</v>
      </c>
      <c r="V802" s="306">
        <f t="shared" ca="1" si="351"/>
        <v>1.2260997460322427</v>
      </c>
      <c r="W802" s="304">
        <f t="shared" ca="1" si="352"/>
        <v>39.731319803473774</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0.98274850252874302</v>
      </c>
      <c r="AH802" s="304">
        <f t="shared" ca="1" si="376"/>
        <v>-8.8037232822082458</v>
      </c>
    </row>
    <row r="803" spans="1:34" x14ac:dyDescent="0.2">
      <c r="A803" s="347">
        <f t="shared" ca="1" si="354"/>
        <v>1E-4</v>
      </c>
      <c r="B803" s="304">
        <f t="shared" ca="1" si="355"/>
        <v>29.841100000000061</v>
      </c>
      <c r="D803" s="306">
        <f t="shared" ca="1" si="356"/>
        <v>-0.60936563901795349</v>
      </c>
      <c r="E803" s="307">
        <f t="shared" ca="1" si="357"/>
        <v>-1.0273653051555076</v>
      </c>
      <c r="F803" s="304">
        <f t="shared" ca="1" si="358"/>
        <v>1.1944898292798596</v>
      </c>
      <c r="G803" s="306">
        <f t="shared" ca="1" si="359"/>
        <v>7.1315708158456124</v>
      </c>
      <c r="H803" s="307">
        <f t="shared" ca="1" si="360"/>
        <v>-102.78652922507938</v>
      </c>
      <c r="I803" s="304">
        <f t="shared" ca="1" si="361"/>
        <v>103.03363476282644</v>
      </c>
      <c r="J803" s="306">
        <f t="shared" ca="1" si="362"/>
        <v>634.95209386251588</v>
      </c>
      <c r="K803" s="307">
        <f t="shared" ca="1" si="363"/>
        <v>-8.9837692943630501</v>
      </c>
      <c r="L803" s="304">
        <f t="shared" ca="1" si="348"/>
        <v>635.01564517035922</v>
      </c>
      <c r="M803" s="306">
        <f t="shared" ca="1" si="364"/>
        <v>-1.501524991061058</v>
      </c>
      <c r="N803" s="304">
        <f t="shared" ca="1" si="365"/>
        <v>-86.031044821217279</v>
      </c>
      <c r="P803" s="310">
        <f t="shared" ca="1" si="366"/>
        <v>23</v>
      </c>
      <c r="Q803" s="304">
        <f t="shared" ca="1" si="367"/>
        <v>0</v>
      </c>
      <c r="R803" s="306">
        <f t="shared" ca="1" si="368"/>
        <v>0</v>
      </c>
      <c r="S803" s="307">
        <f t="shared" ca="1" si="369"/>
        <v>4.5130000000000017</v>
      </c>
      <c r="T803" s="304">
        <f t="shared" ca="1" si="349"/>
        <v>44.272530000000017</v>
      </c>
      <c r="U803" s="311">
        <f t="shared" ca="1" si="350"/>
        <v>0</v>
      </c>
      <c r="V803" s="306">
        <f t="shared" ca="1" si="351"/>
        <v>1.2261010062978879</v>
      </c>
      <c r="W803" s="304">
        <f t="shared" ca="1" si="352"/>
        <v>39.73143643269399</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0.98272310670950169</v>
      </c>
      <c r="AH803" s="304">
        <f t="shared" ca="1" si="376"/>
        <v>-8.8037491255204436</v>
      </c>
    </row>
    <row r="804" spans="1:34" x14ac:dyDescent="0.2">
      <c r="A804" s="347">
        <f t="shared" ca="1" si="354"/>
        <v>1E-4</v>
      </c>
      <c r="B804" s="304">
        <f t="shared" ca="1" si="355"/>
        <v>29.841200000000061</v>
      </c>
      <c r="D804" s="306">
        <f t="shared" ca="1" si="356"/>
        <v>-0.60936163980742453</v>
      </c>
      <c r="E804" s="307">
        <f t="shared" ca="1" si="357"/>
        <v>-1.0273391226037489</v>
      </c>
      <c r="F804" s="304">
        <f t="shared" ca="1" si="358"/>
        <v>1.1944652698597118</v>
      </c>
      <c r="G804" s="306">
        <f t="shared" ca="1" si="359"/>
        <v>7.1315098796816319</v>
      </c>
      <c r="H804" s="307">
        <f t="shared" ca="1" si="360"/>
        <v>-102.78663195899163</v>
      </c>
      <c r="I804" s="304">
        <f t="shared" ca="1" si="361"/>
        <v>103.03373303261993</v>
      </c>
      <c r="J804" s="306">
        <f t="shared" ca="1" si="362"/>
        <v>634.95209386251588</v>
      </c>
      <c r="K804" s="307">
        <f t="shared" ca="1" si="363"/>
        <v>-8.9940479524222532</v>
      </c>
      <c r="L804" s="304">
        <f t="shared" ca="1" si="348"/>
        <v>635.01579066899092</v>
      </c>
      <c r="M804" s="306">
        <f t="shared" ca="1" si="364"/>
        <v>-1.5015256500767418</v>
      </c>
      <c r="N804" s="304">
        <f t="shared" ca="1" si="365"/>
        <v>-86.031082580034592</v>
      </c>
      <c r="P804" s="310">
        <f t="shared" ca="1" si="366"/>
        <v>23</v>
      </c>
      <c r="Q804" s="304">
        <f t="shared" ca="1" si="367"/>
        <v>0</v>
      </c>
      <c r="R804" s="306">
        <f t="shared" ca="1" si="368"/>
        <v>0</v>
      </c>
      <c r="S804" s="307">
        <f t="shared" ca="1" si="369"/>
        <v>4.5130000000000017</v>
      </c>
      <c r="T804" s="304">
        <f t="shared" ca="1" si="349"/>
        <v>44.272530000000017</v>
      </c>
      <c r="U804" s="311">
        <f t="shared" ca="1" si="350"/>
        <v>0</v>
      </c>
      <c r="V804" s="306">
        <f t="shared" ca="1" si="351"/>
        <v>1.2261022665660897</v>
      </c>
      <c r="W804" s="304">
        <f t="shared" ca="1" si="352"/>
        <v>39.731553060266563</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0.98269771124643945</v>
      </c>
      <c r="AH804" s="304">
        <f t="shared" ca="1" si="376"/>
        <v>-8.8037749684675326</v>
      </c>
    </row>
    <row r="805" spans="1:34" x14ac:dyDescent="0.2">
      <c r="A805" s="347">
        <f t="shared" ca="1" si="354"/>
        <v>1E-4</v>
      </c>
      <c r="B805" s="304">
        <f t="shared" ca="1" si="355"/>
        <v>29.841300000000061</v>
      </c>
      <c r="D805" s="306">
        <f t="shared" ca="1" si="356"/>
        <v>-0.60935764059787834</v>
      </c>
      <c r="E805" s="307">
        <f t="shared" ca="1" si="357"/>
        <v>-1.0273129404218544</v>
      </c>
      <c r="F805" s="304">
        <f t="shared" ca="1" si="358"/>
        <v>1.1944407108405213</v>
      </c>
      <c r="G805" s="306">
        <f t="shared" ca="1" si="359"/>
        <v>7.1314489439175723</v>
      </c>
      <c r="H805" s="307">
        <f t="shared" ca="1" si="360"/>
        <v>-102.78673469028567</v>
      </c>
      <c r="I805" s="304">
        <f t="shared" ca="1" si="361"/>
        <v>103.03383129987392</v>
      </c>
      <c r="J805" s="306">
        <f t="shared" ca="1" si="362"/>
        <v>634.95209386251588</v>
      </c>
      <c r="K805" s="307">
        <f t="shared" ca="1" si="363"/>
        <v>-9.0043266207547177</v>
      </c>
      <c r="L805" s="304">
        <f t="shared" ca="1" si="348"/>
        <v>635.01593633410994</v>
      </c>
      <c r="M805" s="306">
        <f t="shared" ca="1" si="364"/>
        <v>-1.5015263090855375</v>
      </c>
      <c r="N805" s="304">
        <f t="shared" ca="1" si="365"/>
        <v>-86.031120338457256</v>
      </c>
      <c r="P805" s="310">
        <f t="shared" ca="1" si="366"/>
        <v>23</v>
      </c>
      <c r="Q805" s="304">
        <f t="shared" ca="1" si="367"/>
        <v>0</v>
      </c>
      <c r="R805" s="306">
        <f t="shared" ca="1" si="368"/>
        <v>0</v>
      </c>
      <c r="S805" s="307">
        <f t="shared" ca="1" si="369"/>
        <v>4.5130000000000017</v>
      </c>
      <c r="T805" s="304">
        <f t="shared" ca="1" si="349"/>
        <v>44.272530000000017</v>
      </c>
      <c r="U805" s="311">
        <f t="shared" ca="1" si="350"/>
        <v>0</v>
      </c>
      <c r="V805" s="306">
        <f t="shared" ca="1" si="351"/>
        <v>1.2261035268368461</v>
      </c>
      <c r="W805" s="304">
        <f t="shared" ca="1" si="352"/>
        <v>39.731669686191438</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0.98267231613953676</v>
      </c>
      <c r="AH805" s="304">
        <f t="shared" ca="1" si="376"/>
        <v>-8.803800811049534</v>
      </c>
    </row>
    <row r="806" spans="1:34" x14ac:dyDescent="0.2">
      <c r="A806" s="347">
        <f t="shared" ca="1" si="354"/>
        <v>1E-4</v>
      </c>
      <c r="B806" s="304">
        <f t="shared" ca="1" si="355"/>
        <v>29.841400000000061</v>
      </c>
      <c r="D806" s="306">
        <f t="shared" ca="1" si="356"/>
        <v>-0.60935364138931314</v>
      </c>
      <c r="E806" s="307">
        <f t="shared" ca="1" si="357"/>
        <v>-1.0272867586098382</v>
      </c>
      <c r="F806" s="304">
        <f t="shared" ca="1" si="358"/>
        <v>1.1944161522222996</v>
      </c>
      <c r="G806" s="306">
        <f t="shared" ca="1" si="359"/>
        <v>7.1313880085534338</v>
      </c>
      <c r="H806" s="307">
        <f t="shared" ca="1" si="360"/>
        <v>-102.78683741896153</v>
      </c>
      <c r="I806" s="304">
        <f t="shared" ca="1" si="361"/>
        <v>103.03392956458843</v>
      </c>
      <c r="J806" s="306">
        <f t="shared" ca="1" si="362"/>
        <v>634.95209386251588</v>
      </c>
      <c r="K806" s="307">
        <f t="shared" ca="1" si="363"/>
        <v>-9.0146052993601806</v>
      </c>
      <c r="L806" s="304">
        <f t="shared" ca="1" si="348"/>
        <v>635.01608216571685</v>
      </c>
      <c r="M806" s="306">
        <f t="shared" ca="1" si="364"/>
        <v>-1.5015269680874455</v>
      </c>
      <c r="N806" s="304">
        <f t="shared" ca="1" si="365"/>
        <v>-86.031158096485271</v>
      </c>
      <c r="P806" s="310">
        <f t="shared" ca="1" si="366"/>
        <v>23</v>
      </c>
      <c r="Q806" s="304">
        <f t="shared" ca="1" si="367"/>
        <v>0</v>
      </c>
      <c r="R806" s="306">
        <f t="shared" ca="1" si="368"/>
        <v>0</v>
      </c>
      <c r="S806" s="307">
        <f t="shared" ca="1" si="369"/>
        <v>4.5130000000000017</v>
      </c>
      <c r="T806" s="304">
        <f t="shared" ca="1" si="349"/>
        <v>44.272530000000017</v>
      </c>
      <c r="U806" s="311">
        <f t="shared" ca="1" si="350"/>
        <v>0</v>
      </c>
      <c r="V806" s="306">
        <f t="shared" ca="1" si="351"/>
        <v>1.2261047871101585</v>
      </c>
      <c r="W806" s="304">
        <f t="shared" ca="1" si="352"/>
        <v>39.731786310468685</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0.98264692138880783</v>
      </c>
      <c r="AH806" s="304">
        <f t="shared" ca="1" si="376"/>
        <v>-8.8038266532664355</v>
      </c>
    </row>
    <row r="807" spans="1:34" x14ac:dyDescent="0.2">
      <c r="A807" s="347">
        <f t="shared" ca="1" si="354"/>
        <v>1E-4</v>
      </c>
      <c r="B807" s="304">
        <f t="shared" ca="1" si="355"/>
        <v>29.84150000000006</v>
      </c>
      <c r="D807" s="306">
        <f t="shared" ca="1" si="356"/>
        <v>-0.60934964218172938</v>
      </c>
      <c r="E807" s="307">
        <f t="shared" ca="1" si="357"/>
        <v>-1.0272605771676879</v>
      </c>
      <c r="F807" s="304">
        <f t="shared" ca="1" si="358"/>
        <v>1.1943915940050369</v>
      </c>
      <c r="G807" s="306">
        <f t="shared" ca="1" si="359"/>
        <v>7.1313270735892154</v>
      </c>
      <c r="H807" s="307">
        <f t="shared" ca="1" si="360"/>
        <v>-102.78694014501924</v>
      </c>
      <c r="I807" s="304">
        <f t="shared" ca="1" si="361"/>
        <v>103.03402782676349</v>
      </c>
      <c r="J807" s="306">
        <f t="shared" ca="1" si="362"/>
        <v>634.95209386251588</v>
      </c>
      <c r="K807" s="307">
        <f t="shared" ca="1" si="363"/>
        <v>-9.0248839882383791</v>
      </c>
      <c r="L807" s="304">
        <f t="shared" ca="1" si="348"/>
        <v>635.01622816381189</v>
      </c>
      <c r="M807" s="306">
        <f t="shared" ca="1" si="364"/>
        <v>-1.5015276270824653</v>
      </c>
      <c r="N807" s="304">
        <f t="shared" ca="1" si="365"/>
        <v>-86.031195854118636</v>
      </c>
      <c r="P807" s="310">
        <f t="shared" ca="1" si="366"/>
        <v>23</v>
      </c>
      <c r="Q807" s="304">
        <f t="shared" ca="1" si="367"/>
        <v>0</v>
      </c>
      <c r="R807" s="306">
        <f t="shared" ca="1" si="368"/>
        <v>0</v>
      </c>
      <c r="S807" s="307">
        <f t="shared" ca="1" si="369"/>
        <v>4.5130000000000017</v>
      </c>
      <c r="T807" s="304">
        <f t="shared" ca="1" si="349"/>
        <v>44.272530000000017</v>
      </c>
      <c r="U807" s="311">
        <f t="shared" ca="1" si="350"/>
        <v>0</v>
      </c>
      <c r="V807" s="306">
        <f t="shared" ca="1" si="351"/>
        <v>1.2261060473860264</v>
      </c>
      <c r="W807" s="304">
        <f t="shared" ca="1" si="352"/>
        <v>39.73190293309829</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0.98262152699423666</v>
      </c>
      <c r="AH807" s="304">
        <f t="shared" ca="1" si="376"/>
        <v>-8.8038524951182513</v>
      </c>
    </row>
    <row r="808" spans="1:34" x14ac:dyDescent="0.2">
      <c r="A808" s="347">
        <f t="shared" ca="1" si="354"/>
        <v>1E-4</v>
      </c>
      <c r="B808" s="304">
        <f t="shared" ca="1" si="355"/>
        <v>29.84160000000006</v>
      </c>
      <c r="D808" s="306">
        <f t="shared" ca="1" si="356"/>
        <v>-0.60934564297513039</v>
      </c>
      <c r="E808" s="307">
        <f t="shared" ca="1" si="357"/>
        <v>-1.0272343960954036</v>
      </c>
      <c r="F808" s="304">
        <f t="shared" ca="1" si="358"/>
        <v>1.1943670361887353</v>
      </c>
      <c r="G808" s="306">
        <f t="shared" ca="1" si="359"/>
        <v>7.1312661390249179</v>
      </c>
      <c r="H808" s="307">
        <f t="shared" ca="1" si="360"/>
        <v>-102.78704286845885</v>
      </c>
      <c r="I808" s="304">
        <f t="shared" ca="1" si="361"/>
        <v>103.03412608639917</v>
      </c>
      <c r="J808" s="306">
        <f t="shared" ca="1" si="362"/>
        <v>634.95209386251588</v>
      </c>
      <c r="K808" s="307">
        <f t="shared" ca="1" si="363"/>
        <v>-9.0351626873890538</v>
      </c>
      <c r="L808" s="304">
        <f t="shared" ca="1" si="348"/>
        <v>635.01637432839539</v>
      </c>
      <c r="M808" s="306">
        <f t="shared" ca="1" si="364"/>
        <v>-1.5015282860705974</v>
      </c>
      <c r="N808" s="304">
        <f t="shared" ca="1" si="365"/>
        <v>-86.031233611357351</v>
      </c>
      <c r="P808" s="310">
        <f t="shared" ca="1" si="366"/>
        <v>23</v>
      </c>
      <c r="Q808" s="304">
        <f t="shared" ca="1" si="367"/>
        <v>0</v>
      </c>
      <c r="R808" s="306">
        <f t="shared" ca="1" si="368"/>
        <v>0</v>
      </c>
      <c r="S808" s="307">
        <f t="shared" ca="1" si="369"/>
        <v>4.5130000000000017</v>
      </c>
      <c r="T808" s="304">
        <f t="shared" ca="1" si="349"/>
        <v>44.272530000000017</v>
      </c>
      <c r="U808" s="311">
        <f t="shared" ca="1" si="350"/>
        <v>0</v>
      </c>
      <c r="V808" s="306">
        <f t="shared" ca="1" si="351"/>
        <v>1.2261073076644498</v>
      </c>
      <c r="W808" s="304">
        <f t="shared" ca="1" si="352"/>
        <v>39.732019554080303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0.98259613295582682</v>
      </c>
      <c r="AH808" s="304">
        <f t="shared" ca="1" si="376"/>
        <v>-8.8038783366049795</v>
      </c>
    </row>
    <row r="809" spans="1:34" x14ac:dyDescent="0.2">
      <c r="A809" s="347">
        <f t="shared" ca="1" si="354"/>
        <v>1E-4</v>
      </c>
      <c r="B809" s="304">
        <f t="shared" ca="1" si="355"/>
        <v>29.84170000000006</v>
      </c>
      <c r="D809" s="306">
        <f t="shared" ca="1" si="356"/>
        <v>-0.60934164376951583</v>
      </c>
      <c r="E809" s="307">
        <f t="shared" ca="1" si="357"/>
        <v>-1.0272082153929727</v>
      </c>
      <c r="F809" s="304">
        <f t="shared" ca="1" si="358"/>
        <v>1.1943424787733841</v>
      </c>
      <c r="G809" s="306">
        <f t="shared" ca="1" si="359"/>
        <v>7.1312052048605405</v>
      </c>
      <c r="H809" s="307">
        <f t="shared" ca="1" si="360"/>
        <v>-102.7871455892804</v>
      </c>
      <c r="I809" s="304">
        <f t="shared" ca="1" si="361"/>
        <v>103.03422434349548</v>
      </c>
      <c r="J809" s="306">
        <f t="shared" ca="1" si="362"/>
        <v>634.95209386251588</v>
      </c>
      <c r="K809" s="307">
        <f t="shared" ca="1" si="363"/>
        <v>-9.04544139681194</v>
      </c>
      <c r="L809" s="304">
        <f t="shared" ca="1" si="348"/>
        <v>635.0165206594678</v>
      </c>
      <c r="M809" s="306">
        <f t="shared" ca="1" si="364"/>
        <v>-1.5015289450518421</v>
      </c>
      <c r="N809" s="304">
        <f t="shared" ca="1" si="365"/>
        <v>-86.031271368201445</v>
      </c>
      <c r="P809" s="310">
        <f t="shared" ca="1" si="366"/>
        <v>23</v>
      </c>
      <c r="Q809" s="304">
        <f t="shared" ca="1" si="367"/>
        <v>0</v>
      </c>
      <c r="R809" s="306">
        <f t="shared" ca="1" si="368"/>
        <v>0</v>
      </c>
      <c r="S809" s="307">
        <f t="shared" ca="1" si="369"/>
        <v>4.5130000000000017</v>
      </c>
      <c r="T809" s="304">
        <f t="shared" ca="1" si="349"/>
        <v>44.272530000000017</v>
      </c>
      <c r="U809" s="311">
        <f t="shared" ca="1" si="350"/>
        <v>0</v>
      </c>
      <c r="V809" s="306">
        <f t="shared" ca="1" si="351"/>
        <v>1.2261085679454287</v>
      </c>
      <c r="W809" s="304">
        <f t="shared" ca="1" si="352"/>
        <v>39.732136173414723</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0.98257073927356942</v>
      </c>
      <c r="AH809" s="304">
        <f t="shared" ca="1" si="376"/>
        <v>-8.8039041777266309</v>
      </c>
    </row>
    <row r="810" spans="1:34" x14ac:dyDescent="0.2">
      <c r="A810" s="347">
        <f t="shared" ca="1" si="354"/>
        <v>1E-4</v>
      </c>
      <c r="B810" s="304">
        <f t="shared" ca="1" si="355"/>
        <v>29.84180000000006</v>
      </c>
      <c r="D810" s="306">
        <f t="shared" ca="1" si="356"/>
        <v>-0.60933764456488337</v>
      </c>
      <c r="E810" s="307">
        <f t="shared" ca="1" si="357"/>
        <v>-1.0271820350603988</v>
      </c>
      <c r="F810" s="304">
        <f t="shared" ca="1" si="358"/>
        <v>1.1943179217589857</v>
      </c>
      <c r="G810" s="306">
        <f t="shared" ca="1" si="359"/>
        <v>7.1311442710960842</v>
      </c>
      <c r="H810" s="307">
        <f t="shared" ca="1" si="360"/>
        <v>-102.78724830748391</v>
      </c>
      <c r="I810" s="304">
        <f t="shared" ca="1" si="361"/>
        <v>103.03432259805244</v>
      </c>
      <c r="J810" s="306">
        <f t="shared" ca="1" si="362"/>
        <v>634.95209386251588</v>
      </c>
      <c r="K810" s="307">
        <f t="shared" ca="1" si="363"/>
        <v>-9.0557201165067784</v>
      </c>
      <c r="L810" s="304">
        <f t="shared" ca="1" si="348"/>
        <v>635.01666715702959</v>
      </c>
      <c r="M810" s="306">
        <f t="shared" ca="1" si="364"/>
        <v>-1.5015296040261989</v>
      </c>
      <c r="N810" s="304">
        <f t="shared" ca="1" si="365"/>
        <v>-86.031309124650903</v>
      </c>
      <c r="P810" s="310">
        <f t="shared" ca="1" si="366"/>
        <v>23</v>
      </c>
      <c r="Q810" s="304">
        <f t="shared" ca="1" si="367"/>
        <v>0</v>
      </c>
      <c r="R810" s="306">
        <f t="shared" ca="1" si="368"/>
        <v>0</v>
      </c>
      <c r="S810" s="307">
        <f t="shared" ca="1" si="369"/>
        <v>4.5130000000000017</v>
      </c>
      <c r="T810" s="304">
        <f t="shared" ca="1" si="349"/>
        <v>44.272530000000017</v>
      </c>
      <c r="U810" s="311">
        <f t="shared" ca="1" si="350"/>
        <v>0</v>
      </c>
      <c r="V810" s="306">
        <f t="shared" ca="1" si="351"/>
        <v>1.2261098282289631</v>
      </c>
      <c r="W810" s="304">
        <f t="shared" ca="1" si="352"/>
        <v>39.732252791101544</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0.9825453459474609</v>
      </c>
      <c r="AH810" s="304">
        <f t="shared" ca="1" si="376"/>
        <v>-8.8039300184832054</v>
      </c>
    </row>
    <row r="811" spans="1:34" x14ac:dyDescent="0.2">
      <c r="A811" s="347">
        <f t="shared" ca="1" si="354"/>
        <v>1E-4</v>
      </c>
      <c r="B811" s="304">
        <f t="shared" ca="1" si="355"/>
        <v>29.841900000000059</v>
      </c>
      <c r="D811" s="306">
        <f t="shared" ca="1" si="356"/>
        <v>-0.60933364536123791</v>
      </c>
      <c r="E811" s="307">
        <f t="shared" ca="1" si="357"/>
        <v>-1.0271558550976803</v>
      </c>
      <c r="F811" s="304">
        <f t="shared" ca="1" si="358"/>
        <v>1.1942933651455414</v>
      </c>
      <c r="G811" s="306">
        <f t="shared" ca="1" si="359"/>
        <v>7.1310833377315479</v>
      </c>
      <c r="H811" s="307">
        <f t="shared" ca="1" si="360"/>
        <v>-102.78735102306942</v>
      </c>
      <c r="I811" s="304">
        <f t="shared" ca="1" si="361"/>
        <v>103.03442085007011</v>
      </c>
      <c r="J811" s="306">
        <f t="shared" ca="1" si="362"/>
        <v>634.95209386251588</v>
      </c>
      <c r="K811" s="307">
        <f t="shared" ca="1" si="363"/>
        <v>-9.0659988464733061</v>
      </c>
      <c r="L811" s="304">
        <f t="shared" ca="1" si="348"/>
        <v>635.01681382108097</v>
      </c>
      <c r="M811" s="306">
        <f t="shared" ca="1" si="364"/>
        <v>-1.5015302629936682</v>
      </c>
      <c r="N811" s="304">
        <f t="shared" ca="1" si="365"/>
        <v>-86.031346880705726</v>
      </c>
      <c r="P811" s="310">
        <f t="shared" ca="1" si="366"/>
        <v>23</v>
      </c>
      <c r="Q811" s="304">
        <f t="shared" ca="1" si="367"/>
        <v>0</v>
      </c>
      <c r="R811" s="306">
        <f t="shared" ca="1" si="368"/>
        <v>0</v>
      </c>
      <c r="S811" s="307">
        <f t="shared" ca="1" si="369"/>
        <v>4.5130000000000017</v>
      </c>
      <c r="T811" s="304">
        <f t="shared" ca="1" si="349"/>
        <v>44.272530000000017</v>
      </c>
      <c r="U811" s="311">
        <f t="shared" ca="1" si="350"/>
        <v>0</v>
      </c>
      <c r="V811" s="306">
        <f t="shared" ca="1" si="351"/>
        <v>1.2261110885150526</v>
      </c>
      <c r="W811" s="304">
        <f t="shared" ca="1" si="352"/>
        <v>39.73236940714078</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0.98251995297750305</v>
      </c>
      <c r="AH811" s="304">
        <f t="shared" ca="1" si="376"/>
        <v>-8.8039558588747013</v>
      </c>
    </row>
    <row r="812" spans="1:34" x14ac:dyDescent="0.2">
      <c r="A812" s="347">
        <f t="shared" ca="1" si="354"/>
        <v>1E-4</v>
      </c>
      <c r="B812" s="304">
        <f t="shared" ca="1" si="355"/>
        <v>29.842000000000059</v>
      </c>
      <c r="D812" s="306">
        <f t="shared" ca="1" si="356"/>
        <v>-0.60932964615857887</v>
      </c>
      <c r="E812" s="307">
        <f t="shared" ca="1" si="357"/>
        <v>-1.0271296755048152</v>
      </c>
      <c r="F812" s="304">
        <f t="shared" ca="1" si="358"/>
        <v>1.19426880893305</v>
      </c>
      <c r="G812" s="306">
        <f t="shared" ca="1" si="359"/>
        <v>7.1310224047669317</v>
      </c>
      <c r="H812" s="307">
        <f t="shared" ca="1" si="360"/>
        <v>-102.78745373603697</v>
      </c>
      <c r="I812" s="304">
        <f t="shared" ca="1" si="361"/>
        <v>103.03451909954852</v>
      </c>
      <c r="J812" s="306">
        <f t="shared" ca="1" si="362"/>
        <v>634.95209386251588</v>
      </c>
      <c r="K812" s="307">
        <f t="shared" ca="1" si="363"/>
        <v>-9.0762775867112619</v>
      </c>
      <c r="L812" s="304">
        <f t="shared" ca="1" si="348"/>
        <v>635.01696065162241</v>
      </c>
      <c r="M812" s="306">
        <f t="shared" ca="1" si="364"/>
        <v>-1.5015309219542503</v>
      </c>
      <c r="N812" s="304">
        <f t="shared" ca="1" si="365"/>
        <v>-86.031384636365942</v>
      </c>
      <c r="P812" s="310">
        <f t="shared" ca="1" si="366"/>
        <v>23</v>
      </c>
      <c r="Q812" s="304">
        <f t="shared" ca="1" si="367"/>
        <v>0</v>
      </c>
      <c r="R812" s="306">
        <f t="shared" ca="1" si="368"/>
        <v>0</v>
      </c>
      <c r="S812" s="307">
        <f t="shared" ca="1" si="369"/>
        <v>4.5130000000000017</v>
      </c>
      <c r="T812" s="304">
        <f t="shared" ca="1" si="349"/>
        <v>44.272530000000017</v>
      </c>
      <c r="U812" s="311">
        <f t="shared" ca="1" si="350"/>
        <v>0</v>
      </c>
      <c r="V812" s="306">
        <f t="shared" ca="1" si="351"/>
        <v>1.226112348803698</v>
      </c>
      <c r="W812" s="304">
        <f t="shared" ca="1" si="352"/>
        <v>39.732486021532502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0.98249456036369409</v>
      </c>
      <c r="AH812" s="304">
        <f t="shared" ca="1" si="376"/>
        <v>-8.8039816989011221</v>
      </c>
    </row>
    <row r="813" spans="1:34" x14ac:dyDescent="0.2">
      <c r="A813" s="347">
        <f t="shared" ca="1" si="354"/>
        <v>1E-4</v>
      </c>
      <c r="B813" s="304">
        <f t="shared" ca="1" si="355"/>
        <v>29.842100000000059</v>
      </c>
      <c r="D813" s="306">
        <f t="shared" ca="1" si="356"/>
        <v>-0.60932564695690505</v>
      </c>
      <c r="E813" s="307">
        <f t="shared" ca="1" si="357"/>
        <v>-1.0271034962817893</v>
      </c>
      <c r="F813" s="304">
        <f t="shared" ca="1" si="358"/>
        <v>1.1942442531214987</v>
      </c>
      <c r="G813" s="306">
        <f t="shared" ca="1" si="359"/>
        <v>7.1309614722022356</v>
      </c>
      <c r="H813" s="307">
        <f t="shared" ca="1" si="360"/>
        <v>-102.78755644638659</v>
      </c>
      <c r="I813" s="304">
        <f t="shared" ca="1" si="361"/>
        <v>103.03461734648769</v>
      </c>
      <c r="J813" s="306">
        <f t="shared" ca="1" si="362"/>
        <v>634.95209386251588</v>
      </c>
      <c r="K813" s="307">
        <f t="shared" ca="1" si="363"/>
        <v>-9.086556337220383</v>
      </c>
      <c r="L813" s="304">
        <f t="shared" ca="1" si="348"/>
        <v>635.01710764865436</v>
      </c>
      <c r="M813" s="306">
        <f t="shared" ca="1" si="364"/>
        <v>-1.501531580907945</v>
      </c>
      <c r="N813" s="304">
        <f t="shared" ca="1" si="365"/>
        <v>-86.031422391631551</v>
      </c>
      <c r="P813" s="310">
        <f t="shared" ca="1" si="366"/>
        <v>23</v>
      </c>
      <c r="Q813" s="304">
        <f t="shared" ca="1" si="367"/>
        <v>0</v>
      </c>
      <c r="R813" s="306">
        <f t="shared" ca="1" si="368"/>
        <v>0</v>
      </c>
      <c r="S813" s="307">
        <f t="shared" ca="1" si="369"/>
        <v>4.5130000000000017</v>
      </c>
      <c r="T813" s="304">
        <f t="shared" ca="1" si="349"/>
        <v>44.272530000000017</v>
      </c>
      <c r="U813" s="311">
        <f t="shared" ca="1" si="350"/>
        <v>0</v>
      </c>
      <c r="V813" s="306">
        <f t="shared" ca="1" si="351"/>
        <v>1.2261136090948985</v>
      </c>
      <c r="W813" s="304">
        <f t="shared" ca="1" si="352"/>
        <v>39.732602634276667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0.98246916810601981</v>
      </c>
      <c r="AH813" s="304">
        <f t="shared" ca="1" si="376"/>
        <v>-8.8040075385624839</v>
      </c>
    </row>
    <row r="814" spans="1:34" x14ac:dyDescent="0.2">
      <c r="A814" s="347">
        <f t="shared" ca="1" si="354"/>
        <v>1E-4</v>
      </c>
      <c r="B814" s="304">
        <f t="shared" ca="1" si="355"/>
        <v>29.842200000000059</v>
      </c>
      <c r="D814" s="306">
        <f t="shared" ca="1" si="356"/>
        <v>-0.60932164775621867</v>
      </c>
      <c r="E814" s="307">
        <f t="shared" ca="1" si="357"/>
        <v>-1.0270773174286081</v>
      </c>
      <c r="F814" s="304">
        <f t="shared" ca="1" si="358"/>
        <v>1.1942196977108941</v>
      </c>
      <c r="G814" s="306">
        <f t="shared" ca="1" si="359"/>
        <v>7.1309005400374597</v>
      </c>
      <c r="H814" s="307">
        <f t="shared" ca="1" si="360"/>
        <v>-102.78765915411833</v>
      </c>
      <c r="I814" s="304">
        <f t="shared" ca="1" si="361"/>
        <v>103.03471559088767</v>
      </c>
      <c r="J814" s="306">
        <f t="shared" ca="1" si="362"/>
        <v>634.95209386251588</v>
      </c>
      <c r="K814" s="307">
        <f t="shared" ca="1" si="363"/>
        <v>-9.0968350980004082</v>
      </c>
      <c r="L814" s="304">
        <f t="shared" ca="1" si="348"/>
        <v>635.01725481217704</v>
      </c>
      <c r="M814" s="306">
        <f t="shared" ca="1" si="364"/>
        <v>-1.5015322398547524</v>
      </c>
      <c r="N814" s="304">
        <f t="shared" ca="1" si="365"/>
        <v>-86.031460146502539</v>
      </c>
      <c r="P814" s="310">
        <f t="shared" ca="1" si="366"/>
        <v>23</v>
      </c>
      <c r="Q814" s="304">
        <f t="shared" ca="1" si="367"/>
        <v>0</v>
      </c>
      <c r="R814" s="306">
        <f t="shared" ca="1" si="368"/>
        <v>0</v>
      </c>
      <c r="S814" s="307">
        <f t="shared" ca="1" si="369"/>
        <v>4.5130000000000017</v>
      </c>
      <c r="T814" s="304">
        <f t="shared" ca="1" si="349"/>
        <v>44.272530000000017</v>
      </c>
      <c r="U814" s="311">
        <f t="shared" ca="1" si="350"/>
        <v>0</v>
      </c>
      <c r="V814" s="306">
        <f t="shared" ca="1" si="351"/>
        <v>1.2261148693886543</v>
      </c>
      <c r="W814" s="304">
        <f t="shared" ca="1" si="352"/>
        <v>39.732719245373296</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0.98244377620449086</v>
      </c>
      <c r="AH814" s="304">
        <f t="shared" ca="1" si="376"/>
        <v>-8.8040333778587758</v>
      </c>
    </row>
    <row r="815" spans="1:34" x14ac:dyDescent="0.2">
      <c r="A815" s="347">
        <f t="shared" ca="1" si="354"/>
        <v>1E-4</v>
      </c>
      <c r="B815" s="304">
        <f t="shared" ca="1" si="355"/>
        <v>29.842300000000058</v>
      </c>
      <c r="D815" s="306">
        <f t="shared" ca="1" si="356"/>
        <v>-0.60931764855652149</v>
      </c>
      <c r="E815" s="307">
        <f t="shared" ca="1" si="357"/>
        <v>-1.0270511389452714</v>
      </c>
      <c r="F815" s="304">
        <f t="shared" ca="1" si="358"/>
        <v>1.1941951427012369</v>
      </c>
      <c r="G815" s="306">
        <f t="shared" ca="1" si="359"/>
        <v>7.1308396082726038</v>
      </c>
      <c r="H815" s="307">
        <f t="shared" ca="1" si="360"/>
        <v>-102.78776185923222</v>
      </c>
      <c r="I815" s="304">
        <f t="shared" ca="1" si="361"/>
        <v>103.03481383274851</v>
      </c>
      <c r="J815" s="306">
        <f t="shared" ca="1" si="362"/>
        <v>634.95209386251588</v>
      </c>
      <c r="K815" s="307">
        <f t="shared" ca="1" si="363"/>
        <v>-9.1071138690510764</v>
      </c>
      <c r="L815" s="304">
        <f t="shared" ca="1" si="348"/>
        <v>635.01740214219092</v>
      </c>
      <c r="M815" s="306">
        <f t="shared" ca="1" si="364"/>
        <v>-1.5015328987946728</v>
      </c>
      <c r="N815" s="304">
        <f t="shared" ca="1" si="365"/>
        <v>-86.03149790097892</v>
      </c>
      <c r="P815" s="310">
        <f t="shared" ca="1" si="366"/>
        <v>23</v>
      </c>
      <c r="Q815" s="304">
        <f t="shared" ca="1" si="367"/>
        <v>0</v>
      </c>
      <c r="R815" s="306">
        <f t="shared" ca="1" si="368"/>
        <v>0</v>
      </c>
      <c r="S815" s="307">
        <f t="shared" ca="1" si="369"/>
        <v>4.5130000000000017</v>
      </c>
      <c r="T815" s="304">
        <f t="shared" ca="1" si="349"/>
        <v>44.272530000000017</v>
      </c>
      <c r="U815" s="311">
        <f t="shared" ca="1" si="350"/>
        <v>0</v>
      </c>
      <c r="V815" s="306">
        <f t="shared" ca="1" si="351"/>
        <v>1.2261161296849654</v>
      </c>
      <c r="W815" s="304">
        <f t="shared" ca="1" si="352"/>
        <v>39.732835854822447</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0.98241838465909836</v>
      </c>
      <c r="AH815" s="304">
        <f t="shared" ca="1" si="376"/>
        <v>-8.8040592167900034</v>
      </c>
    </row>
    <row r="816" spans="1:34" x14ac:dyDescent="0.2">
      <c r="A816" s="347">
        <f t="shared" ca="1" si="354"/>
        <v>1E-4</v>
      </c>
      <c r="B816" s="304">
        <f t="shared" ca="1" si="355"/>
        <v>29.842400000000058</v>
      </c>
      <c r="D816" s="306">
        <f t="shared" ca="1" si="356"/>
        <v>-0.60931364935781152</v>
      </c>
      <c r="E816" s="307">
        <f t="shared" ca="1" si="357"/>
        <v>-1.0270249608317634</v>
      </c>
      <c r="F816" s="304">
        <f t="shared" ca="1" si="358"/>
        <v>1.1941705880925133</v>
      </c>
      <c r="G816" s="306">
        <f t="shared" ca="1" si="359"/>
        <v>7.130778676907668</v>
      </c>
      <c r="H816" s="307">
        <f t="shared" ca="1" si="360"/>
        <v>-102.7878645617283</v>
      </c>
      <c r="I816" s="304">
        <f t="shared" ca="1" si="361"/>
        <v>103.03491207207023</v>
      </c>
      <c r="J816" s="306">
        <f t="shared" ca="1" si="362"/>
        <v>634.95209386251588</v>
      </c>
      <c r="K816" s="307">
        <f t="shared" ca="1" si="363"/>
        <v>-9.1173926503721248</v>
      </c>
      <c r="L816" s="304">
        <f t="shared" ca="1" si="348"/>
        <v>635.01754963869644</v>
      </c>
      <c r="M816" s="306">
        <f t="shared" ca="1" si="364"/>
        <v>-1.501533557727706</v>
      </c>
      <c r="N816" s="304">
        <f t="shared" ca="1" si="365"/>
        <v>-86.031535655060708</v>
      </c>
      <c r="P816" s="310">
        <f t="shared" ca="1" si="366"/>
        <v>23</v>
      </c>
      <c r="Q816" s="304">
        <f t="shared" ca="1" si="367"/>
        <v>0</v>
      </c>
      <c r="R816" s="306">
        <f t="shared" ca="1" si="368"/>
        <v>0</v>
      </c>
      <c r="S816" s="307">
        <f t="shared" ca="1" si="369"/>
        <v>4.5130000000000017</v>
      </c>
      <c r="T816" s="304">
        <f t="shared" ca="1" si="349"/>
        <v>44.272530000000017</v>
      </c>
      <c r="U816" s="311">
        <f t="shared" ca="1" si="350"/>
        <v>0</v>
      </c>
      <c r="V816" s="306">
        <f t="shared" ca="1" si="351"/>
        <v>1.226117389983832</v>
      </c>
      <c r="W816" s="304">
        <f t="shared" ca="1" si="352"/>
        <v>39.732952462624098</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0.98239299346983344</v>
      </c>
      <c r="AH816" s="304">
        <f t="shared" ca="1" si="376"/>
        <v>-8.8040850553561789</v>
      </c>
    </row>
    <row r="817" spans="1:34" x14ac:dyDescent="0.2">
      <c r="A817" s="347">
        <f t="shared" ca="1" si="354"/>
        <v>1E-4</v>
      </c>
      <c r="B817" s="304">
        <f t="shared" ca="1" si="355"/>
        <v>29.842500000000058</v>
      </c>
      <c r="D817" s="306">
        <f t="shared" ca="1" si="356"/>
        <v>-0.60930965016009186</v>
      </c>
      <c r="E817" s="307">
        <f t="shared" ca="1" si="357"/>
        <v>-1.0269987830880929</v>
      </c>
      <c r="F817" s="304">
        <f t="shared" ca="1" si="358"/>
        <v>1.1941460338847327</v>
      </c>
      <c r="G817" s="306">
        <f t="shared" ca="1" si="359"/>
        <v>7.1307177459426523</v>
      </c>
      <c r="H817" s="307">
        <f t="shared" ca="1" si="360"/>
        <v>-102.78796726160661</v>
      </c>
      <c r="I817" s="304">
        <f t="shared" ca="1" si="361"/>
        <v>103.03501030885285</v>
      </c>
      <c r="J817" s="306">
        <f t="shared" ca="1" si="362"/>
        <v>634.95209386251588</v>
      </c>
      <c r="K817" s="307">
        <f t="shared" ca="1" si="363"/>
        <v>-9.1276714419632921</v>
      </c>
      <c r="L817" s="304">
        <f t="shared" ca="1" si="348"/>
        <v>635.01769730169383</v>
      </c>
      <c r="M817" s="306">
        <f t="shared" ca="1" si="364"/>
        <v>-1.5015342166538526</v>
      </c>
      <c r="N817" s="304">
        <f t="shared" ca="1" si="365"/>
        <v>-86.031573408747917</v>
      </c>
      <c r="P817" s="310">
        <f t="shared" ca="1" si="366"/>
        <v>23</v>
      </c>
      <c r="Q817" s="304">
        <f t="shared" ca="1" si="367"/>
        <v>0</v>
      </c>
      <c r="R817" s="306">
        <f t="shared" ca="1" si="368"/>
        <v>0</v>
      </c>
      <c r="S817" s="307">
        <f t="shared" ca="1" si="369"/>
        <v>4.5130000000000017</v>
      </c>
      <c r="T817" s="304">
        <f t="shared" ca="1" si="349"/>
        <v>44.272530000000017</v>
      </c>
      <c r="U817" s="311">
        <f t="shared" ca="1" si="350"/>
        <v>0</v>
      </c>
      <c r="V817" s="306">
        <f t="shared" ca="1" si="351"/>
        <v>1.2261186502852535</v>
      </c>
      <c r="W817" s="304">
        <f t="shared" ca="1" si="352"/>
        <v>39.733069068778263</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0.98236760263670142</v>
      </c>
      <c r="AH817" s="304">
        <f t="shared" ca="1" si="376"/>
        <v>-8.8041108935572971</v>
      </c>
    </row>
    <row r="818" spans="1:34" x14ac:dyDescent="0.2">
      <c r="A818" s="347">
        <f t="shared" ca="1" si="354"/>
        <v>1E-4</v>
      </c>
      <c r="B818" s="304">
        <f t="shared" ca="1" si="355"/>
        <v>29.842600000000058</v>
      </c>
      <c r="D818" s="306">
        <f t="shared" ca="1" si="356"/>
        <v>-0.60930565096336009</v>
      </c>
      <c r="E818" s="307">
        <f t="shared" ca="1" si="357"/>
        <v>-1.026972605714251</v>
      </c>
      <c r="F818" s="304">
        <f t="shared" ca="1" si="358"/>
        <v>1.1941214800778865</v>
      </c>
      <c r="G818" s="306">
        <f t="shared" ca="1" si="359"/>
        <v>7.1306568153775558</v>
      </c>
      <c r="H818" s="307">
        <f t="shared" ca="1" si="360"/>
        <v>-102.78806995886718</v>
      </c>
      <c r="I818" s="304">
        <f t="shared" ca="1" si="361"/>
        <v>103.03510854309644</v>
      </c>
      <c r="J818" s="306">
        <f t="shared" ca="1" si="362"/>
        <v>634.95209386251588</v>
      </c>
      <c r="K818" s="307">
        <f t="shared" ca="1" si="363"/>
        <v>-9.1379502438243154</v>
      </c>
      <c r="L818" s="304">
        <f t="shared" ca="1" si="348"/>
        <v>635.01784513118355</v>
      </c>
      <c r="M818" s="306">
        <f t="shared" ca="1" si="364"/>
        <v>-1.5015348755731119</v>
      </c>
      <c r="N818" s="304">
        <f t="shared" ca="1" si="365"/>
        <v>-86.03161116204052</v>
      </c>
      <c r="P818" s="310">
        <f t="shared" ca="1" si="366"/>
        <v>23</v>
      </c>
      <c r="Q818" s="304">
        <f t="shared" ca="1" si="367"/>
        <v>0</v>
      </c>
      <c r="R818" s="306">
        <f t="shared" ca="1" si="368"/>
        <v>0</v>
      </c>
      <c r="S818" s="307">
        <f t="shared" ca="1" si="369"/>
        <v>4.5130000000000017</v>
      </c>
      <c r="T818" s="304">
        <f t="shared" ca="1" si="349"/>
        <v>44.272530000000017</v>
      </c>
      <c r="U818" s="311">
        <f t="shared" ca="1" si="350"/>
        <v>0</v>
      </c>
      <c r="V818" s="306">
        <f t="shared" ca="1" si="351"/>
        <v>1.2261199105892306</v>
      </c>
      <c r="W818" s="304">
        <f t="shared" ca="1" si="352"/>
        <v>39.733185673285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0.98234221215969697</v>
      </c>
      <c r="AH818" s="304">
        <f t="shared" ca="1" si="376"/>
        <v>-8.8041367313933634</v>
      </c>
    </row>
    <row r="819" spans="1:34" x14ac:dyDescent="0.2">
      <c r="A819" s="347">
        <f t="shared" ca="1" si="354"/>
        <v>1E-4</v>
      </c>
      <c r="B819" s="304">
        <f t="shared" ca="1" si="355"/>
        <v>29.842700000000058</v>
      </c>
      <c r="D819" s="306">
        <f t="shared" ca="1" si="356"/>
        <v>-0.60930165176762219</v>
      </c>
      <c r="E819" s="307">
        <f t="shared" ca="1" si="357"/>
        <v>-1.026946428710227</v>
      </c>
      <c r="F819" s="304">
        <f t="shared" ca="1" si="358"/>
        <v>1.1940969266719692</v>
      </c>
      <c r="G819" s="306">
        <f t="shared" ca="1" si="359"/>
        <v>7.1305958852123794</v>
      </c>
      <c r="H819" s="307">
        <f t="shared" ca="1" si="360"/>
        <v>-102.78817265351006</v>
      </c>
      <c r="I819" s="304">
        <f t="shared" ca="1" si="361"/>
        <v>103.03520677480101</v>
      </c>
      <c r="J819" s="306">
        <f t="shared" ca="1" si="362"/>
        <v>634.95209386251588</v>
      </c>
      <c r="K819" s="307">
        <f t="shared" ca="1" si="363"/>
        <v>-9.1482290559549337</v>
      </c>
      <c r="L819" s="304">
        <f t="shared" ca="1" si="348"/>
        <v>635.01799312716594</v>
      </c>
      <c r="M819" s="306">
        <f t="shared" ca="1" si="364"/>
        <v>-1.5015355344854848</v>
      </c>
      <c r="N819" s="304">
        <f t="shared" ca="1" si="365"/>
        <v>-86.031648914938557</v>
      </c>
      <c r="P819" s="310">
        <f t="shared" ca="1" si="366"/>
        <v>23</v>
      </c>
      <c r="Q819" s="304">
        <f t="shared" ca="1" si="367"/>
        <v>0</v>
      </c>
      <c r="R819" s="306">
        <f t="shared" ca="1" si="368"/>
        <v>0</v>
      </c>
      <c r="S819" s="307">
        <f t="shared" ca="1" si="369"/>
        <v>4.5130000000000017</v>
      </c>
      <c r="T819" s="304">
        <f t="shared" ca="1" si="349"/>
        <v>44.272530000000017</v>
      </c>
      <c r="U819" s="311">
        <f t="shared" ca="1" si="350"/>
        <v>0</v>
      </c>
      <c r="V819" s="306">
        <f t="shared" ca="1" si="351"/>
        <v>1.2261211708957627</v>
      </c>
      <c r="W819" s="304">
        <f t="shared" ca="1" si="352"/>
        <v>39.733302276144286</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0.98231682203880766</v>
      </c>
      <c r="AH819" s="304">
        <f t="shared" ca="1" si="376"/>
        <v>-8.8041625688643883</v>
      </c>
    </row>
    <row r="820" spans="1:34" x14ac:dyDescent="0.2">
      <c r="A820" s="347">
        <f t="shared" ca="1" si="354"/>
        <v>1E-4</v>
      </c>
      <c r="B820" s="304">
        <f t="shared" ca="1" si="355"/>
        <v>29.842800000000057</v>
      </c>
      <c r="D820" s="306">
        <f t="shared" ca="1" si="356"/>
        <v>-0.60929765257287327</v>
      </c>
      <c r="E820" s="307">
        <f t="shared" ca="1" si="357"/>
        <v>-1.0269202520760281</v>
      </c>
      <c r="F820" s="304">
        <f t="shared" ca="1" si="358"/>
        <v>1.1940723736669847</v>
      </c>
      <c r="G820" s="306">
        <f t="shared" ca="1" si="359"/>
        <v>7.1305349554471222</v>
      </c>
      <c r="H820" s="307">
        <f t="shared" ca="1" si="360"/>
        <v>-102.78827534553527</v>
      </c>
      <c r="I820" s="304">
        <f t="shared" ca="1" si="361"/>
        <v>103.03530500396661</v>
      </c>
      <c r="J820" s="306">
        <f t="shared" ca="1" si="362"/>
        <v>634.95209386251588</v>
      </c>
      <c r="K820" s="307">
        <f t="shared" ca="1" si="363"/>
        <v>-9.1585078783548859</v>
      </c>
      <c r="L820" s="304">
        <f t="shared" ca="1" si="348"/>
        <v>635.01814128964145</v>
      </c>
      <c r="M820" s="306">
        <f t="shared" ca="1" si="364"/>
        <v>-1.501536193390971</v>
      </c>
      <c r="N820" s="304">
        <f t="shared" ca="1" si="365"/>
        <v>-86.031686667442017</v>
      </c>
      <c r="P820" s="310">
        <f t="shared" ca="1" si="366"/>
        <v>23</v>
      </c>
      <c r="Q820" s="304">
        <f t="shared" ca="1" si="367"/>
        <v>0</v>
      </c>
      <c r="R820" s="306">
        <f t="shared" ca="1" si="368"/>
        <v>0</v>
      </c>
      <c r="S820" s="307">
        <f t="shared" ca="1" si="369"/>
        <v>4.5130000000000017</v>
      </c>
      <c r="T820" s="304">
        <f t="shared" ca="1" si="349"/>
        <v>44.272530000000017</v>
      </c>
      <c r="U820" s="311">
        <f t="shared" ca="1" si="350"/>
        <v>0</v>
      </c>
      <c r="V820" s="306">
        <f t="shared" ca="1" si="351"/>
        <v>1.22612243120485</v>
      </c>
      <c r="W820" s="304">
        <f t="shared" ca="1" si="352"/>
        <v>39.733418877356129</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0.98229143227403881</v>
      </c>
      <c r="AH820" s="304">
        <f t="shared" ca="1" si="376"/>
        <v>-8.8041884059703683</v>
      </c>
    </row>
    <row r="821" spans="1:34" x14ac:dyDescent="0.2">
      <c r="A821" s="347">
        <f t="shared" ca="1" si="354"/>
        <v>1E-4</v>
      </c>
      <c r="B821" s="304">
        <f t="shared" ca="1" si="355"/>
        <v>29.842900000000057</v>
      </c>
      <c r="D821" s="306">
        <f t="shared" ca="1" si="356"/>
        <v>-0.60929365337911656</v>
      </c>
      <c r="E821" s="307">
        <f t="shared" ca="1" si="357"/>
        <v>-1.0268940758116489</v>
      </c>
      <c r="F821" s="304">
        <f t="shared" ca="1" si="358"/>
        <v>1.1940478210629302</v>
      </c>
      <c r="G821" s="306">
        <f t="shared" ca="1" si="359"/>
        <v>7.1304740260817843</v>
      </c>
      <c r="H821" s="307">
        <f t="shared" ca="1" si="360"/>
        <v>-102.78837803494285</v>
      </c>
      <c r="I821" s="304">
        <f t="shared" ca="1" si="361"/>
        <v>103.03540323059326</v>
      </c>
      <c r="J821" s="306">
        <f t="shared" ca="1" si="362"/>
        <v>634.95209386251588</v>
      </c>
      <c r="K821" s="307">
        <f t="shared" ca="1" si="363"/>
        <v>-9.168786711023909</v>
      </c>
      <c r="L821" s="304">
        <f t="shared" ca="1" si="348"/>
        <v>635.01828961861042</v>
      </c>
      <c r="M821" s="306">
        <f t="shared" ca="1" si="364"/>
        <v>-1.5015368522895707</v>
      </c>
      <c r="N821" s="304">
        <f t="shared" ca="1" si="365"/>
        <v>-86.031724419550898</v>
      </c>
      <c r="P821" s="310">
        <f t="shared" ca="1" si="366"/>
        <v>23</v>
      </c>
      <c r="Q821" s="304">
        <f t="shared" ca="1" si="367"/>
        <v>0</v>
      </c>
      <c r="R821" s="306">
        <f t="shared" ca="1" si="368"/>
        <v>0</v>
      </c>
      <c r="S821" s="307">
        <f t="shared" ca="1" si="369"/>
        <v>4.5130000000000017</v>
      </c>
      <c r="T821" s="304">
        <f t="shared" ca="1" si="349"/>
        <v>44.272530000000017</v>
      </c>
      <c r="U821" s="311">
        <f t="shared" ca="1" si="350"/>
        <v>0</v>
      </c>
      <c r="V821" s="306">
        <f t="shared" ca="1" si="351"/>
        <v>1.2261236915164926</v>
      </c>
      <c r="W821" s="304">
        <f t="shared" ca="1" si="352"/>
        <v>39.733535476920579</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0.98226604286539221</v>
      </c>
      <c r="AH821" s="304">
        <f t="shared" ca="1" si="376"/>
        <v>-8.8042142427113035</v>
      </c>
    </row>
    <row r="822" spans="1:34" x14ac:dyDescent="0.2">
      <c r="A822" s="347">
        <f t="shared" ca="1" si="354"/>
        <v>1E-4</v>
      </c>
      <c r="B822" s="304">
        <f t="shared" ca="1" si="355"/>
        <v>29.843000000000057</v>
      </c>
      <c r="D822" s="306">
        <f t="shared" ca="1" si="356"/>
        <v>-0.60928965418635217</v>
      </c>
      <c r="E822" s="307">
        <f t="shared" ca="1" si="357"/>
        <v>-1.0268678999170824</v>
      </c>
      <c r="F822" s="304">
        <f t="shared" ca="1" si="358"/>
        <v>1.1940232688598007</v>
      </c>
      <c r="G822" s="306">
        <f t="shared" ca="1" si="359"/>
        <v>7.1304130971163655</v>
      </c>
      <c r="H822" s="307">
        <f t="shared" ca="1" si="360"/>
        <v>-102.78848072173284</v>
      </c>
      <c r="I822" s="304">
        <f t="shared" ca="1" si="361"/>
        <v>103.03550145468101</v>
      </c>
      <c r="J822" s="306">
        <f t="shared" ca="1" si="362"/>
        <v>634.95209386251588</v>
      </c>
      <c r="K822" s="307">
        <f t="shared" ca="1" si="363"/>
        <v>-9.1790655539617436</v>
      </c>
      <c r="L822" s="304">
        <f t="shared" ca="1" si="348"/>
        <v>635.01843811407332</v>
      </c>
      <c r="M822" s="306">
        <f t="shared" ca="1" si="364"/>
        <v>-1.5015375111812839</v>
      </c>
      <c r="N822" s="304">
        <f t="shared" ca="1" si="365"/>
        <v>-86.031762171265228</v>
      </c>
      <c r="P822" s="310">
        <f t="shared" ca="1" si="366"/>
        <v>23</v>
      </c>
      <c r="Q822" s="304">
        <f t="shared" ca="1" si="367"/>
        <v>0</v>
      </c>
      <c r="R822" s="306">
        <f t="shared" ca="1" si="368"/>
        <v>0</v>
      </c>
      <c r="S822" s="307">
        <f t="shared" ca="1" si="369"/>
        <v>4.5130000000000017</v>
      </c>
      <c r="T822" s="304">
        <f t="shared" ca="1" si="349"/>
        <v>44.272530000000017</v>
      </c>
      <c r="U822" s="311">
        <f t="shared" ca="1" si="350"/>
        <v>0</v>
      </c>
      <c r="V822" s="306">
        <f t="shared" ca="1" si="351"/>
        <v>1.2261249518306905</v>
      </c>
      <c r="W822" s="304">
        <f t="shared" ca="1" si="352"/>
        <v>39.733652074837636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0.98224065381285186</v>
      </c>
      <c r="AH822" s="304">
        <f t="shared" ca="1" si="376"/>
        <v>-8.8042400790872062</v>
      </c>
    </row>
    <row r="823" spans="1:34" x14ac:dyDescent="0.2">
      <c r="A823" s="347">
        <f t="shared" ca="1" si="354"/>
        <v>1E-4</v>
      </c>
      <c r="B823" s="304">
        <f t="shared" ca="1" si="355"/>
        <v>29.843100000000057</v>
      </c>
      <c r="D823" s="306">
        <f t="shared" ca="1" si="356"/>
        <v>-0.60928565499458143</v>
      </c>
      <c r="E823" s="307">
        <f t="shared" ca="1" si="357"/>
        <v>-1.0268417243923249</v>
      </c>
      <c r="F823" s="304">
        <f t="shared" ca="1" si="358"/>
        <v>1.1939987170575936</v>
      </c>
      <c r="G823" s="306">
        <f t="shared" ca="1" si="359"/>
        <v>7.130352168550866</v>
      </c>
      <c r="H823" s="307">
        <f t="shared" ca="1" si="360"/>
        <v>-102.78858340590527</v>
      </c>
      <c r="I823" s="304">
        <f t="shared" ca="1" si="361"/>
        <v>103.03559967622988</v>
      </c>
      <c r="J823" s="306">
        <f t="shared" ca="1" si="362"/>
        <v>634.95209386251588</v>
      </c>
      <c r="K823" s="307">
        <f t="shared" ca="1" si="363"/>
        <v>-9.1893444071681252</v>
      </c>
      <c r="L823" s="304">
        <f t="shared" ca="1" si="348"/>
        <v>635.01858677603025</v>
      </c>
      <c r="M823" s="306">
        <f t="shared" ca="1" si="364"/>
        <v>-1.5015381700661106</v>
      </c>
      <c r="N823" s="304">
        <f t="shared" ca="1" si="365"/>
        <v>-86.03179992258498</v>
      </c>
      <c r="P823" s="310">
        <f t="shared" ca="1" si="366"/>
        <v>23</v>
      </c>
      <c r="Q823" s="304">
        <f t="shared" ca="1" si="367"/>
        <v>0</v>
      </c>
      <c r="R823" s="306">
        <f t="shared" ca="1" si="368"/>
        <v>0</v>
      </c>
      <c r="S823" s="307">
        <f t="shared" ca="1" si="369"/>
        <v>4.5130000000000017</v>
      </c>
      <c r="T823" s="304">
        <f t="shared" ca="1" si="349"/>
        <v>44.272530000000017</v>
      </c>
      <c r="U823" s="311">
        <f t="shared" ca="1" si="350"/>
        <v>0</v>
      </c>
      <c r="V823" s="306">
        <f t="shared" ca="1" si="351"/>
        <v>1.226126212147443</v>
      </c>
      <c r="W823" s="304">
        <f t="shared" ca="1" si="352"/>
        <v>39.733768671107299</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0.98221526511642132</v>
      </c>
      <c r="AH823" s="304">
        <f t="shared" ca="1" si="376"/>
        <v>-8.8042659150980764</v>
      </c>
    </row>
    <row r="824" spans="1:34" x14ac:dyDescent="0.2">
      <c r="A824" s="347">
        <f t="shared" ca="1" si="354"/>
        <v>1E-4</v>
      </c>
      <c r="B824" s="304">
        <f t="shared" ca="1" si="355"/>
        <v>29.843200000000056</v>
      </c>
      <c r="D824" s="306">
        <f t="shared" ca="1" si="356"/>
        <v>-0.60928165580380556</v>
      </c>
      <c r="E824" s="307">
        <f t="shared" ca="1" si="357"/>
        <v>-1.0268155492373783</v>
      </c>
      <c r="F824" s="304">
        <f t="shared" ca="1" si="358"/>
        <v>1.1939741656563116</v>
      </c>
      <c r="G824" s="306">
        <f t="shared" ca="1" si="359"/>
        <v>7.1302912403852856</v>
      </c>
      <c r="H824" s="307">
        <f t="shared" ca="1" si="360"/>
        <v>-102.78868608746019</v>
      </c>
      <c r="I824" s="304">
        <f t="shared" ca="1" si="361"/>
        <v>103.03569789523992</v>
      </c>
      <c r="J824" s="306">
        <f t="shared" ca="1" si="362"/>
        <v>634.95209386251588</v>
      </c>
      <c r="K824" s="307">
        <f t="shared" ca="1" si="363"/>
        <v>-9.1996232706427943</v>
      </c>
      <c r="L824" s="304">
        <f t="shared" ca="1" si="348"/>
        <v>635.01873560448189</v>
      </c>
      <c r="M824" s="306">
        <f t="shared" ca="1" si="364"/>
        <v>-1.5015388289440512</v>
      </c>
      <c r="N824" s="304">
        <f t="shared" ca="1" si="365"/>
        <v>-86.031837673510196</v>
      </c>
      <c r="P824" s="310">
        <f t="shared" ca="1" si="366"/>
        <v>23</v>
      </c>
      <c r="Q824" s="304">
        <f t="shared" ca="1" si="367"/>
        <v>0</v>
      </c>
      <c r="R824" s="306">
        <f t="shared" ca="1" si="368"/>
        <v>0</v>
      </c>
      <c r="S824" s="307">
        <f t="shared" ca="1" si="369"/>
        <v>4.5130000000000017</v>
      </c>
      <c r="T824" s="304">
        <f t="shared" ca="1" si="349"/>
        <v>44.272530000000017</v>
      </c>
      <c r="U824" s="311">
        <f t="shared" ca="1" si="350"/>
        <v>0</v>
      </c>
      <c r="V824" s="306">
        <f t="shared" ca="1" si="351"/>
        <v>1.2261274724667512</v>
      </c>
      <c r="W824" s="304">
        <f t="shared" ca="1" si="352"/>
        <v>39.733885265729612</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0.98218987677609881</v>
      </c>
      <c r="AH824" s="304">
        <f t="shared" ca="1" si="376"/>
        <v>-8.8042917507439142</v>
      </c>
    </row>
    <row r="825" spans="1:34" x14ac:dyDescent="0.2">
      <c r="A825" s="347">
        <f t="shared" ca="1" si="354"/>
        <v>1E-4</v>
      </c>
      <c r="B825" s="304">
        <f t="shared" ca="1" si="355"/>
        <v>29.843300000000056</v>
      </c>
      <c r="D825" s="306">
        <f t="shared" ca="1" si="356"/>
        <v>-0.60927765661402267</v>
      </c>
      <c r="E825" s="307">
        <f t="shared" ca="1" si="357"/>
        <v>-1.0267893744522318</v>
      </c>
      <c r="F825" s="304">
        <f t="shared" ca="1" si="358"/>
        <v>1.1939496146559454</v>
      </c>
      <c r="G825" s="306">
        <f t="shared" ca="1" si="359"/>
        <v>7.1302303126196245</v>
      </c>
      <c r="H825" s="307">
        <f t="shared" ca="1" si="360"/>
        <v>-102.78878876639764</v>
      </c>
      <c r="I825" s="304">
        <f t="shared" ca="1" si="361"/>
        <v>103.03579611171118</v>
      </c>
      <c r="J825" s="306">
        <f t="shared" ca="1" si="362"/>
        <v>634.95209386251588</v>
      </c>
      <c r="K825" s="307">
        <f t="shared" ca="1" si="363"/>
        <v>-9.209902144385488</v>
      </c>
      <c r="L825" s="304">
        <f t="shared" ca="1" si="348"/>
        <v>635.01888459942859</v>
      </c>
      <c r="M825" s="306">
        <f t="shared" ca="1" si="364"/>
        <v>-1.5015394878151056</v>
      </c>
      <c r="N825" s="304">
        <f t="shared" ca="1" si="365"/>
        <v>-86.031875424040848</v>
      </c>
      <c r="P825" s="310">
        <f t="shared" ca="1" si="366"/>
        <v>23</v>
      </c>
      <c r="Q825" s="304">
        <f t="shared" ca="1" si="367"/>
        <v>0</v>
      </c>
      <c r="R825" s="306">
        <f t="shared" ca="1" si="368"/>
        <v>0</v>
      </c>
      <c r="S825" s="307">
        <f t="shared" ca="1" si="369"/>
        <v>4.5130000000000017</v>
      </c>
      <c r="T825" s="304">
        <f t="shared" ca="1" si="349"/>
        <v>44.272530000000017</v>
      </c>
      <c r="U825" s="311">
        <f t="shared" ca="1" si="350"/>
        <v>0</v>
      </c>
      <c r="V825" s="306">
        <f t="shared" ca="1" si="351"/>
        <v>1.2261287327886139</v>
      </c>
      <c r="W825" s="304">
        <f t="shared" ca="1" si="352"/>
        <v>39.73400185870458</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0.98216448879187723</v>
      </c>
      <c r="AH825" s="304">
        <f t="shared" ca="1" si="376"/>
        <v>-8.8043175860247285</v>
      </c>
    </row>
    <row r="826" spans="1:34" x14ac:dyDescent="0.2">
      <c r="A826" s="347">
        <f t="shared" ca="1" si="354"/>
        <v>1E-4</v>
      </c>
      <c r="B826" s="304">
        <f t="shared" ca="1" si="355"/>
        <v>29.843400000000056</v>
      </c>
      <c r="D826" s="306">
        <f t="shared" ca="1" si="356"/>
        <v>-0.60927365742523587</v>
      </c>
      <c r="E826" s="307">
        <f t="shared" ca="1" si="357"/>
        <v>-1.0267632000368856</v>
      </c>
      <c r="F826" s="304">
        <f t="shared" ca="1" si="358"/>
        <v>1.1939250640564965</v>
      </c>
      <c r="G826" s="306">
        <f t="shared" ca="1" si="359"/>
        <v>7.1301693852538817</v>
      </c>
      <c r="H826" s="307">
        <f t="shared" ca="1" si="360"/>
        <v>-102.78889144271764</v>
      </c>
      <c r="I826" s="304">
        <f t="shared" ca="1" si="361"/>
        <v>103.03589432564364</v>
      </c>
      <c r="J826" s="306">
        <f t="shared" ca="1" si="362"/>
        <v>634.95209386251588</v>
      </c>
      <c r="K826" s="307">
        <f t="shared" ca="1" si="363"/>
        <v>-9.2201810283959436</v>
      </c>
      <c r="L826" s="304">
        <f t="shared" ca="1" si="348"/>
        <v>635.01903376087046</v>
      </c>
      <c r="M826" s="306">
        <f t="shared" ca="1" si="364"/>
        <v>-1.5015401466792737</v>
      </c>
      <c r="N826" s="304">
        <f t="shared" ca="1" si="365"/>
        <v>-86.031913174176964</v>
      </c>
      <c r="P826" s="310">
        <f t="shared" ca="1" si="366"/>
        <v>23</v>
      </c>
      <c r="Q826" s="304">
        <f t="shared" ca="1" si="367"/>
        <v>0</v>
      </c>
      <c r="R826" s="306">
        <f t="shared" ca="1" si="368"/>
        <v>0</v>
      </c>
      <c r="S826" s="307">
        <f t="shared" ca="1" si="369"/>
        <v>4.5130000000000017</v>
      </c>
      <c r="T826" s="304">
        <f t="shared" ca="1" si="349"/>
        <v>44.272530000000017</v>
      </c>
      <c r="U826" s="311">
        <f t="shared" ca="1" si="350"/>
        <v>0</v>
      </c>
      <c r="V826" s="306">
        <f t="shared" ca="1" si="351"/>
        <v>1.2261299931130316</v>
      </c>
      <c r="W826" s="304">
        <f t="shared" ca="1" si="352"/>
        <v>39.734118450032177</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0.9821391011637548</v>
      </c>
      <c r="AH826" s="304">
        <f t="shared" ca="1" si="376"/>
        <v>-8.8043434209405191</v>
      </c>
    </row>
    <row r="827" spans="1:34" x14ac:dyDescent="0.2">
      <c r="A827" s="347">
        <f t="shared" ca="1" si="354"/>
        <v>1E-4</v>
      </c>
      <c r="B827" s="304">
        <f t="shared" ca="1" si="355"/>
        <v>29.843500000000056</v>
      </c>
      <c r="D827" s="306">
        <f t="shared" ca="1" si="356"/>
        <v>-0.60926965823744605</v>
      </c>
      <c r="E827" s="307">
        <f t="shared" ca="1" si="357"/>
        <v>-1.0267370259913466</v>
      </c>
      <c r="F827" s="304">
        <f t="shared" ca="1" si="358"/>
        <v>1.1939005138579719</v>
      </c>
      <c r="G827" s="306">
        <f t="shared" ca="1" si="359"/>
        <v>7.1301084582880581</v>
      </c>
      <c r="H827" s="307">
        <f t="shared" ca="1" si="360"/>
        <v>-102.78899411642024</v>
      </c>
      <c r="I827" s="304">
        <f t="shared" ca="1" si="361"/>
        <v>103.0359925370374</v>
      </c>
      <c r="J827" s="306">
        <f t="shared" ca="1" si="362"/>
        <v>634.95209386251588</v>
      </c>
      <c r="K827" s="307">
        <f t="shared" ca="1" si="363"/>
        <v>-9.2304599226738997</v>
      </c>
      <c r="L827" s="304">
        <f t="shared" ca="1" si="348"/>
        <v>635.01918308880818</v>
      </c>
      <c r="M827" s="306">
        <f t="shared" ca="1" si="364"/>
        <v>-1.501540805536556</v>
      </c>
      <c r="N827" s="304">
        <f t="shared" ca="1" si="365"/>
        <v>-86.031950923918529</v>
      </c>
      <c r="P827" s="310">
        <f t="shared" ca="1" si="366"/>
        <v>23</v>
      </c>
      <c r="Q827" s="304">
        <f t="shared" ca="1" si="367"/>
        <v>0</v>
      </c>
      <c r="R827" s="306">
        <f t="shared" ca="1" si="368"/>
        <v>0</v>
      </c>
      <c r="S827" s="307">
        <f t="shared" ca="1" si="369"/>
        <v>4.5130000000000017</v>
      </c>
      <c r="T827" s="304">
        <f t="shared" ca="1" si="349"/>
        <v>44.272530000000017</v>
      </c>
      <c r="U827" s="311">
        <f t="shared" ca="1" si="350"/>
        <v>0</v>
      </c>
      <c r="V827" s="306">
        <f t="shared" ca="1" si="351"/>
        <v>1.2261312534400046</v>
      </c>
      <c r="W827" s="304">
        <f t="shared" ca="1" si="352"/>
        <v>39.734235039712502</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0.98211371389173685</v>
      </c>
      <c r="AH827" s="304">
        <f t="shared" ca="1" si="376"/>
        <v>-8.8043692554912827</v>
      </c>
    </row>
    <row r="828" spans="1:34" x14ac:dyDescent="0.2">
      <c r="A828" s="347">
        <f t="shared" ca="1" si="354"/>
        <v>1E-4</v>
      </c>
      <c r="B828" s="304">
        <f t="shared" ca="1" si="355"/>
        <v>29.843600000000055</v>
      </c>
      <c r="D828" s="306">
        <f t="shared" ca="1" si="356"/>
        <v>-0.60926565905065222</v>
      </c>
      <c r="E828" s="307">
        <f t="shared" ca="1" si="357"/>
        <v>-1.0267108523155901</v>
      </c>
      <c r="F828" s="304">
        <f t="shared" ca="1" si="358"/>
        <v>1.1938759640603505</v>
      </c>
      <c r="G828" s="306">
        <f t="shared" ca="1" si="359"/>
        <v>7.1300475317221528</v>
      </c>
      <c r="H828" s="307">
        <f t="shared" ca="1" si="360"/>
        <v>-102.78909678750547</v>
      </c>
      <c r="I828" s="304">
        <f t="shared" ca="1" si="361"/>
        <v>103.03609074589245</v>
      </c>
      <c r="J828" s="306">
        <f t="shared" ca="1" si="362"/>
        <v>634.95209386251588</v>
      </c>
      <c r="K828" s="307">
        <f t="shared" ca="1" si="363"/>
        <v>-9.2407388272190953</v>
      </c>
      <c r="L828" s="304">
        <f t="shared" ca="1" si="348"/>
        <v>635.01933258324198</v>
      </c>
      <c r="M828" s="306">
        <f t="shared" ca="1" si="364"/>
        <v>-1.5015414643869525</v>
      </c>
      <c r="N828" s="304">
        <f t="shared" ca="1" si="365"/>
        <v>-86.031988673265587</v>
      </c>
      <c r="P828" s="310">
        <f t="shared" ca="1" si="366"/>
        <v>23</v>
      </c>
      <c r="Q828" s="304">
        <f t="shared" ca="1" si="367"/>
        <v>0</v>
      </c>
      <c r="R828" s="306">
        <f t="shared" ca="1" si="368"/>
        <v>0</v>
      </c>
      <c r="S828" s="307">
        <f t="shared" ca="1" si="369"/>
        <v>4.5130000000000017</v>
      </c>
      <c r="T828" s="304">
        <f t="shared" ca="1" si="349"/>
        <v>44.272530000000017</v>
      </c>
      <c r="U828" s="311">
        <f t="shared" ca="1" si="350"/>
        <v>0</v>
      </c>
      <c r="V828" s="306">
        <f t="shared" ca="1" si="351"/>
        <v>1.2261325137695325</v>
      </c>
      <c r="W828" s="304">
        <f t="shared" ca="1" si="352"/>
        <v>39.734351627745497</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0.98208832697580206</v>
      </c>
      <c r="AH828" s="304">
        <f t="shared" ca="1" si="376"/>
        <v>-8.8043950896770404</v>
      </c>
    </row>
    <row r="829" spans="1:34" x14ac:dyDescent="0.2">
      <c r="A829" s="347">
        <f t="shared" ca="1" si="354"/>
        <v>1E-4</v>
      </c>
      <c r="B829" s="304">
        <f t="shared" ca="1" si="355"/>
        <v>29.843700000000055</v>
      </c>
      <c r="D829" s="306">
        <f t="shared" ca="1" si="356"/>
        <v>-0.60926165986485481</v>
      </c>
      <c r="E829" s="307">
        <f t="shared" ca="1" si="357"/>
        <v>-1.0266846790096285</v>
      </c>
      <c r="F829" s="304">
        <f t="shared" ca="1" si="358"/>
        <v>1.1938514146636432</v>
      </c>
      <c r="G829" s="306">
        <f t="shared" ca="1" si="359"/>
        <v>7.1299866055561667</v>
      </c>
      <c r="H829" s="307">
        <f t="shared" ca="1" si="360"/>
        <v>-102.78919945597337</v>
      </c>
      <c r="I829" s="304">
        <f t="shared" ca="1" si="361"/>
        <v>103.03618895220886</v>
      </c>
      <c r="J829" s="306">
        <f t="shared" ca="1" si="362"/>
        <v>634.95209386251588</v>
      </c>
      <c r="K829" s="307">
        <f t="shared" ca="1" si="363"/>
        <v>-9.2510177420312694</v>
      </c>
      <c r="L829" s="304">
        <f t="shared" ca="1" si="348"/>
        <v>635.0194822441722</v>
      </c>
      <c r="M829" s="306">
        <f t="shared" ca="1" si="364"/>
        <v>-1.5015421232304631</v>
      </c>
      <c r="N829" s="304">
        <f t="shared" ca="1" si="365"/>
        <v>-86.032026422218095</v>
      </c>
      <c r="P829" s="310">
        <f t="shared" ca="1" si="366"/>
        <v>23</v>
      </c>
      <c r="Q829" s="304">
        <f t="shared" ca="1" si="367"/>
        <v>0</v>
      </c>
      <c r="R829" s="306">
        <f t="shared" ca="1" si="368"/>
        <v>0</v>
      </c>
      <c r="S829" s="307">
        <f t="shared" ca="1" si="369"/>
        <v>4.5130000000000017</v>
      </c>
      <c r="T829" s="304">
        <f t="shared" ca="1" si="349"/>
        <v>44.272530000000017</v>
      </c>
      <c r="U829" s="311">
        <f t="shared" ca="1" si="350"/>
        <v>0</v>
      </c>
      <c r="V829" s="306">
        <f t="shared" ca="1" si="351"/>
        <v>1.2261337741016152</v>
      </c>
      <c r="W829" s="304">
        <f t="shared" ca="1" si="352"/>
        <v>39.734468214131219</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0.98206294041596465</v>
      </c>
      <c r="AH829" s="304">
        <f t="shared" ca="1" si="376"/>
        <v>-8.8044209234977799</v>
      </c>
    </row>
    <row r="830" spans="1:34" x14ac:dyDescent="0.2">
      <c r="A830" s="347">
        <f t="shared" ca="1" si="354"/>
        <v>1E-4</v>
      </c>
      <c r="B830" s="304">
        <f t="shared" ca="1" si="355"/>
        <v>29.843800000000055</v>
      </c>
      <c r="D830" s="306">
        <f t="shared" ca="1" si="356"/>
        <v>-0.60925766068005571</v>
      </c>
      <c r="E830" s="307">
        <f t="shared" ca="1" si="357"/>
        <v>-1.0266585060734492</v>
      </c>
      <c r="F830" s="304">
        <f t="shared" ca="1" si="358"/>
        <v>1.1938268656678406</v>
      </c>
      <c r="G830" s="306">
        <f t="shared" ca="1" si="359"/>
        <v>7.1299256797900989</v>
      </c>
      <c r="H830" s="307">
        <f t="shared" ca="1" si="360"/>
        <v>-102.78930212182398</v>
      </c>
      <c r="I830" s="304">
        <f t="shared" ca="1" si="361"/>
        <v>103.03628715598664</v>
      </c>
      <c r="J830" s="306">
        <f t="shared" ca="1" si="362"/>
        <v>634.95209386251588</v>
      </c>
      <c r="K830" s="307">
        <f t="shared" ca="1" si="363"/>
        <v>-9.2612966671101589</v>
      </c>
      <c r="L830" s="304">
        <f t="shared" ca="1" si="348"/>
        <v>635.01963207159929</v>
      </c>
      <c r="M830" s="306">
        <f t="shared" ca="1" si="364"/>
        <v>-1.5015427820670879</v>
      </c>
      <c r="N830" s="304">
        <f t="shared" ca="1" si="365"/>
        <v>-86.032064170776096</v>
      </c>
      <c r="P830" s="310">
        <f t="shared" ca="1" si="366"/>
        <v>23</v>
      </c>
      <c r="Q830" s="304">
        <f t="shared" ca="1" si="367"/>
        <v>0</v>
      </c>
      <c r="R830" s="306">
        <f t="shared" ca="1" si="368"/>
        <v>0</v>
      </c>
      <c r="S830" s="307">
        <f t="shared" ca="1" si="369"/>
        <v>4.5130000000000017</v>
      </c>
      <c r="T830" s="304">
        <f t="shared" ca="1" si="349"/>
        <v>44.272530000000017</v>
      </c>
      <c r="U830" s="311">
        <f t="shared" ca="1" si="350"/>
        <v>0</v>
      </c>
      <c r="V830" s="306">
        <f t="shared" ca="1" si="351"/>
        <v>1.2261350344362534</v>
      </c>
      <c r="W830" s="304">
        <f t="shared" ca="1" si="352"/>
        <v>39.734584798869683</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0.98203755421220684</v>
      </c>
      <c r="AH830" s="304">
        <f t="shared" ca="1" si="376"/>
        <v>-8.8044467569535136</v>
      </c>
    </row>
    <row r="831" spans="1:34" x14ac:dyDescent="0.2">
      <c r="A831" s="347">
        <f t="shared" ca="1" si="354"/>
        <v>1E-4</v>
      </c>
      <c r="B831" s="304">
        <f t="shared" ca="1" si="355"/>
        <v>29.843900000000055</v>
      </c>
      <c r="D831" s="306">
        <f t="shared" ca="1" si="356"/>
        <v>-0.60925366149625659</v>
      </c>
      <c r="E831" s="307">
        <f t="shared" ca="1" si="357"/>
        <v>-1.0266323335070524</v>
      </c>
      <c r="F831" s="304">
        <f t="shared" ca="1" si="358"/>
        <v>1.1938023170729444</v>
      </c>
      <c r="G831" s="306">
        <f t="shared" ca="1" si="359"/>
        <v>7.1298647544239495</v>
      </c>
      <c r="H831" s="307">
        <f t="shared" ca="1" si="360"/>
        <v>-102.78940478505733</v>
      </c>
      <c r="I831" s="304">
        <f t="shared" ca="1" si="361"/>
        <v>103.03638535722583</v>
      </c>
      <c r="J831" s="306">
        <f t="shared" ca="1" si="362"/>
        <v>634.95209386251588</v>
      </c>
      <c r="K831" s="307">
        <f t="shared" ca="1" si="363"/>
        <v>-9.2715756024555027</v>
      </c>
      <c r="L831" s="304">
        <f t="shared" ca="1" si="348"/>
        <v>635.01978206552371</v>
      </c>
      <c r="M831" s="306">
        <f t="shared" ca="1" si="364"/>
        <v>-1.5015434408968273</v>
      </c>
      <c r="N831" s="304">
        <f t="shared" ca="1" si="365"/>
        <v>-86.032101918939574</v>
      </c>
      <c r="P831" s="310">
        <f t="shared" ca="1" si="366"/>
        <v>23</v>
      </c>
      <c r="Q831" s="304">
        <f t="shared" ca="1" si="367"/>
        <v>0</v>
      </c>
      <c r="R831" s="306">
        <f t="shared" ca="1" si="368"/>
        <v>0</v>
      </c>
      <c r="S831" s="307">
        <f t="shared" ca="1" si="369"/>
        <v>4.5130000000000017</v>
      </c>
      <c r="T831" s="304">
        <f t="shared" ca="1" si="349"/>
        <v>44.272530000000017</v>
      </c>
      <c r="U831" s="311">
        <f t="shared" ca="1" si="350"/>
        <v>0</v>
      </c>
      <c r="V831" s="306">
        <f t="shared" ca="1" si="351"/>
        <v>1.226136294773446</v>
      </c>
      <c r="W831" s="304">
        <f t="shared" ca="1" si="352"/>
        <v>39.734701381960875</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0.98201216836453398</v>
      </c>
      <c r="AH831" s="304">
        <f t="shared" ca="1" si="376"/>
        <v>-8.8044725900442433</v>
      </c>
    </row>
    <row r="832" spans="1:34" x14ac:dyDescent="0.2">
      <c r="A832" s="347">
        <f t="shared" ca="1" si="354"/>
        <v>1E-4</v>
      </c>
      <c r="B832" s="304">
        <f t="shared" ca="1" si="355"/>
        <v>29.844000000000054</v>
      </c>
      <c r="D832" s="306">
        <f t="shared" ca="1" si="356"/>
        <v>-0.60924966231345445</v>
      </c>
      <c r="E832" s="307">
        <f t="shared" ca="1" si="357"/>
        <v>-1.026606161310438</v>
      </c>
      <c r="F832" s="304">
        <f t="shared" ca="1" si="358"/>
        <v>1.1937777688789533</v>
      </c>
      <c r="G832" s="306">
        <f t="shared" ca="1" si="359"/>
        <v>7.1298038294577184</v>
      </c>
      <c r="H832" s="307">
        <f t="shared" ca="1" si="360"/>
        <v>-102.78950744567346</v>
      </c>
      <c r="I832" s="304">
        <f t="shared" ca="1" si="361"/>
        <v>103.03648355592649</v>
      </c>
      <c r="J832" s="306">
        <f t="shared" ca="1" si="362"/>
        <v>634.95209386251588</v>
      </c>
      <c r="K832" s="307">
        <f t="shared" ca="1" si="363"/>
        <v>-9.2818545480670398</v>
      </c>
      <c r="L832" s="304">
        <f t="shared" ca="1" si="348"/>
        <v>635.01993222594569</v>
      </c>
      <c r="M832" s="306">
        <f t="shared" ca="1" si="364"/>
        <v>-1.5015440997196812</v>
      </c>
      <c r="N832" s="304">
        <f t="shared" ca="1" si="365"/>
        <v>-86.032139666708545</v>
      </c>
      <c r="P832" s="310">
        <f t="shared" ca="1" si="366"/>
        <v>23</v>
      </c>
      <c r="Q832" s="304">
        <f t="shared" ca="1" si="367"/>
        <v>0</v>
      </c>
      <c r="R832" s="306">
        <f t="shared" ca="1" si="368"/>
        <v>0</v>
      </c>
      <c r="S832" s="307">
        <f t="shared" ca="1" si="369"/>
        <v>4.5130000000000017</v>
      </c>
      <c r="T832" s="304">
        <f t="shared" ca="1" si="349"/>
        <v>44.272530000000017</v>
      </c>
      <c r="U832" s="311">
        <f t="shared" ca="1" si="350"/>
        <v>0</v>
      </c>
      <c r="V832" s="306">
        <f t="shared" ca="1" si="351"/>
        <v>1.2261375551131932</v>
      </c>
      <c r="W832" s="304">
        <f t="shared" ca="1" si="352"/>
        <v>39.734817963404844</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0.9819867828729425</v>
      </c>
      <c r="AH832" s="304">
        <f t="shared" ca="1" si="376"/>
        <v>-8.8044984227699672</v>
      </c>
    </row>
    <row r="833" spans="1:34" x14ac:dyDescent="0.2">
      <c r="A833" s="347">
        <f t="shared" ca="1" si="354"/>
        <v>1E-4</v>
      </c>
      <c r="B833" s="304">
        <f t="shared" ca="1" si="355"/>
        <v>29.844100000000054</v>
      </c>
      <c r="D833" s="306">
        <f t="shared" ca="1" si="356"/>
        <v>-0.60924566313165329</v>
      </c>
      <c r="E833" s="307">
        <f t="shared" ca="1" si="357"/>
        <v>-1.0265799894835954</v>
      </c>
      <c r="F833" s="304">
        <f t="shared" ca="1" si="358"/>
        <v>1.1937532210858603</v>
      </c>
      <c r="G833" s="306">
        <f t="shared" ca="1" si="359"/>
        <v>7.1297429048914056</v>
      </c>
      <c r="H833" s="307">
        <f t="shared" ca="1" si="360"/>
        <v>-102.78961010367242</v>
      </c>
      <c r="I833" s="304">
        <f t="shared" ca="1" si="361"/>
        <v>103.03658175208864</v>
      </c>
      <c r="J833" s="306">
        <f t="shared" ca="1" si="362"/>
        <v>634.95209386251588</v>
      </c>
      <c r="K833" s="307">
        <f t="shared" ca="1" si="363"/>
        <v>-9.2921335039445072</v>
      </c>
      <c r="L833" s="304">
        <f t="shared" ca="1" si="348"/>
        <v>635.02008255286569</v>
      </c>
      <c r="M833" s="306">
        <f t="shared" ca="1" si="364"/>
        <v>-1.5015447585356494</v>
      </c>
      <c r="N833" s="304">
        <f t="shared" ca="1" si="365"/>
        <v>-86.032177414083009</v>
      </c>
      <c r="P833" s="310">
        <f t="shared" ca="1" si="366"/>
        <v>23</v>
      </c>
      <c r="Q833" s="304">
        <f t="shared" ca="1" si="367"/>
        <v>0</v>
      </c>
      <c r="R833" s="306">
        <f t="shared" ca="1" si="368"/>
        <v>0</v>
      </c>
      <c r="S833" s="307">
        <f t="shared" ca="1" si="369"/>
        <v>4.5130000000000017</v>
      </c>
      <c r="T833" s="304">
        <f t="shared" ca="1" si="349"/>
        <v>44.272530000000017</v>
      </c>
      <c r="U833" s="311">
        <f t="shared" ca="1" si="350"/>
        <v>0</v>
      </c>
      <c r="V833" s="306">
        <f t="shared" ca="1" si="351"/>
        <v>1.2261388154554955</v>
      </c>
      <c r="W833" s="304">
        <f t="shared" ca="1" si="352"/>
        <v>39.734934543201589</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0.9819613977374253</v>
      </c>
      <c r="AH833" s="304">
        <f t="shared" ca="1" si="376"/>
        <v>-8.8045242551306959</v>
      </c>
    </row>
    <row r="834" spans="1:34" x14ac:dyDescent="0.2">
      <c r="A834" s="347">
        <f t="shared" ca="1" si="354"/>
        <v>1E-4</v>
      </c>
      <c r="B834" s="304">
        <f t="shared" ca="1" si="355"/>
        <v>29.844200000000054</v>
      </c>
      <c r="D834" s="306">
        <f t="shared" ca="1" si="356"/>
        <v>-0.60924166395085455</v>
      </c>
      <c r="E834" s="307">
        <f t="shared" ca="1" si="357"/>
        <v>-1.0265538180265263</v>
      </c>
      <c r="F834" s="304">
        <f t="shared" ca="1" si="358"/>
        <v>1.1937286736936683</v>
      </c>
      <c r="G834" s="306">
        <f t="shared" ca="1" si="359"/>
        <v>7.1296819807250102</v>
      </c>
      <c r="H834" s="307">
        <f t="shared" ca="1" si="360"/>
        <v>-102.78971275905423</v>
      </c>
      <c r="I834" s="304">
        <f t="shared" ca="1" si="361"/>
        <v>103.03667994571229</v>
      </c>
      <c r="J834" s="306">
        <f t="shared" ca="1" si="362"/>
        <v>634.95209386251588</v>
      </c>
      <c r="K834" s="307">
        <f t="shared" ca="1" si="363"/>
        <v>-9.3024124700876438</v>
      </c>
      <c r="L834" s="304">
        <f t="shared" ca="1" si="348"/>
        <v>635.02023304628403</v>
      </c>
      <c r="M834" s="306">
        <f t="shared" ca="1" si="364"/>
        <v>-1.5015454173447325</v>
      </c>
      <c r="N834" s="304">
        <f t="shared" ca="1" si="365"/>
        <v>-86.032215161062965</v>
      </c>
      <c r="P834" s="310">
        <f t="shared" ca="1" si="366"/>
        <v>23</v>
      </c>
      <c r="Q834" s="304">
        <f t="shared" ca="1" si="367"/>
        <v>0</v>
      </c>
      <c r="R834" s="306">
        <f t="shared" ca="1" si="368"/>
        <v>0</v>
      </c>
      <c r="S834" s="307">
        <f t="shared" ca="1" si="369"/>
        <v>4.5130000000000017</v>
      </c>
      <c r="T834" s="304">
        <f t="shared" ca="1" si="349"/>
        <v>44.272530000000017</v>
      </c>
      <c r="U834" s="311">
        <f t="shared" ca="1" si="350"/>
        <v>0</v>
      </c>
      <c r="V834" s="306">
        <f t="shared" ca="1" si="351"/>
        <v>1.2261400758003529</v>
      </c>
      <c r="W834" s="304">
        <f t="shared" ca="1" si="352"/>
        <v>39.735051121351134</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0.98193601295798061</v>
      </c>
      <c r="AH834" s="304">
        <f t="shared" ca="1" si="376"/>
        <v>-8.8045500871264295</v>
      </c>
    </row>
    <row r="835" spans="1:34" x14ac:dyDescent="0.2">
      <c r="A835" s="347">
        <f t="shared" ca="1" si="354"/>
        <v>1E-4</v>
      </c>
      <c r="B835" s="304">
        <f t="shared" ca="1" si="355"/>
        <v>29.844300000000054</v>
      </c>
      <c r="D835" s="306">
        <f t="shared" ca="1" si="356"/>
        <v>-0.60923766477105579</v>
      </c>
      <c r="E835" s="307">
        <f t="shared" ca="1" si="357"/>
        <v>-1.0265276469392219</v>
      </c>
      <c r="F835" s="304">
        <f t="shared" ca="1" si="358"/>
        <v>1.1937041267023689</v>
      </c>
      <c r="G835" s="306">
        <f t="shared" ca="1" si="359"/>
        <v>7.1296210569585332</v>
      </c>
      <c r="H835" s="307">
        <f t="shared" ca="1" si="360"/>
        <v>-102.78981541181892</v>
      </c>
      <c r="I835" s="304">
        <f t="shared" ca="1" si="361"/>
        <v>103.03677813679751</v>
      </c>
      <c r="J835" s="306">
        <f t="shared" ca="1" si="362"/>
        <v>634.95209386251588</v>
      </c>
      <c r="K835" s="307">
        <f t="shared" ca="1" si="363"/>
        <v>-9.3126914464961867</v>
      </c>
      <c r="L835" s="304">
        <f t="shared" ca="1" si="348"/>
        <v>635.02038370620107</v>
      </c>
      <c r="M835" s="306">
        <f t="shared" ca="1" si="364"/>
        <v>-1.5015460761469304</v>
      </c>
      <c r="N835" s="304">
        <f t="shared" ca="1" si="365"/>
        <v>-86.032252907648441</v>
      </c>
      <c r="P835" s="310">
        <f t="shared" ca="1" si="366"/>
        <v>23</v>
      </c>
      <c r="Q835" s="304">
        <f t="shared" ca="1" si="367"/>
        <v>0</v>
      </c>
      <c r="R835" s="306">
        <f t="shared" ca="1" si="368"/>
        <v>0</v>
      </c>
      <c r="S835" s="307">
        <f t="shared" ca="1" si="369"/>
        <v>4.5130000000000017</v>
      </c>
      <c r="T835" s="304">
        <f t="shared" ca="1" si="349"/>
        <v>44.272530000000017</v>
      </c>
      <c r="U835" s="311">
        <f t="shared" ca="1" si="350"/>
        <v>0</v>
      </c>
      <c r="V835" s="306">
        <f t="shared" ca="1" si="351"/>
        <v>1.2261413361477649</v>
      </c>
      <c r="W835" s="304">
        <f t="shared" ca="1" si="352"/>
        <v>39.735167697853477</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0.98191062853460664</v>
      </c>
      <c r="AH835" s="304">
        <f t="shared" ca="1" si="376"/>
        <v>-8.8045759187571733</v>
      </c>
    </row>
    <row r="836" spans="1:34" x14ac:dyDescent="0.2">
      <c r="A836" s="347">
        <f t="shared" ca="1" si="354"/>
        <v>1E-4</v>
      </c>
      <c r="B836" s="304">
        <f t="shared" ca="1" si="355"/>
        <v>29.844400000000054</v>
      </c>
      <c r="D836" s="306">
        <f t="shared" ca="1" si="356"/>
        <v>-0.60923366559225811</v>
      </c>
      <c r="E836" s="307">
        <f t="shared" ca="1" si="357"/>
        <v>-1.0265014762216893</v>
      </c>
      <c r="F836" s="304">
        <f t="shared" ca="1" si="358"/>
        <v>1.1936795801119691</v>
      </c>
      <c r="G836" s="306">
        <f t="shared" ca="1" si="359"/>
        <v>7.1295601335919736</v>
      </c>
      <c r="H836" s="307">
        <f t="shared" ca="1" si="360"/>
        <v>-102.78991806196655</v>
      </c>
      <c r="I836" s="304">
        <f t="shared" ca="1" si="361"/>
        <v>103.03687632534431</v>
      </c>
      <c r="J836" s="306">
        <f t="shared" ca="1" si="362"/>
        <v>634.95209386251588</v>
      </c>
      <c r="K836" s="307">
        <f t="shared" ca="1" si="363"/>
        <v>-9.3229704331698766</v>
      </c>
      <c r="L836" s="304">
        <f t="shared" ref="L836:L899" ca="1" si="377">SQRT(pos_x^2+pos_z^2)</f>
        <v>635.02053453261726</v>
      </c>
      <c r="M836" s="306">
        <f t="shared" ca="1" si="364"/>
        <v>-1.5015467349422431</v>
      </c>
      <c r="N836" s="304">
        <f t="shared" ca="1" si="365"/>
        <v>-86.032290653839425</v>
      </c>
      <c r="P836" s="310">
        <f t="shared" ca="1" si="366"/>
        <v>23</v>
      </c>
      <c r="Q836" s="304">
        <f t="shared" ca="1" si="367"/>
        <v>0</v>
      </c>
      <c r="R836" s="306">
        <f t="shared" ca="1" si="368"/>
        <v>0</v>
      </c>
      <c r="S836" s="307">
        <f t="shared" ca="1" si="369"/>
        <v>4.5130000000000017</v>
      </c>
      <c r="T836" s="304">
        <f t="shared" ref="T836:T899" ca="1" si="378">m*g</f>
        <v>44.272530000000017</v>
      </c>
      <c r="U836" s="311">
        <f t="shared" ref="U836:U899" ca="1" si="379">IF(pos_xz&lt;L_rampe,Poids*COS(Beta),0)</f>
        <v>0</v>
      </c>
      <c r="V836" s="306">
        <f t="shared" ref="V836:V899" ca="1" si="380">Rho_moyen*(20000-Alt_rampe-pos_z)/(20000+Alt_rampe+pos_z)</f>
        <v>1.2261425964977319</v>
      </c>
      <c r="W836" s="304">
        <f t="shared" ref="W836:W899" ca="1" si="381">1/2*Rho*Sref*Cx*vit_xz^2</f>
        <v>39.735284272708647</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0.98188524446729986</v>
      </c>
      <c r="AH836" s="304">
        <f t="shared" ca="1" si="376"/>
        <v>-8.8046017500229254</v>
      </c>
    </row>
    <row r="837" spans="1:34" x14ac:dyDescent="0.2">
      <c r="A837" s="347">
        <f t="shared" ref="A837:A900" ca="1" si="383">IF(B836+0.01&lt;=T_ini+ROUNDUP(Temps_fin_propu,0), 0.01, IF(K836&gt;0, 0.1, 0.0001))</f>
        <v>1E-4</v>
      </c>
      <c r="B837" s="304">
        <f t="shared" ref="B837:B900" ca="1" si="384">B836+pas</f>
        <v>29.844500000000053</v>
      </c>
      <c r="D837" s="306">
        <f t="shared" ref="D837:D900" ca="1" si="385">IF(AND(L836&lt;L_rampe,Poussee&lt;Poids*SIN(M836)),0,(-W836+Poussee)/m*COS(M836)-U836/m*SIN(M836))</f>
        <v>-0.60922966641446341</v>
      </c>
      <c r="E837" s="307">
        <f t="shared" ref="E837:E900" ca="1" si="386">IF(AND(L836&lt;L_rampe,Poussee&lt;Poids*SIN(M836)),0,(-W836+Poussee)/m*SIN(M836)+U836/m*COS(M836)-Poids/m)</f>
        <v>-1.0264753058739142</v>
      </c>
      <c r="F837" s="304">
        <f t="shared" ref="F837:F900" ca="1" si="387">SQRT(acc_x^2+acc_z^2)</f>
        <v>1.1936550339224579</v>
      </c>
      <c r="G837" s="306">
        <f t="shared" ref="G837:G900" ca="1" si="388">G836+acc_x*pas</f>
        <v>7.1294992106253323</v>
      </c>
      <c r="H837" s="307">
        <f t="shared" ref="H837:H900" ca="1" si="389">H836+acc_z*pas</f>
        <v>-102.79002070949713</v>
      </c>
      <c r="I837" s="304">
        <f t="shared" ref="I837:I900" ca="1" si="390">SQRT(vit_x^2+vit_z^2)</f>
        <v>103.03697451135274</v>
      </c>
      <c r="J837" s="306">
        <f t="shared" ref="J837:J900" ca="1" si="391">J836+0.5*(vit_x+G836)*pas*(K836&gt;=0)</f>
        <v>634.95209386251588</v>
      </c>
      <c r="K837" s="307">
        <f t="shared" ref="K837:K900" ca="1" si="392">K836+0.5*(vit_z+H836)*pas</f>
        <v>-9.3332494301084505</v>
      </c>
      <c r="L837" s="304">
        <f t="shared" ca="1" si="377"/>
        <v>635.02068552553294</v>
      </c>
      <c r="M837" s="306">
        <f t="shared" ref="M837:M900" ca="1" si="393">IF(AND(L836&gt;L_rampe,G837&gt;0),ATAN2(G837,H837),$M$4)</f>
        <v>-1.5015473937306707</v>
      </c>
      <c r="N837" s="304">
        <f t="shared" ref="N837:N900" ca="1" si="394">DEGREES(Beta)</f>
        <v>-86.032328399635915</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4.5130000000000017</v>
      </c>
      <c r="T837" s="304">
        <f t="shared" ca="1" si="378"/>
        <v>44.272530000000017</v>
      </c>
      <c r="U837" s="311">
        <f t="shared" ca="1" si="379"/>
        <v>0</v>
      </c>
      <c r="V837" s="306">
        <f t="shared" ca="1" si="380"/>
        <v>1.226143856850253</v>
      </c>
      <c r="W837" s="304">
        <f t="shared" ca="1" si="381"/>
        <v>39.735400845916629</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0.98185986075605491</v>
      </c>
      <c r="AH837" s="304">
        <f t="shared" ref="AH837:AH900" ca="1" si="405">IF(AND(L836&lt;L_rampe,Poussee&lt;Poids*SIN(M836)), g*SIN(M836), (-W836+Poussee)/m)</f>
        <v>-8.8046275809236949</v>
      </c>
    </row>
    <row r="838" spans="1:34" x14ac:dyDescent="0.2">
      <c r="A838" s="347">
        <f t="shared" ca="1" si="383"/>
        <v>1E-4</v>
      </c>
      <c r="B838" s="304">
        <f t="shared" ca="1" si="384"/>
        <v>29.844600000000053</v>
      </c>
      <c r="D838" s="306">
        <f t="shared" ca="1" si="385"/>
        <v>-0.60922566723767269</v>
      </c>
      <c r="E838" s="307">
        <f t="shared" ca="1" si="386"/>
        <v>-1.0264491358959038</v>
      </c>
      <c r="F838" s="304">
        <f t="shared" ca="1" si="387"/>
        <v>1.1936304881338424</v>
      </c>
      <c r="G838" s="306">
        <f t="shared" ca="1" si="388"/>
        <v>7.1294382880586085</v>
      </c>
      <c r="H838" s="307">
        <f t="shared" ca="1" si="389"/>
        <v>-102.79012335441072</v>
      </c>
      <c r="I838" s="304">
        <f t="shared" ca="1" si="390"/>
        <v>103.03707269482285</v>
      </c>
      <c r="J838" s="306">
        <f t="shared" ca="1" si="391"/>
        <v>634.95209386251588</v>
      </c>
      <c r="K838" s="307">
        <f t="shared" ca="1" si="392"/>
        <v>-9.3435284373116456</v>
      </c>
      <c r="L838" s="304">
        <f t="shared" ca="1" si="377"/>
        <v>635.02083668494845</v>
      </c>
      <c r="M838" s="306">
        <f t="shared" ca="1" si="393"/>
        <v>-1.5015480525122133</v>
      </c>
      <c r="N838" s="304">
        <f t="shared" ca="1" si="394"/>
        <v>-86.03236614503794</v>
      </c>
      <c r="P838" s="310">
        <f t="shared" ca="1" si="395"/>
        <v>23</v>
      </c>
      <c r="Q838" s="304">
        <f t="shared" ca="1" si="396"/>
        <v>0</v>
      </c>
      <c r="R838" s="306">
        <f t="shared" ca="1" si="397"/>
        <v>0</v>
      </c>
      <c r="S838" s="307">
        <f t="shared" ca="1" si="398"/>
        <v>4.5130000000000017</v>
      </c>
      <c r="T838" s="304">
        <f t="shared" ca="1" si="378"/>
        <v>44.272530000000017</v>
      </c>
      <c r="U838" s="311">
        <f t="shared" ca="1" si="379"/>
        <v>0</v>
      </c>
      <c r="V838" s="306">
        <f t="shared" ca="1" si="380"/>
        <v>1.2261451172053293</v>
      </c>
      <c r="W838" s="304">
        <f t="shared" ca="1" si="381"/>
        <v>39.73551741747751</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0.9818344774008807</v>
      </c>
      <c r="AH838" s="304">
        <f t="shared" ca="1" si="405"/>
        <v>-8.8046534114594763</v>
      </c>
    </row>
    <row r="839" spans="1:34" x14ac:dyDescent="0.2">
      <c r="A839" s="347">
        <f t="shared" ca="1" si="383"/>
        <v>1E-4</v>
      </c>
      <c r="B839" s="304">
        <f t="shared" ca="1" si="384"/>
        <v>29.844700000000053</v>
      </c>
      <c r="D839" s="306">
        <f t="shared" ca="1" si="385"/>
        <v>-0.6092216680618866</v>
      </c>
      <c r="E839" s="307">
        <f t="shared" ca="1" si="386"/>
        <v>-1.0264229662876403</v>
      </c>
      <c r="F839" s="304">
        <f t="shared" ca="1" si="387"/>
        <v>1.1936059427461083</v>
      </c>
      <c r="G839" s="306">
        <f t="shared" ca="1" si="388"/>
        <v>7.129377365891802</v>
      </c>
      <c r="H839" s="307">
        <f t="shared" ca="1" si="389"/>
        <v>-102.79022599670735</v>
      </c>
      <c r="I839" s="304">
        <f t="shared" ca="1" si="390"/>
        <v>103.03717087575464</v>
      </c>
      <c r="J839" s="306">
        <f t="shared" ca="1" si="391"/>
        <v>634.95209386251588</v>
      </c>
      <c r="K839" s="307">
        <f t="shared" ca="1" si="392"/>
        <v>-9.3538074547792007</v>
      </c>
      <c r="L839" s="304">
        <f t="shared" ca="1" si="377"/>
        <v>635.02098801086436</v>
      </c>
      <c r="M839" s="306">
        <f t="shared" ca="1" si="393"/>
        <v>-1.5015487112868713</v>
      </c>
      <c r="N839" s="304">
        <f t="shared" ca="1" si="394"/>
        <v>-86.032403890045487</v>
      </c>
      <c r="P839" s="310">
        <f t="shared" ca="1" si="395"/>
        <v>23</v>
      </c>
      <c r="Q839" s="304">
        <f t="shared" ca="1" si="396"/>
        <v>0</v>
      </c>
      <c r="R839" s="306">
        <f t="shared" ca="1" si="397"/>
        <v>0</v>
      </c>
      <c r="S839" s="307">
        <f t="shared" ca="1" si="398"/>
        <v>4.5130000000000017</v>
      </c>
      <c r="T839" s="304">
        <f t="shared" ca="1" si="378"/>
        <v>44.272530000000017</v>
      </c>
      <c r="U839" s="311">
        <f t="shared" ca="1" si="379"/>
        <v>0</v>
      </c>
      <c r="V839" s="306">
        <f t="shared" ca="1" si="380"/>
        <v>1.2261463775629602</v>
      </c>
      <c r="W839" s="304">
        <f t="shared" ca="1" si="381"/>
        <v>39.735633987391239</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0.98180909440175057</v>
      </c>
      <c r="AH839" s="304">
        <f t="shared" ca="1" si="405"/>
        <v>-8.8046792416302893</v>
      </c>
    </row>
    <row r="840" spans="1:34" x14ac:dyDescent="0.2">
      <c r="A840" s="347">
        <f t="shared" ca="1" si="383"/>
        <v>1E-4</v>
      </c>
      <c r="B840" s="304">
        <f t="shared" ca="1" si="384"/>
        <v>29.844800000000053</v>
      </c>
      <c r="D840" s="306">
        <f t="shared" ca="1" si="385"/>
        <v>-0.60921766888710371</v>
      </c>
      <c r="E840" s="307">
        <f t="shared" ca="1" si="386"/>
        <v>-1.0263967970491326</v>
      </c>
      <c r="F840" s="304">
        <f t="shared" ca="1" si="387"/>
        <v>1.1935813977592626</v>
      </c>
      <c r="G840" s="306">
        <f t="shared" ca="1" si="388"/>
        <v>7.1293164441249131</v>
      </c>
      <c r="H840" s="307">
        <f t="shared" ca="1" si="389"/>
        <v>-102.79032863638706</v>
      </c>
      <c r="I840" s="304">
        <f t="shared" ca="1" si="390"/>
        <v>103.03726905414818</v>
      </c>
      <c r="J840" s="306">
        <f t="shared" ca="1" si="391"/>
        <v>634.95209386251588</v>
      </c>
      <c r="K840" s="307">
        <f t="shared" ca="1" si="392"/>
        <v>-9.3640864825108547</v>
      </c>
      <c r="L840" s="304">
        <f t="shared" ca="1" si="377"/>
        <v>635.02113950328066</v>
      </c>
      <c r="M840" s="306">
        <f t="shared" ca="1" si="393"/>
        <v>-1.5015493700546443</v>
      </c>
      <c r="N840" s="304">
        <f t="shared" ca="1" si="394"/>
        <v>-86.032441634658554</v>
      </c>
      <c r="P840" s="310">
        <f t="shared" ca="1" si="395"/>
        <v>23</v>
      </c>
      <c r="Q840" s="304">
        <f t="shared" ca="1" si="396"/>
        <v>0</v>
      </c>
      <c r="R840" s="306">
        <f t="shared" ca="1" si="397"/>
        <v>0</v>
      </c>
      <c r="S840" s="307">
        <f t="shared" ca="1" si="398"/>
        <v>4.5130000000000017</v>
      </c>
      <c r="T840" s="304">
        <f t="shared" ca="1" si="378"/>
        <v>44.272530000000017</v>
      </c>
      <c r="U840" s="311">
        <f t="shared" ca="1" si="379"/>
        <v>0</v>
      </c>
      <c r="V840" s="306">
        <f t="shared" ca="1" si="380"/>
        <v>1.2261476379231457</v>
      </c>
      <c r="W840" s="304">
        <f t="shared" ca="1" si="381"/>
        <v>39.735750555657866</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0.98178371175868051</v>
      </c>
      <c r="AH840" s="304">
        <f t="shared" ca="1" si="405"/>
        <v>-8.804705071436123</v>
      </c>
    </row>
    <row r="841" spans="1:34" x14ac:dyDescent="0.2">
      <c r="A841" s="347">
        <f t="shared" ca="1" si="383"/>
        <v>1E-4</v>
      </c>
      <c r="B841" s="304">
        <f t="shared" ca="1" si="384"/>
        <v>29.844900000000052</v>
      </c>
      <c r="D841" s="306">
        <f t="shared" ca="1" si="385"/>
        <v>-0.6092136697133278</v>
      </c>
      <c r="E841" s="307">
        <f t="shared" ca="1" si="386"/>
        <v>-1.0263706281803699</v>
      </c>
      <c r="F841" s="304">
        <f t="shared" ca="1" si="387"/>
        <v>1.1935568531732985</v>
      </c>
      <c r="G841" s="306">
        <f t="shared" ca="1" si="388"/>
        <v>7.1292555227579415</v>
      </c>
      <c r="H841" s="307">
        <f t="shared" ca="1" si="389"/>
        <v>-102.79043127344988</v>
      </c>
      <c r="I841" s="304">
        <f t="shared" ca="1" si="390"/>
        <v>103.0373672300035</v>
      </c>
      <c r="J841" s="306">
        <f t="shared" ca="1" si="391"/>
        <v>634.95209386251588</v>
      </c>
      <c r="K841" s="307">
        <f t="shared" ca="1" si="392"/>
        <v>-9.3743655205063465</v>
      </c>
      <c r="L841" s="304">
        <f t="shared" ca="1" si="377"/>
        <v>635.02129116219817</v>
      </c>
      <c r="M841" s="306">
        <f t="shared" ca="1" si="393"/>
        <v>-1.5015500288155328</v>
      </c>
      <c r="N841" s="304">
        <f t="shared" ca="1" si="394"/>
        <v>-86.03247937887717</v>
      </c>
      <c r="P841" s="310">
        <f t="shared" ca="1" si="395"/>
        <v>23</v>
      </c>
      <c r="Q841" s="304">
        <f t="shared" ca="1" si="396"/>
        <v>0</v>
      </c>
      <c r="R841" s="306">
        <f t="shared" ca="1" si="397"/>
        <v>0</v>
      </c>
      <c r="S841" s="307">
        <f t="shared" ca="1" si="398"/>
        <v>4.5130000000000017</v>
      </c>
      <c r="T841" s="304">
        <f t="shared" ca="1" si="378"/>
        <v>44.272530000000017</v>
      </c>
      <c r="U841" s="311">
        <f t="shared" ca="1" si="379"/>
        <v>0</v>
      </c>
      <c r="V841" s="306">
        <f t="shared" ca="1" si="380"/>
        <v>1.2261488982858861</v>
      </c>
      <c r="W841" s="304">
        <f t="shared" ca="1" si="381"/>
        <v>39.735867122277405</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0.98175832947165809</v>
      </c>
      <c r="AH841" s="304">
        <f t="shared" ca="1" si="405"/>
        <v>-8.8047309008769883</v>
      </c>
    </row>
    <row r="842" spans="1:34" x14ac:dyDescent="0.2">
      <c r="A842" s="347">
        <f t="shared" ca="1" si="383"/>
        <v>1E-4</v>
      </c>
      <c r="B842" s="304">
        <f t="shared" ca="1" si="384"/>
        <v>29.845000000000052</v>
      </c>
      <c r="D842" s="306">
        <f t="shared" ca="1" si="385"/>
        <v>-0.60920967054055664</v>
      </c>
      <c r="E842" s="307">
        <f t="shared" ca="1" si="386"/>
        <v>-1.0263444596813489</v>
      </c>
      <c r="F842" s="304">
        <f t="shared" ca="1" si="387"/>
        <v>1.1935323089882124</v>
      </c>
      <c r="G842" s="306">
        <f t="shared" ca="1" si="388"/>
        <v>7.1291946017908874</v>
      </c>
      <c r="H842" s="307">
        <f t="shared" ca="1" si="389"/>
        <v>-102.79053390789585</v>
      </c>
      <c r="I842" s="304">
        <f t="shared" ca="1" si="390"/>
        <v>103.03746540332061</v>
      </c>
      <c r="J842" s="306">
        <f t="shared" ca="1" si="391"/>
        <v>634.95209386251588</v>
      </c>
      <c r="K842" s="307">
        <f t="shared" ca="1" si="392"/>
        <v>-9.3846445687654132</v>
      </c>
      <c r="L842" s="304">
        <f t="shared" ca="1" si="377"/>
        <v>635.02144298761698</v>
      </c>
      <c r="M842" s="306">
        <f t="shared" ca="1" si="393"/>
        <v>-1.5015506875695366</v>
      </c>
      <c r="N842" s="304">
        <f t="shared" ca="1" si="394"/>
        <v>-86.032517122701336</v>
      </c>
      <c r="P842" s="310">
        <f t="shared" ca="1" si="395"/>
        <v>23</v>
      </c>
      <c r="Q842" s="304">
        <f t="shared" ca="1" si="396"/>
        <v>0</v>
      </c>
      <c r="R842" s="306">
        <f t="shared" ca="1" si="397"/>
        <v>0</v>
      </c>
      <c r="S842" s="307">
        <f t="shared" ca="1" si="398"/>
        <v>4.5130000000000017</v>
      </c>
      <c r="T842" s="304">
        <f t="shared" ca="1" si="378"/>
        <v>44.272530000000017</v>
      </c>
      <c r="U842" s="311">
        <f t="shared" ca="1" si="379"/>
        <v>0</v>
      </c>
      <c r="V842" s="306">
        <f t="shared" ca="1" si="380"/>
        <v>1.2261501586511812</v>
      </c>
      <c r="W842" s="304">
        <f t="shared" ca="1" si="381"/>
        <v>39.735983687249856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0.98173294754067975</v>
      </c>
      <c r="AH842" s="304">
        <f t="shared" ca="1" si="405"/>
        <v>-8.8047567299528886</v>
      </c>
    </row>
    <row r="843" spans="1:34" x14ac:dyDescent="0.2">
      <c r="A843" s="347">
        <f t="shared" ca="1" si="383"/>
        <v>1E-4</v>
      </c>
      <c r="B843" s="304">
        <f t="shared" ca="1" si="384"/>
        <v>29.845100000000052</v>
      </c>
      <c r="D843" s="306">
        <f t="shared" ca="1" si="385"/>
        <v>-0.60920567136879333</v>
      </c>
      <c r="E843" s="307">
        <f t="shared" ca="1" si="386"/>
        <v>-1.0263182915520694</v>
      </c>
      <c r="F843" s="304">
        <f t="shared" ca="1" si="387"/>
        <v>1.193507765204006</v>
      </c>
      <c r="G843" s="306">
        <f t="shared" ca="1" si="388"/>
        <v>7.1291336812237507</v>
      </c>
      <c r="H843" s="307">
        <f t="shared" ca="1" si="389"/>
        <v>-102.790636539725</v>
      </c>
      <c r="I843" s="304">
        <f t="shared" ca="1" si="390"/>
        <v>103.03756357409955</v>
      </c>
      <c r="J843" s="306">
        <f t="shared" ca="1" si="391"/>
        <v>634.95209386251588</v>
      </c>
      <c r="K843" s="307">
        <f t="shared" ca="1" si="392"/>
        <v>-9.3949236272877936</v>
      </c>
      <c r="L843" s="304">
        <f t="shared" ca="1" si="377"/>
        <v>635.02159497953744</v>
      </c>
      <c r="M843" s="306">
        <f t="shared" ca="1" si="393"/>
        <v>-1.5015513463166561</v>
      </c>
      <c r="N843" s="304">
        <f t="shared" ca="1" si="394"/>
        <v>-86.032554866131051</v>
      </c>
      <c r="P843" s="310">
        <f t="shared" ca="1" si="395"/>
        <v>23</v>
      </c>
      <c r="Q843" s="304">
        <f t="shared" ca="1" si="396"/>
        <v>0</v>
      </c>
      <c r="R843" s="306">
        <f t="shared" ca="1" si="397"/>
        <v>0</v>
      </c>
      <c r="S843" s="307">
        <f t="shared" ca="1" si="398"/>
        <v>4.5130000000000017</v>
      </c>
      <c r="T843" s="304">
        <f t="shared" ca="1" si="378"/>
        <v>44.272530000000017</v>
      </c>
      <c r="U843" s="311">
        <f t="shared" ca="1" si="379"/>
        <v>0</v>
      </c>
      <c r="V843" s="306">
        <f t="shared" ca="1" si="380"/>
        <v>1.2261514190190304</v>
      </c>
      <c r="W843" s="304">
        <f t="shared" ca="1" si="381"/>
        <v>39.736100250575213</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0.98170756596574904</v>
      </c>
      <c r="AH843" s="304">
        <f t="shared" ca="1" si="405"/>
        <v>-8.804782558663824</v>
      </c>
    </row>
    <row r="844" spans="1:34" x14ac:dyDescent="0.2">
      <c r="A844" s="347">
        <f t="shared" ca="1" si="383"/>
        <v>1E-4</v>
      </c>
      <c r="B844" s="304">
        <f t="shared" ca="1" si="384"/>
        <v>29.845200000000052</v>
      </c>
      <c r="D844" s="306">
        <f t="shared" ca="1" si="385"/>
        <v>-0.60920167219803523</v>
      </c>
      <c r="E844" s="307">
        <f t="shared" ca="1" si="386"/>
        <v>-1.0262921237925333</v>
      </c>
      <c r="F844" s="304">
        <f t="shared" ca="1" si="387"/>
        <v>1.1934832218206801</v>
      </c>
      <c r="G844" s="306">
        <f t="shared" ca="1" si="388"/>
        <v>7.1290727610565305</v>
      </c>
      <c r="H844" s="307">
        <f t="shared" ca="1" si="389"/>
        <v>-102.79073916893738</v>
      </c>
      <c r="I844" s="304">
        <f t="shared" ca="1" si="390"/>
        <v>103.03766174234039</v>
      </c>
      <c r="J844" s="306">
        <f t="shared" ca="1" si="391"/>
        <v>634.95209386251588</v>
      </c>
      <c r="K844" s="307">
        <f t="shared" ca="1" si="392"/>
        <v>-9.4052026960732267</v>
      </c>
      <c r="L844" s="304">
        <f t="shared" ca="1" si="377"/>
        <v>635.02174713796012</v>
      </c>
      <c r="M844" s="306">
        <f t="shared" ca="1" si="393"/>
        <v>-1.5015520050568911</v>
      </c>
      <c r="N844" s="304">
        <f t="shared" ca="1" si="394"/>
        <v>-86.032592609166301</v>
      </c>
      <c r="P844" s="310">
        <f t="shared" ca="1" si="395"/>
        <v>23</v>
      </c>
      <c r="Q844" s="304">
        <f t="shared" ca="1" si="396"/>
        <v>0</v>
      </c>
      <c r="R844" s="306">
        <f t="shared" ca="1" si="397"/>
        <v>0</v>
      </c>
      <c r="S844" s="307">
        <f t="shared" ca="1" si="398"/>
        <v>4.5130000000000017</v>
      </c>
      <c r="T844" s="304">
        <f t="shared" ca="1" si="378"/>
        <v>44.272530000000017</v>
      </c>
      <c r="U844" s="311">
        <f t="shared" ca="1" si="379"/>
        <v>0</v>
      </c>
      <c r="V844" s="306">
        <f t="shared" ca="1" si="380"/>
        <v>1.2261526793894344</v>
      </c>
      <c r="W844" s="304">
        <f t="shared" ca="1" si="381"/>
        <v>39.736216812253559</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0.98168218474686242</v>
      </c>
      <c r="AH844" s="304">
        <f t="shared" ca="1" si="405"/>
        <v>-8.8048083870097926</v>
      </c>
    </row>
    <row r="845" spans="1:34" x14ac:dyDescent="0.2">
      <c r="A845" s="347">
        <f t="shared" ca="1" si="383"/>
        <v>1E-4</v>
      </c>
      <c r="B845" s="304">
        <f t="shared" ca="1" si="384"/>
        <v>29.845300000000051</v>
      </c>
      <c r="D845" s="306">
        <f t="shared" ca="1" si="385"/>
        <v>-0.60919767302828687</v>
      </c>
      <c r="E845" s="307">
        <f t="shared" ca="1" si="386"/>
        <v>-1.026265956402721</v>
      </c>
      <c r="F845" s="304">
        <f t="shared" ca="1" si="387"/>
        <v>1.1934586788382207</v>
      </c>
      <c r="G845" s="306">
        <f t="shared" ca="1" si="388"/>
        <v>7.1290118412892278</v>
      </c>
      <c r="H845" s="307">
        <f t="shared" ca="1" si="389"/>
        <v>-102.79084179553301</v>
      </c>
      <c r="I845" s="304">
        <f t="shared" ca="1" si="390"/>
        <v>103.03775990804311</v>
      </c>
      <c r="J845" s="306">
        <f t="shared" ca="1" si="391"/>
        <v>634.95209386251588</v>
      </c>
      <c r="K845" s="307">
        <f t="shared" ca="1" si="392"/>
        <v>-9.4154817751214495</v>
      </c>
      <c r="L845" s="304">
        <f t="shared" ca="1" si="377"/>
        <v>635.02189946288536</v>
      </c>
      <c r="M845" s="306">
        <f t="shared" ca="1" si="393"/>
        <v>-1.5015526637902419</v>
      </c>
      <c r="N845" s="304">
        <f t="shared" ca="1" si="394"/>
        <v>-86.032630351807128</v>
      </c>
      <c r="P845" s="310">
        <f t="shared" ca="1" si="395"/>
        <v>23</v>
      </c>
      <c r="Q845" s="304">
        <f t="shared" ca="1" si="396"/>
        <v>0</v>
      </c>
      <c r="R845" s="306">
        <f t="shared" ca="1" si="397"/>
        <v>0</v>
      </c>
      <c r="S845" s="307">
        <f t="shared" ca="1" si="398"/>
        <v>4.5130000000000017</v>
      </c>
      <c r="T845" s="304">
        <f t="shared" ca="1" si="378"/>
        <v>44.272530000000017</v>
      </c>
      <c r="U845" s="311">
        <f t="shared" ca="1" si="379"/>
        <v>0</v>
      </c>
      <c r="V845" s="306">
        <f t="shared" ca="1" si="380"/>
        <v>1.2261539397623926</v>
      </c>
      <c r="W845" s="304">
        <f t="shared" ca="1" si="381"/>
        <v>39.736333372284825</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0.98165680388400567</v>
      </c>
      <c r="AH845" s="304">
        <f t="shared" ca="1" si="405"/>
        <v>-8.8048342149908141</v>
      </c>
    </row>
    <row r="846" spans="1:34" x14ac:dyDescent="0.2">
      <c r="A846" s="347">
        <f t="shared" ca="1" si="383"/>
        <v>1E-4</v>
      </c>
      <c r="B846" s="304">
        <f t="shared" ca="1" si="384"/>
        <v>29.845400000000051</v>
      </c>
      <c r="D846" s="306">
        <f t="shared" ca="1" si="385"/>
        <v>-0.60919367385954637</v>
      </c>
      <c r="E846" s="307">
        <f t="shared" ca="1" si="386"/>
        <v>-1.0262397893826503</v>
      </c>
      <c r="F846" s="304">
        <f t="shared" ca="1" si="387"/>
        <v>1.1934341362566423</v>
      </c>
      <c r="G846" s="306">
        <f t="shared" ca="1" si="388"/>
        <v>7.1289509219218417</v>
      </c>
      <c r="H846" s="307">
        <f t="shared" ca="1" si="389"/>
        <v>-102.79094441951194</v>
      </c>
      <c r="I846" s="304">
        <f t="shared" ca="1" si="390"/>
        <v>103.03785807120781</v>
      </c>
      <c r="J846" s="306">
        <f t="shared" ca="1" si="391"/>
        <v>634.95209386251588</v>
      </c>
      <c r="K846" s="307">
        <f t="shared" ca="1" si="392"/>
        <v>-9.4257608644322008</v>
      </c>
      <c r="L846" s="304">
        <f t="shared" ca="1" si="377"/>
        <v>635.02205195431338</v>
      </c>
      <c r="M846" s="306">
        <f t="shared" ca="1" si="393"/>
        <v>-1.5015533225167084</v>
      </c>
      <c r="N846" s="304">
        <f t="shared" ca="1" si="394"/>
        <v>-86.03266809405352</v>
      </c>
      <c r="P846" s="310">
        <f t="shared" ca="1" si="395"/>
        <v>23</v>
      </c>
      <c r="Q846" s="304">
        <f t="shared" ca="1" si="396"/>
        <v>0</v>
      </c>
      <c r="R846" s="306">
        <f t="shared" ca="1" si="397"/>
        <v>0</v>
      </c>
      <c r="S846" s="307">
        <f t="shared" ca="1" si="398"/>
        <v>4.5130000000000017</v>
      </c>
      <c r="T846" s="304">
        <f t="shared" ca="1" si="378"/>
        <v>44.272530000000017</v>
      </c>
      <c r="U846" s="311">
        <f t="shared" ca="1" si="379"/>
        <v>0</v>
      </c>
      <c r="V846" s="306">
        <f t="shared" ca="1" si="380"/>
        <v>1.2261552001379057</v>
      </c>
      <c r="W846" s="304">
        <f t="shared" ca="1" si="381"/>
        <v>39.736449930669103</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0.98163142337719123</v>
      </c>
      <c r="AH846" s="304">
        <f t="shared" ca="1" si="405"/>
        <v>-8.8048600426068706</v>
      </c>
    </row>
    <row r="847" spans="1:34" x14ac:dyDescent="0.2">
      <c r="A847" s="347">
        <f t="shared" ca="1" si="383"/>
        <v>1E-4</v>
      </c>
      <c r="B847" s="304">
        <f t="shared" ca="1" si="384"/>
        <v>29.845500000000051</v>
      </c>
      <c r="D847" s="306">
        <f t="shared" ca="1" si="385"/>
        <v>-0.6091896746918164</v>
      </c>
      <c r="E847" s="307">
        <f t="shared" ca="1" si="386"/>
        <v>-1.0262136227322962</v>
      </c>
      <c r="F847" s="304">
        <f t="shared" ca="1" si="387"/>
        <v>1.1934095940759253</v>
      </c>
      <c r="G847" s="306">
        <f t="shared" ca="1" si="388"/>
        <v>7.128890002954372</v>
      </c>
      <c r="H847" s="307">
        <f t="shared" ca="1" si="389"/>
        <v>-102.79104704087422</v>
      </c>
      <c r="I847" s="304">
        <f t="shared" ca="1" si="390"/>
        <v>103.03795623183449</v>
      </c>
      <c r="J847" s="306">
        <f t="shared" ca="1" si="391"/>
        <v>634.95209386251588</v>
      </c>
      <c r="K847" s="307">
        <f t="shared" ca="1" si="392"/>
        <v>-9.4360399640052197</v>
      </c>
      <c r="L847" s="304">
        <f t="shared" ca="1" si="377"/>
        <v>635.02220461224465</v>
      </c>
      <c r="M847" s="306">
        <f t="shared" ca="1" si="393"/>
        <v>-1.5015539812362908</v>
      </c>
      <c r="N847" s="304">
        <f t="shared" ca="1" si="394"/>
        <v>-86.032705835905475</v>
      </c>
      <c r="P847" s="310">
        <f t="shared" ca="1" si="395"/>
        <v>23</v>
      </c>
      <c r="Q847" s="304">
        <f t="shared" ca="1" si="396"/>
        <v>0</v>
      </c>
      <c r="R847" s="306">
        <f t="shared" ca="1" si="397"/>
        <v>0</v>
      </c>
      <c r="S847" s="307">
        <f t="shared" ca="1" si="398"/>
        <v>4.5130000000000017</v>
      </c>
      <c r="T847" s="304">
        <f t="shared" ca="1" si="378"/>
        <v>44.272530000000017</v>
      </c>
      <c r="U847" s="311">
        <f t="shared" ca="1" si="379"/>
        <v>0</v>
      </c>
      <c r="V847" s="306">
        <f t="shared" ca="1" si="380"/>
        <v>1.2261564605159732</v>
      </c>
      <c r="W847" s="304">
        <f t="shared" ca="1" si="381"/>
        <v>39.736566487406385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0.9816060432264031</v>
      </c>
      <c r="AH847" s="304">
        <f t="shared" ca="1" si="405"/>
        <v>-8.8048858698579853</v>
      </c>
    </row>
    <row r="848" spans="1:34" x14ac:dyDescent="0.2">
      <c r="A848" s="347">
        <f t="shared" ca="1" si="383"/>
        <v>1E-4</v>
      </c>
      <c r="B848" s="304">
        <f t="shared" ca="1" si="384"/>
        <v>29.845600000000051</v>
      </c>
      <c r="D848" s="306">
        <f t="shared" ca="1" si="385"/>
        <v>-0.60918567552509617</v>
      </c>
      <c r="E848" s="307">
        <f t="shared" ca="1" si="386"/>
        <v>-1.026187456451666</v>
      </c>
      <c r="F848" s="304">
        <f t="shared" ca="1" si="387"/>
        <v>1.1933850522960758</v>
      </c>
      <c r="G848" s="306">
        <f t="shared" ca="1" si="388"/>
        <v>7.1288290843868198</v>
      </c>
      <c r="H848" s="307">
        <f t="shared" ca="1" si="389"/>
        <v>-102.79114965961986</v>
      </c>
      <c r="I848" s="304">
        <f t="shared" ca="1" si="390"/>
        <v>103.03805438992318</v>
      </c>
      <c r="J848" s="306">
        <f t="shared" ca="1" si="391"/>
        <v>634.95209386251588</v>
      </c>
      <c r="K848" s="307">
        <f t="shared" ca="1" si="392"/>
        <v>-9.4463190738402449</v>
      </c>
      <c r="L848" s="304">
        <f t="shared" ca="1" si="377"/>
        <v>635.0223574366795</v>
      </c>
      <c r="M848" s="306">
        <f t="shared" ca="1" si="393"/>
        <v>-1.5015546399489892</v>
      </c>
      <c r="N848" s="304">
        <f t="shared" ca="1" si="394"/>
        <v>-86.032743577362993</v>
      </c>
      <c r="P848" s="310">
        <f t="shared" ca="1" si="395"/>
        <v>23</v>
      </c>
      <c r="Q848" s="304">
        <f t="shared" ca="1" si="396"/>
        <v>0</v>
      </c>
      <c r="R848" s="306">
        <f t="shared" ca="1" si="397"/>
        <v>0</v>
      </c>
      <c r="S848" s="307">
        <f t="shared" ca="1" si="398"/>
        <v>4.5130000000000017</v>
      </c>
      <c r="T848" s="304">
        <f t="shared" ca="1" si="378"/>
        <v>44.272530000000017</v>
      </c>
      <c r="U848" s="311">
        <f t="shared" ca="1" si="379"/>
        <v>0</v>
      </c>
      <c r="V848" s="306">
        <f t="shared" ca="1" si="380"/>
        <v>1.2261577208965946</v>
      </c>
      <c r="W848" s="304">
        <f t="shared" ca="1" si="381"/>
        <v>39.736683042496651</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0.98158066343163952</v>
      </c>
      <c r="AH848" s="304">
        <f t="shared" ca="1" si="405"/>
        <v>-8.8049116967441545</v>
      </c>
    </row>
    <row r="849" spans="1:34" x14ac:dyDescent="0.2">
      <c r="A849" s="347">
        <f t="shared" ca="1" si="383"/>
        <v>1E-4</v>
      </c>
      <c r="B849" s="304">
        <f t="shared" ca="1" si="384"/>
        <v>29.845700000000051</v>
      </c>
      <c r="D849" s="306">
        <f t="shared" ca="1" si="385"/>
        <v>-0.60918167635938669</v>
      </c>
      <c r="E849" s="307">
        <f t="shared" ca="1" si="386"/>
        <v>-1.0261612905407613</v>
      </c>
      <c r="F849" s="304">
        <f t="shared" ca="1" si="387"/>
        <v>1.1933605109170964</v>
      </c>
      <c r="G849" s="306">
        <f t="shared" ca="1" si="388"/>
        <v>7.1287681662191842</v>
      </c>
      <c r="H849" s="307">
        <f t="shared" ca="1" si="389"/>
        <v>-102.79125227574892</v>
      </c>
      <c r="I849" s="304">
        <f t="shared" ca="1" si="390"/>
        <v>103.03815254547393</v>
      </c>
      <c r="J849" s="306">
        <f t="shared" ca="1" si="391"/>
        <v>634.95209386251588</v>
      </c>
      <c r="K849" s="307">
        <f t="shared" ca="1" si="392"/>
        <v>-9.4565981939370136</v>
      </c>
      <c r="L849" s="304">
        <f t="shared" ca="1" si="377"/>
        <v>635.02251042761839</v>
      </c>
      <c r="M849" s="306">
        <f t="shared" ca="1" si="393"/>
        <v>-1.5015552986548037</v>
      </c>
      <c r="N849" s="304">
        <f t="shared" ca="1" si="394"/>
        <v>-86.032781318426117</v>
      </c>
      <c r="P849" s="310">
        <f t="shared" ca="1" si="395"/>
        <v>23</v>
      </c>
      <c r="Q849" s="304">
        <f t="shared" ca="1" si="396"/>
        <v>0</v>
      </c>
      <c r="R849" s="306">
        <f t="shared" ca="1" si="397"/>
        <v>0</v>
      </c>
      <c r="S849" s="307">
        <f t="shared" ca="1" si="398"/>
        <v>4.5130000000000017</v>
      </c>
      <c r="T849" s="304">
        <f t="shared" ca="1" si="378"/>
        <v>44.272530000000017</v>
      </c>
      <c r="U849" s="311">
        <f t="shared" ca="1" si="379"/>
        <v>0</v>
      </c>
      <c r="V849" s="306">
        <f t="shared" ca="1" si="380"/>
        <v>1.2261589812797713</v>
      </c>
      <c r="W849" s="304">
        <f t="shared" ca="1" si="381"/>
        <v>39.736799595939971</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0.98155528399290759</v>
      </c>
      <c r="AH849" s="304">
        <f t="shared" ca="1" si="405"/>
        <v>-8.8049375232653748</v>
      </c>
    </row>
    <row r="850" spans="1:34" x14ac:dyDescent="0.2">
      <c r="A850" s="347">
        <f t="shared" ca="1" si="383"/>
        <v>1E-4</v>
      </c>
      <c r="B850" s="304">
        <f t="shared" ca="1" si="384"/>
        <v>29.84580000000005</v>
      </c>
      <c r="D850" s="306">
        <f t="shared" ca="1" si="385"/>
        <v>-0.60917767719468818</v>
      </c>
      <c r="E850" s="307">
        <f t="shared" ca="1" si="386"/>
        <v>-1.0261351249995663</v>
      </c>
      <c r="F850" s="304">
        <f t="shared" ca="1" si="387"/>
        <v>1.1933359699389736</v>
      </c>
      <c r="G850" s="306">
        <f t="shared" ca="1" si="388"/>
        <v>7.1287072484514651</v>
      </c>
      <c r="H850" s="307">
        <f t="shared" ca="1" si="389"/>
        <v>-102.79135488926141</v>
      </c>
      <c r="I850" s="304">
        <f t="shared" ca="1" si="390"/>
        <v>103.03825069848678</v>
      </c>
      <c r="J850" s="306">
        <f t="shared" ca="1" si="391"/>
        <v>634.95209386251588</v>
      </c>
      <c r="K850" s="307">
        <f t="shared" ca="1" si="392"/>
        <v>-9.4668773242952646</v>
      </c>
      <c r="L850" s="304">
        <f t="shared" ca="1" si="377"/>
        <v>635.02266358506176</v>
      </c>
      <c r="M850" s="306">
        <f t="shared" ca="1" si="393"/>
        <v>-1.5015559573537345</v>
      </c>
      <c r="N850" s="304">
        <f t="shared" ca="1" si="394"/>
        <v>-86.03281905909482</v>
      </c>
      <c r="P850" s="310">
        <f t="shared" ca="1" si="395"/>
        <v>23</v>
      </c>
      <c r="Q850" s="304">
        <f t="shared" ca="1" si="396"/>
        <v>0</v>
      </c>
      <c r="R850" s="306">
        <f t="shared" ca="1" si="397"/>
        <v>0</v>
      </c>
      <c r="S850" s="307">
        <f t="shared" ca="1" si="398"/>
        <v>4.5130000000000017</v>
      </c>
      <c r="T850" s="304">
        <f t="shared" ca="1" si="378"/>
        <v>44.272530000000017</v>
      </c>
      <c r="U850" s="311">
        <f t="shared" ca="1" si="379"/>
        <v>0</v>
      </c>
      <c r="V850" s="306">
        <f t="shared" ca="1" si="380"/>
        <v>1.226160241665502</v>
      </c>
      <c r="W850" s="304">
        <f t="shared" ca="1" si="381"/>
        <v>39.736916147736324</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0.98152990491019132</v>
      </c>
      <c r="AH850" s="304">
        <f t="shared" ca="1" si="405"/>
        <v>-8.8049633494216604</v>
      </c>
    </row>
    <row r="851" spans="1:34" x14ac:dyDescent="0.2">
      <c r="A851" s="347">
        <f t="shared" ca="1" si="383"/>
        <v>1E-4</v>
      </c>
      <c r="B851" s="304">
        <f t="shared" ca="1" si="384"/>
        <v>29.84590000000005</v>
      </c>
      <c r="D851" s="306">
        <f t="shared" ca="1" si="385"/>
        <v>-0.60917367803100186</v>
      </c>
      <c r="E851" s="307">
        <f t="shared" ca="1" si="386"/>
        <v>-1.0261089598280861</v>
      </c>
      <c r="F851" s="304">
        <f t="shared" ca="1" si="387"/>
        <v>1.1933114293617135</v>
      </c>
      <c r="G851" s="306">
        <f t="shared" ca="1" si="388"/>
        <v>7.1286463310836616</v>
      </c>
      <c r="H851" s="307">
        <f t="shared" ca="1" si="389"/>
        <v>-102.79145750015739</v>
      </c>
      <c r="I851" s="304">
        <f t="shared" ca="1" si="390"/>
        <v>103.03834884896175</v>
      </c>
      <c r="J851" s="306">
        <f t="shared" ca="1" si="391"/>
        <v>634.95209386251588</v>
      </c>
      <c r="K851" s="307">
        <f t="shared" ca="1" si="392"/>
        <v>-9.4771564649147351</v>
      </c>
      <c r="L851" s="304">
        <f t="shared" ca="1" si="377"/>
        <v>635.02281690900963</v>
      </c>
      <c r="M851" s="306">
        <f t="shared" ca="1" si="393"/>
        <v>-1.5015566160457814</v>
      </c>
      <c r="N851" s="304">
        <f t="shared" ca="1" si="394"/>
        <v>-86.0328567993691</v>
      </c>
      <c r="P851" s="310">
        <f t="shared" ca="1" si="395"/>
        <v>23</v>
      </c>
      <c r="Q851" s="304">
        <f t="shared" ca="1" si="396"/>
        <v>0</v>
      </c>
      <c r="R851" s="306">
        <f t="shared" ca="1" si="397"/>
        <v>0</v>
      </c>
      <c r="S851" s="307">
        <f t="shared" ca="1" si="398"/>
        <v>4.5130000000000017</v>
      </c>
      <c r="T851" s="304">
        <f t="shared" ca="1" si="378"/>
        <v>44.272530000000017</v>
      </c>
      <c r="U851" s="311">
        <f t="shared" ca="1" si="379"/>
        <v>0</v>
      </c>
      <c r="V851" s="306">
        <f t="shared" ca="1" si="380"/>
        <v>1.2261615020537873</v>
      </c>
      <c r="W851" s="304">
        <f t="shared" ca="1" si="381"/>
        <v>39.737032697885745</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0.98150452618349071</v>
      </c>
      <c r="AH851" s="304">
        <f t="shared" ca="1" si="405"/>
        <v>-8.8049891752130094</v>
      </c>
    </row>
    <row r="852" spans="1:34" x14ac:dyDescent="0.2">
      <c r="A852" s="347">
        <f t="shared" ca="1" si="383"/>
        <v>1E-4</v>
      </c>
      <c r="B852" s="304">
        <f t="shared" ca="1" si="384"/>
        <v>29.84600000000005</v>
      </c>
      <c r="D852" s="306">
        <f t="shared" ca="1" si="385"/>
        <v>-0.60916967886832929</v>
      </c>
      <c r="E852" s="307">
        <f t="shared" ca="1" si="386"/>
        <v>-1.0260827950263138</v>
      </c>
      <c r="F852" s="304">
        <f t="shared" ca="1" si="387"/>
        <v>1.1932868891853106</v>
      </c>
      <c r="G852" s="306">
        <f t="shared" ca="1" si="388"/>
        <v>7.1285854141157747</v>
      </c>
      <c r="H852" s="307">
        <f t="shared" ca="1" si="389"/>
        <v>-102.7915601084369</v>
      </c>
      <c r="I852" s="304">
        <f t="shared" ca="1" si="390"/>
        <v>103.03844699689887</v>
      </c>
      <c r="J852" s="306">
        <f t="shared" ca="1" si="391"/>
        <v>634.95209386251588</v>
      </c>
      <c r="K852" s="307">
        <f t="shared" ca="1" si="392"/>
        <v>-9.4874356157951656</v>
      </c>
      <c r="L852" s="304">
        <f t="shared" ca="1" si="377"/>
        <v>635.02297039946279</v>
      </c>
      <c r="M852" s="306">
        <f t="shared" ca="1" si="393"/>
        <v>-1.5015572747309449</v>
      </c>
      <c r="N852" s="304">
        <f t="shared" ca="1" si="394"/>
        <v>-86.032894539249</v>
      </c>
      <c r="P852" s="310">
        <f t="shared" ca="1" si="395"/>
        <v>23</v>
      </c>
      <c r="Q852" s="304">
        <f t="shared" ca="1" si="396"/>
        <v>0</v>
      </c>
      <c r="R852" s="306">
        <f t="shared" ca="1" si="397"/>
        <v>0</v>
      </c>
      <c r="S852" s="307">
        <f t="shared" ca="1" si="398"/>
        <v>4.5130000000000017</v>
      </c>
      <c r="T852" s="304">
        <f t="shared" ca="1" si="378"/>
        <v>44.272530000000017</v>
      </c>
      <c r="U852" s="311">
        <f t="shared" ca="1" si="379"/>
        <v>0</v>
      </c>
      <c r="V852" s="306">
        <f t="shared" ca="1" si="380"/>
        <v>1.2261627624446265</v>
      </c>
      <c r="W852" s="304">
        <f t="shared" ca="1" si="381"/>
        <v>39.737149246388228</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0.98147914781280754</v>
      </c>
      <c r="AH852" s="304">
        <f t="shared" ca="1" si="405"/>
        <v>-8.8050150006394254</v>
      </c>
    </row>
    <row r="853" spans="1:34" x14ac:dyDescent="0.2">
      <c r="A853" s="347">
        <f t="shared" ca="1" si="383"/>
        <v>1E-4</v>
      </c>
      <c r="B853" s="304">
        <f t="shared" ca="1" si="384"/>
        <v>29.84610000000005</v>
      </c>
      <c r="D853" s="306">
        <f t="shared" ca="1" si="385"/>
        <v>-0.60916567970666791</v>
      </c>
      <c r="E853" s="307">
        <f t="shared" ca="1" si="386"/>
        <v>-1.0260566305942458</v>
      </c>
      <c r="F853" s="304">
        <f t="shared" ca="1" si="387"/>
        <v>1.1932623494097614</v>
      </c>
      <c r="G853" s="306">
        <f t="shared" ca="1" si="388"/>
        <v>7.1285244975478044</v>
      </c>
      <c r="H853" s="307">
        <f t="shared" ca="1" si="389"/>
        <v>-102.79166271409996</v>
      </c>
      <c r="I853" s="304">
        <f t="shared" ca="1" si="390"/>
        <v>103.03854514229822</v>
      </c>
      <c r="J853" s="306">
        <f t="shared" ca="1" si="391"/>
        <v>634.95209386251588</v>
      </c>
      <c r="K853" s="307">
        <f t="shared" ca="1" si="392"/>
        <v>-9.4977147769362933</v>
      </c>
      <c r="L853" s="304">
        <f t="shared" ca="1" si="377"/>
        <v>635.02312405642147</v>
      </c>
      <c r="M853" s="306">
        <f t="shared" ca="1" si="393"/>
        <v>-1.5015579334092246</v>
      </c>
      <c r="N853" s="304">
        <f t="shared" ca="1" si="394"/>
        <v>-86.032932278734478</v>
      </c>
      <c r="P853" s="310">
        <f t="shared" ca="1" si="395"/>
        <v>23</v>
      </c>
      <c r="Q853" s="304">
        <f t="shared" ca="1" si="396"/>
        <v>0</v>
      </c>
      <c r="R853" s="306">
        <f t="shared" ca="1" si="397"/>
        <v>0</v>
      </c>
      <c r="S853" s="307">
        <f t="shared" ca="1" si="398"/>
        <v>4.5130000000000017</v>
      </c>
      <c r="T853" s="304">
        <f t="shared" ca="1" si="378"/>
        <v>44.272530000000017</v>
      </c>
      <c r="U853" s="311">
        <f t="shared" ca="1" si="379"/>
        <v>0</v>
      </c>
      <c r="V853" s="306">
        <f t="shared" ca="1" si="380"/>
        <v>1.22616402283802</v>
      </c>
      <c r="W853" s="304">
        <f t="shared" ca="1" si="381"/>
        <v>39.737265793243814</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0.98145376979813648</v>
      </c>
      <c r="AH853" s="304">
        <f t="shared" ca="1" si="405"/>
        <v>-8.8050408257009121</v>
      </c>
    </row>
    <row r="854" spans="1:34" x14ac:dyDescent="0.2">
      <c r="A854" s="347">
        <f t="shared" ca="1" si="383"/>
        <v>1E-4</v>
      </c>
      <c r="B854" s="304">
        <f t="shared" ca="1" si="384"/>
        <v>29.846200000000049</v>
      </c>
      <c r="D854" s="306">
        <f t="shared" ca="1" si="385"/>
        <v>-0.60916168054602327</v>
      </c>
      <c r="E854" s="307">
        <f t="shared" ca="1" si="386"/>
        <v>-1.0260304665318802</v>
      </c>
      <c r="F854" s="304">
        <f t="shared" ca="1" si="387"/>
        <v>1.1932378100350671</v>
      </c>
      <c r="G854" s="306">
        <f t="shared" ca="1" si="388"/>
        <v>7.1284635813797497</v>
      </c>
      <c r="H854" s="307">
        <f t="shared" ca="1" si="389"/>
        <v>-102.79176531714661</v>
      </c>
      <c r="I854" s="304">
        <f t="shared" ca="1" si="390"/>
        <v>103.03864328515978</v>
      </c>
      <c r="J854" s="306">
        <f t="shared" ca="1" si="391"/>
        <v>634.95209386251588</v>
      </c>
      <c r="K854" s="307">
        <f t="shared" ca="1" si="392"/>
        <v>-9.5079939483378553</v>
      </c>
      <c r="L854" s="304">
        <f t="shared" ca="1" si="377"/>
        <v>635.02327787988588</v>
      </c>
      <c r="M854" s="306">
        <f t="shared" ca="1" si="393"/>
        <v>-1.5015585920806211</v>
      </c>
      <c r="N854" s="304">
        <f t="shared" ca="1" si="394"/>
        <v>-86.032970017825591</v>
      </c>
      <c r="P854" s="310">
        <f t="shared" ca="1" si="395"/>
        <v>23</v>
      </c>
      <c r="Q854" s="304">
        <f t="shared" ca="1" si="396"/>
        <v>0</v>
      </c>
      <c r="R854" s="306">
        <f t="shared" ca="1" si="397"/>
        <v>0</v>
      </c>
      <c r="S854" s="307">
        <f t="shared" ca="1" si="398"/>
        <v>4.5130000000000017</v>
      </c>
      <c r="T854" s="304">
        <f t="shared" ca="1" si="378"/>
        <v>44.272530000000017</v>
      </c>
      <c r="U854" s="311">
        <f t="shared" ca="1" si="379"/>
        <v>0</v>
      </c>
      <c r="V854" s="306">
        <f t="shared" ca="1" si="380"/>
        <v>1.226165283233968</v>
      </c>
      <c r="W854" s="304">
        <f t="shared" ca="1" si="381"/>
        <v>39.737382338452498</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0.98142839213947042</v>
      </c>
      <c r="AH854" s="304">
        <f t="shared" ca="1" si="405"/>
        <v>-8.8050666503974746</v>
      </c>
    </row>
    <row r="855" spans="1:34" x14ac:dyDescent="0.2">
      <c r="A855" s="347">
        <f t="shared" ca="1" si="383"/>
        <v>1E-4</v>
      </c>
      <c r="B855" s="304">
        <f t="shared" ca="1" si="384"/>
        <v>29.846300000000049</v>
      </c>
      <c r="D855" s="306">
        <f t="shared" ca="1" si="385"/>
        <v>-0.60915768138639104</v>
      </c>
      <c r="E855" s="307">
        <f t="shared" ca="1" si="386"/>
        <v>-1.0260043028392136</v>
      </c>
      <c r="F855" s="304">
        <f t="shared" ca="1" si="387"/>
        <v>1.1932132710612235</v>
      </c>
      <c r="G855" s="306">
        <f t="shared" ca="1" si="388"/>
        <v>7.1284026656116106</v>
      </c>
      <c r="H855" s="307">
        <f t="shared" ca="1" si="389"/>
        <v>-102.79186791757689</v>
      </c>
      <c r="I855" s="304">
        <f t="shared" ca="1" si="390"/>
        <v>103.03874142548362</v>
      </c>
      <c r="J855" s="306">
        <f t="shared" ca="1" si="391"/>
        <v>634.95209386251588</v>
      </c>
      <c r="K855" s="307">
        <f t="shared" ca="1" si="392"/>
        <v>-9.5182731299995922</v>
      </c>
      <c r="L855" s="304">
        <f t="shared" ca="1" si="377"/>
        <v>635.02343186985661</v>
      </c>
      <c r="M855" s="306">
        <f t="shared" ca="1" si="393"/>
        <v>-1.5015592507451343</v>
      </c>
      <c r="N855" s="304">
        <f t="shared" ca="1" si="394"/>
        <v>-86.033007756522309</v>
      </c>
      <c r="P855" s="310">
        <f t="shared" ca="1" si="395"/>
        <v>23</v>
      </c>
      <c r="Q855" s="304">
        <f t="shared" ca="1" si="396"/>
        <v>0</v>
      </c>
      <c r="R855" s="306">
        <f t="shared" ca="1" si="397"/>
        <v>0</v>
      </c>
      <c r="S855" s="307">
        <f t="shared" ca="1" si="398"/>
        <v>4.5130000000000017</v>
      </c>
      <c r="T855" s="304">
        <f t="shared" ca="1" si="378"/>
        <v>44.272530000000017</v>
      </c>
      <c r="U855" s="311">
        <f t="shared" ca="1" si="379"/>
        <v>0</v>
      </c>
      <c r="V855" s="306">
        <f t="shared" ca="1" si="380"/>
        <v>1.2261665436324707</v>
      </c>
      <c r="W855" s="304">
        <f t="shared" ca="1" si="381"/>
        <v>39.737498882014329</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0.98140301483680936</v>
      </c>
      <c r="AH855" s="304">
        <f t="shared" ca="1" si="405"/>
        <v>-8.8050924747291131</v>
      </c>
    </row>
    <row r="856" spans="1:34" x14ac:dyDescent="0.2">
      <c r="A856" s="347">
        <f t="shared" ca="1" si="383"/>
        <v>1E-4</v>
      </c>
      <c r="B856" s="304">
        <f t="shared" ca="1" si="384"/>
        <v>29.846400000000049</v>
      </c>
      <c r="D856" s="306">
        <f t="shared" ca="1" si="385"/>
        <v>-0.60915368222777477</v>
      </c>
      <c r="E856" s="307">
        <f t="shared" ca="1" si="386"/>
        <v>-1.0259781395162371</v>
      </c>
      <c r="F856" s="304">
        <f t="shared" ca="1" si="387"/>
        <v>1.1931887324882247</v>
      </c>
      <c r="G856" s="306">
        <f t="shared" ca="1" si="388"/>
        <v>7.1283417502433881</v>
      </c>
      <c r="H856" s="307">
        <f t="shared" ca="1" si="389"/>
        <v>-102.79197051539084</v>
      </c>
      <c r="I856" s="304">
        <f t="shared" ca="1" si="390"/>
        <v>103.03883956326975</v>
      </c>
      <c r="J856" s="306">
        <f t="shared" ca="1" si="391"/>
        <v>634.95209386251588</v>
      </c>
      <c r="K856" s="307">
        <f t="shared" ca="1" si="392"/>
        <v>-9.5285523219212411</v>
      </c>
      <c r="L856" s="304">
        <f t="shared" ca="1" si="377"/>
        <v>635.02358602633399</v>
      </c>
      <c r="M856" s="306">
        <f t="shared" ca="1" si="393"/>
        <v>-1.5015599094027641</v>
      </c>
      <c r="N856" s="304">
        <f t="shared" ca="1" si="394"/>
        <v>-86.033045494824634</v>
      </c>
      <c r="P856" s="310">
        <f t="shared" ca="1" si="395"/>
        <v>23</v>
      </c>
      <c r="Q856" s="304">
        <f t="shared" ca="1" si="396"/>
        <v>0</v>
      </c>
      <c r="R856" s="306">
        <f t="shared" ca="1" si="397"/>
        <v>0</v>
      </c>
      <c r="S856" s="307">
        <f t="shared" ca="1" si="398"/>
        <v>4.5130000000000017</v>
      </c>
      <c r="T856" s="304">
        <f t="shared" ca="1" si="378"/>
        <v>44.272530000000017</v>
      </c>
      <c r="U856" s="311">
        <f t="shared" ca="1" si="379"/>
        <v>0</v>
      </c>
      <c r="V856" s="306">
        <f t="shared" ca="1" si="380"/>
        <v>1.2261678040335271</v>
      </c>
      <c r="W856" s="304">
        <f t="shared" ca="1" si="381"/>
        <v>39.737615423929263</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0.98137763789014798</v>
      </c>
      <c r="AH856" s="304">
        <f t="shared" ca="1" si="405"/>
        <v>-8.8051182986958381</v>
      </c>
    </row>
    <row r="857" spans="1:34" x14ac:dyDescent="0.2">
      <c r="A857" s="347">
        <f t="shared" ca="1" si="383"/>
        <v>1E-4</v>
      </c>
      <c r="B857" s="304">
        <f t="shared" ca="1" si="384"/>
        <v>29.846500000000049</v>
      </c>
      <c r="D857" s="306">
        <f t="shared" ca="1" si="385"/>
        <v>-0.60914968307017536</v>
      </c>
      <c r="E857" s="307">
        <f t="shared" ca="1" si="386"/>
        <v>-1.0259519765629612</v>
      </c>
      <c r="F857" s="304">
        <f t="shared" ca="1" si="387"/>
        <v>1.1931641943160807</v>
      </c>
      <c r="G857" s="306">
        <f t="shared" ca="1" si="388"/>
        <v>7.1282808352750813</v>
      </c>
      <c r="H857" s="307">
        <f t="shared" ca="1" si="389"/>
        <v>-102.7920731105885</v>
      </c>
      <c r="I857" s="304">
        <f t="shared" ca="1" si="390"/>
        <v>103.03893769851823</v>
      </c>
      <c r="J857" s="306">
        <f t="shared" ca="1" si="391"/>
        <v>634.95209386251588</v>
      </c>
      <c r="K857" s="307">
        <f t="shared" ca="1" si="392"/>
        <v>-9.538831524102541</v>
      </c>
      <c r="L857" s="304">
        <f t="shared" ca="1" si="377"/>
        <v>635.02374034931825</v>
      </c>
      <c r="M857" s="306">
        <f t="shared" ca="1" si="393"/>
        <v>-1.5015605680535107</v>
      </c>
      <c r="N857" s="304">
        <f t="shared" ca="1" si="394"/>
        <v>-86.033083232732594</v>
      </c>
      <c r="P857" s="310">
        <f t="shared" ca="1" si="395"/>
        <v>23</v>
      </c>
      <c r="Q857" s="304">
        <f t="shared" ca="1" si="396"/>
        <v>0</v>
      </c>
      <c r="R857" s="306">
        <f t="shared" ca="1" si="397"/>
        <v>0</v>
      </c>
      <c r="S857" s="307">
        <f t="shared" ca="1" si="398"/>
        <v>4.5130000000000017</v>
      </c>
      <c r="T857" s="304">
        <f t="shared" ca="1" si="378"/>
        <v>44.272530000000017</v>
      </c>
      <c r="U857" s="311">
        <f t="shared" ca="1" si="379"/>
        <v>0</v>
      </c>
      <c r="V857" s="306">
        <f t="shared" ca="1" si="380"/>
        <v>1.2261690644371381</v>
      </c>
      <c r="W857" s="304">
        <f t="shared" ca="1" si="381"/>
        <v>39.737731964197373</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0.98135226129948983</v>
      </c>
      <c r="AH857" s="304">
        <f t="shared" ca="1" si="405"/>
        <v>-8.805144122297639</v>
      </c>
    </row>
    <row r="858" spans="1:34" x14ac:dyDescent="0.2">
      <c r="A858" s="347">
        <f t="shared" ca="1" si="383"/>
        <v>1E-4</v>
      </c>
      <c r="B858" s="304">
        <f t="shared" ca="1" si="384"/>
        <v>29.846600000000048</v>
      </c>
      <c r="D858" s="306">
        <f t="shared" ca="1" si="385"/>
        <v>-0.60914568391359314</v>
      </c>
      <c r="E858" s="307">
        <f t="shared" ca="1" si="386"/>
        <v>-1.0259258139793648</v>
      </c>
      <c r="F858" s="304">
        <f t="shared" ca="1" si="387"/>
        <v>1.1931396565447738</v>
      </c>
      <c r="G858" s="306">
        <f t="shared" ca="1" si="388"/>
        <v>7.1282199207066901</v>
      </c>
      <c r="H858" s="307">
        <f t="shared" ca="1" si="389"/>
        <v>-102.7921757031699</v>
      </c>
      <c r="I858" s="304">
        <f t="shared" ca="1" si="390"/>
        <v>103.03903583122909</v>
      </c>
      <c r="J858" s="306">
        <f t="shared" ca="1" si="391"/>
        <v>634.95209386251588</v>
      </c>
      <c r="K858" s="307">
        <f t="shared" ca="1" si="392"/>
        <v>-9.5491107365432288</v>
      </c>
      <c r="L858" s="304">
        <f t="shared" ca="1" si="377"/>
        <v>635.02389483880995</v>
      </c>
      <c r="M858" s="306">
        <f t="shared" ca="1" si="393"/>
        <v>-1.5015612266973744</v>
      </c>
      <c r="N858" s="304">
        <f t="shared" ca="1" si="394"/>
        <v>-86.033120970246188</v>
      </c>
      <c r="P858" s="310">
        <f t="shared" ca="1" si="395"/>
        <v>23</v>
      </c>
      <c r="Q858" s="304">
        <f t="shared" ca="1" si="396"/>
        <v>0</v>
      </c>
      <c r="R858" s="306">
        <f t="shared" ca="1" si="397"/>
        <v>0</v>
      </c>
      <c r="S858" s="307">
        <f t="shared" ca="1" si="398"/>
        <v>4.5130000000000017</v>
      </c>
      <c r="T858" s="304">
        <f t="shared" ca="1" si="378"/>
        <v>44.272530000000017</v>
      </c>
      <c r="U858" s="311">
        <f t="shared" ca="1" si="379"/>
        <v>0</v>
      </c>
      <c r="V858" s="306">
        <f t="shared" ca="1" si="380"/>
        <v>1.2261703248433027</v>
      </c>
      <c r="W858" s="304">
        <f t="shared" ca="1" si="381"/>
        <v>39.737848502818636</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0.98132688506482246</v>
      </c>
      <c r="AH858" s="304">
        <f t="shared" ca="1" si="405"/>
        <v>-8.8051699455345354</v>
      </c>
    </row>
    <row r="859" spans="1:34" x14ac:dyDescent="0.2">
      <c r="A859" s="347">
        <f t="shared" ca="1" si="383"/>
        <v>1E-4</v>
      </c>
      <c r="B859" s="304">
        <f t="shared" ca="1" si="384"/>
        <v>29.846700000000048</v>
      </c>
      <c r="D859" s="306">
        <f t="shared" ca="1" si="385"/>
        <v>-0.6091416847580271</v>
      </c>
      <c r="E859" s="307">
        <f t="shared" ca="1" si="386"/>
        <v>-1.0258996517654566</v>
      </c>
      <c r="F859" s="304">
        <f t="shared" ca="1" si="387"/>
        <v>1.1931151191743119</v>
      </c>
      <c r="G859" s="306">
        <f t="shared" ca="1" si="388"/>
        <v>7.1281590065382145</v>
      </c>
      <c r="H859" s="307">
        <f t="shared" ca="1" si="389"/>
        <v>-102.79227829313508</v>
      </c>
      <c r="I859" s="304">
        <f t="shared" ca="1" si="390"/>
        <v>103.03913396140236</v>
      </c>
      <c r="J859" s="306">
        <f t="shared" ca="1" si="391"/>
        <v>634.95209386251588</v>
      </c>
      <c r="K859" s="307">
        <f t="shared" ca="1" si="392"/>
        <v>-9.5593899592430436</v>
      </c>
      <c r="L859" s="304">
        <f t="shared" ca="1" si="377"/>
        <v>635.02404949480933</v>
      </c>
      <c r="M859" s="306">
        <f t="shared" ca="1" si="393"/>
        <v>-1.5015618853343551</v>
      </c>
      <c r="N859" s="304">
        <f t="shared" ca="1" si="394"/>
        <v>-86.033158707365416</v>
      </c>
      <c r="P859" s="310">
        <f t="shared" ca="1" si="395"/>
        <v>23</v>
      </c>
      <c r="Q859" s="304">
        <f t="shared" ca="1" si="396"/>
        <v>0</v>
      </c>
      <c r="R859" s="306">
        <f t="shared" ca="1" si="397"/>
        <v>0</v>
      </c>
      <c r="S859" s="307">
        <f t="shared" ca="1" si="398"/>
        <v>4.5130000000000017</v>
      </c>
      <c r="T859" s="304">
        <f t="shared" ca="1" si="378"/>
        <v>44.272530000000017</v>
      </c>
      <c r="U859" s="311">
        <f t="shared" ca="1" si="379"/>
        <v>0</v>
      </c>
      <c r="V859" s="306">
        <f t="shared" ca="1" si="380"/>
        <v>1.2261715852520221</v>
      </c>
      <c r="W859" s="304">
        <f t="shared" ca="1" si="381"/>
        <v>39.737965039793103</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0.98130150918614767</v>
      </c>
      <c r="AH859" s="304">
        <f t="shared" ca="1" si="405"/>
        <v>-8.8051957684065201</v>
      </c>
    </row>
    <row r="860" spans="1:34" x14ac:dyDescent="0.2">
      <c r="A860" s="347">
        <f t="shared" ca="1" si="383"/>
        <v>1E-4</v>
      </c>
      <c r="B860" s="304">
        <f t="shared" ca="1" si="384"/>
        <v>29.846800000000048</v>
      </c>
      <c r="D860" s="306">
        <f t="shared" ca="1" si="385"/>
        <v>-0.60913768560347914</v>
      </c>
      <c r="E860" s="307">
        <f t="shared" ca="1" si="386"/>
        <v>-1.0258734899212261</v>
      </c>
      <c r="F860" s="304">
        <f t="shared" ca="1" si="387"/>
        <v>1.1930905822046869</v>
      </c>
      <c r="G860" s="306">
        <f t="shared" ca="1" si="388"/>
        <v>7.1280980927696538</v>
      </c>
      <c r="H860" s="307">
        <f t="shared" ca="1" si="389"/>
        <v>-102.79238088048407</v>
      </c>
      <c r="I860" s="304">
        <f t="shared" ca="1" si="390"/>
        <v>103.03923208903808</v>
      </c>
      <c r="J860" s="306">
        <f t="shared" ca="1" si="391"/>
        <v>634.95209386251588</v>
      </c>
      <c r="K860" s="307">
        <f t="shared" ca="1" si="392"/>
        <v>-9.5696691922017241</v>
      </c>
      <c r="L860" s="304">
        <f t="shared" ca="1" si="377"/>
        <v>635.02420431731684</v>
      </c>
      <c r="M860" s="306">
        <f t="shared" ca="1" si="393"/>
        <v>-1.5015625439644529</v>
      </c>
      <c r="N860" s="304">
        <f t="shared" ca="1" si="394"/>
        <v>-86.033196444090279</v>
      </c>
      <c r="P860" s="310">
        <f t="shared" ca="1" si="395"/>
        <v>23</v>
      </c>
      <c r="Q860" s="304">
        <f t="shared" ca="1" si="396"/>
        <v>0</v>
      </c>
      <c r="R860" s="306">
        <f t="shared" ca="1" si="397"/>
        <v>0</v>
      </c>
      <c r="S860" s="307">
        <f t="shared" ca="1" si="398"/>
        <v>4.5130000000000017</v>
      </c>
      <c r="T860" s="304">
        <f t="shared" ca="1" si="378"/>
        <v>44.272530000000017</v>
      </c>
      <c r="U860" s="311">
        <f t="shared" ca="1" si="379"/>
        <v>0</v>
      </c>
      <c r="V860" s="306">
        <f t="shared" ca="1" si="380"/>
        <v>1.2261728456632954</v>
      </c>
      <c r="W860" s="304">
        <f t="shared" ca="1" si="381"/>
        <v>39.738081575120781</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0.98127613366345834</v>
      </c>
      <c r="AH860" s="304">
        <f t="shared" ca="1" si="405"/>
        <v>-8.805221590913602</v>
      </c>
    </row>
    <row r="861" spans="1:34" x14ac:dyDescent="0.2">
      <c r="A861" s="347">
        <f t="shared" ca="1" si="383"/>
        <v>1E-4</v>
      </c>
      <c r="B861" s="304">
        <f t="shared" ca="1" si="384"/>
        <v>29.846900000000048</v>
      </c>
      <c r="D861" s="306">
        <f t="shared" ca="1" si="385"/>
        <v>-0.60913368644995081</v>
      </c>
      <c r="E861" s="307">
        <f t="shared" ca="1" si="386"/>
        <v>-1.0258473284466696</v>
      </c>
      <c r="F861" s="304">
        <f t="shared" ca="1" si="387"/>
        <v>1.1930660456358968</v>
      </c>
      <c r="G861" s="306">
        <f t="shared" ca="1" si="388"/>
        <v>7.1280371794010087</v>
      </c>
      <c r="H861" s="307">
        <f t="shared" ca="1" si="389"/>
        <v>-102.79248346521692</v>
      </c>
      <c r="I861" s="304">
        <f t="shared" ca="1" si="390"/>
        <v>103.03933021413627</v>
      </c>
      <c r="J861" s="306">
        <f t="shared" ca="1" si="391"/>
        <v>634.95209386251588</v>
      </c>
      <c r="K861" s="307">
        <f t="shared" ca="1" si="392"/>
        <v>-9.5799484354190092</v>
      </c>
      <c r="L861" s="304">
        <f t="shared" ca="1" si="377"/>
        <v>635.02435930633283</v>
      </c>
      <c r="M861" s="306">
        <f t="shared" ca="1" si="393"/>
        <v>-1.501563202587668</v>
      </c>
      <c r="N861" s="304">
        <f t="shared" ca="1" si="394"/>
        <v>-86.033234180420791</v>
      </c>
      <c r="P861" s="310">
        <f t="shared" ca="1" si="395"/>
        <v>23</v>
      </c>
      <c r="Q861" s="304">
        <f t="shared" ca="1" si="396"/>
        <v>0</v>
      </c>
      <c r="R861" s="306">
        <f t="shared" ca="1" si="397"/>
        <v>0</v>
      </c>
      <c r="S861" s="307">
        <f t="shared" ca="1" si="398"/>
        <v>4.5130000000000017</v>
      </c>
      <c r="T861" s="304">
        <f t="shared" ca="1" si="378"/>
        <v>44.272530000000017</v>
      </c>
      <c r="U861" s="311">
        <f t="shared" ca="1" si="379"/>
        <v>0</v>
      </c>
      <c r="V861" s="306">
        <f t="shared" ca="1" si="380"/>
        <v>1.2261741060771225</v>
      </c>
      <c r="W861" s="304">
        <f t="shared" ca="1" si="381"/>
        <v>39.738198108801633</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0.9812507584967527</v>
      </c>
      <c r="AH861" s="304">
        <f t="shared" ca="1" si="405"/>
        <v>-8.8052474130557865</v>
      </c>
    </row>
    <row r="862" spans="1:34" x14ac:dyDescent="0.2">
      <c r="A862" s="347">
        <f t="shared" ca="1" si="383"/>
        <v>1E-4</v>
      </c>
      <c r="B862" s="304">
        <f t="shared" ca="1" si="384"/>
        <v>29.847000000000047</v>
      </c>
      <c r="D862" s="306">
        <f t="shared" ca="1" si="385"/>
        <v>-0.60912968729744088</v>
      </c>
      <c r="E862" s="307">
        <f t="shared" ca="1" si="386"/>
        <v>-1.0258211673417961</v>
      </c>
      <c r="F862" s="304">
        <f t="shared" ca="1" si="387"/>
        <v>1.1930415094679494</v>
      </c>
      <c r="G862" s="306">
        <f t="shared" ca="1" si="388"/>
        <v>7.1279762664322792</v>
      </c>
      <c r="H862" s="307">
        <f t="shared" ca="1" si="389"/>
        <v>-102.79258604733366</v>
      </c>
      <c r="I862" s="304">
        <f t="shared" ca="1" si="390"/>
        <v>103.039428336697</v>
      </c>
      <c r="J862" s="306">
        <f t="shared" ca="1" si="391"/>
        <v>634.95209386251588</v>
      </c>
      <c r="K862" s="307">
        <f t="shared" ca="1" si="392"/>
        <v>-9.5902276888946361</v>
      </c>
      <c r="L862" s="304">
        <f t="shared" ca="1" si="377"/>
        <v>635.02451446185762</v>
      </c>
      <c r="M862" s="306">
        <f t="shared" ca="1" si="393"/>
        <v>-1.5015638612040001</v>
      </c>
      <c r="N862" s="304">
        <f t="shared" ca="1" si="394"/>
        <v>-86.033271916356938</v>
      </c>
      <c r="P862" s="310">
        <f t="shared" ca="1" si="395"/>
        <v>23</v>
      </c>
      <c r="Q862" s="304">
        <f t="shared" ca="1" si="396"/>
        <v>0</v>
      </c>
      <c r="R862" s="306">
        <f t="shared" ca="1" si="397"/>
        <v>0</v>
      </c>
      <c r="S862" s="307">
        <f t="shared" ca="1" si="398"/>
        <v>4.5130000000000017</v>
      </c>
      <c r="T862" s="304">
        <f t="shared" ca="1" si="378"/>
        <v>44.272530000000017</v>
      </c>
      <c r="U862" s="311">
        <f t="shared" ca="1" si="379"/>
        <v>0</v>
      </c>
      <c r="V862" s="306">
        <f t="shared" ca="1" si="380"/>
        <v>1.2261753664935042</v>
      </c>
      <c r="W862" s="304">
        <f t="shared" ca="1" si="381"/>
        <v>39.73831464083576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0.98122538368603607</v>
      </c>
      <c r="AH862" s="304">
        <f t="shared" ca="1" si="405"/>
        <v>-8.8052732348330647</v>
      </c>
    </row>
    <row r="863" spans="1:34" x14ac:dyDescent="0.2">
      <c r="A863" s="347">
        <f t="shared" ca="1" si="383"/>
        <v>1E-4</v>
      </c>
      <c r="B863" s="304">
        <f t="shared" ca="1" si="384"/>
        <v>29.847100000000047</v>
      </c>
      <c r="D863" s="306">
        <f t="shared" ca="1" si="385"/>
        <v>-0.60912568814595391</v>
      </c>
      <c r="E863" s="307">
        <f t="shared" ca="1" si="386"/>
        <v>-1.0257950066065842</v>
      </c>
      <c r="F863" s="304">
        <f t="shared" ca="1" si="387"/>
        <v>1.1930169737008289</v>
      </c>
      <c r="G863" s="306">
        <f t="shared" ca="1" si="388"/>
        <v>7.1279153538634645</v>
      </c>
      <c r="H863" s="307">
        <f t="shared" ca="1" si="389"/>
        <v>-102.79268862683432</v>
      </c>
      <c r="I863" s="304">
        <f t="shared" ca="1" si="390"/>
        <v>103.03952645672027</v>
      </c>
      <c r="J863" s="306">
        <f t="shared" ca="1" si="391"/>
        <v>634.95209386251588</v>
      </c>
      <c r="K863" s="307">
        <f t="shared" ca="1" si="392"/>
        <v>-9.6005069526283453</v>
      </c>
      <c r="L863" s="304">
        <f t="shared" ca="1" si="377"/>
        <v>635.02466978389168</v>
      </c>
      <c r="M863" s="306">
        <f t="shared" ca="1" si="393"/>
        <v>-1.50156451981345</v>
      </c>
      <c r="N863" s="304">
        <f t="shared" ca="1" si="394"/>
        <v>-86.033309651898762</v>
      </c>
      <c r="P863" s="310">
        <f t="shared" ca="1" si="395"/>
        <v>23</v>
      </c>
      <c r="Q863" s="304">
        <f t="shared" ca="1" si="396"/>
        <v>0</v>
      </c>
      <c r="R863" s="306">
        <f t="shared" ca="1" si="397"/>
        <v>0</v>
      </c>
      <c r="S863" s="307">
        <f t="shared" ca="1" si="398"/>
        <v>4.5130000000000017</v>
      </c>
      <c r="T863" s="304">
        <f t="shared" ca="1" si="378"/>
        <v>44.272530000000017</v>
      </c>
      <c r="U863" s="311">
        <f t="shared" ca="1" si="379"/>
        <v>0</v>
      </c>
      <c r="V863" s="306">
        <f t="shared" ca="1" si="380"/>
        <v>1.2261766269124399</v>
      </c>
      <c r="W863" s="304">
        <f t="shared" ca="1" si="381"/>
        <v>39.73843117122312</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0.98120000923128892</v>
      </c>
      <c r="AH863" s="304">
        <f t="shared" ca="1" si="405"/>
        <v>-8.8052990562454561</v>
      </c>
    </row>
    <row r="864" spans="1:34" x14ac:dyDescent="0.2">
      <c r="A864" s="347">
        <f t="shared" ca="1" si="383"/>
        <v>1E-4</v>
      </c>
      <c r="B864" s="304">
        <f t="shared" ca="1" si="384"/>
        <v>29.847200000000047</v>
      </c>
      <c r="D864" s="306">
        <f t="shared" ca="1" si="385"/>
        <v>-0.6091216889954848</v>
      </c>
      <c r="E864" s="307">
        <f t="shared" ca="1" si="386"/>
        <v>-1.0257688462410393</v>
      </c>
      <c r="F864" s="304">
        <f t="shared" ca="1" si="387"/>
        <v>1.1929924383345374</v>
      </c>
      <c r="G864" s="306">
        <f t="shared" ca="1" si="388"/>
        <v>7.1278544416945646</v>
      </c>
      <c r="H864" s="307">
        <f t="shared" ca="1" si="389"/>
        <v>-102.79279120371895</v>
      </c>
      <c r="I864" s="304">
        <f t="shared" ca="1" si="390"/>
        <v>103.03962457420613</v>
      </c>
      <c r="J864" s="306">
        <f t="shared" ca="1" si="391"/>
        <v>634.95209386251588</v>
      </c>
      <c r="K864" s="307">
        <f t="shared" ca="1" si="392"/>
        <v>-9.6107862266198723</v>
      </c>
      <c r="L864" s="304">
        <f t="shared" ca="1" si="377"/>
        <v>635.02482527243524</v>
      </c>
      <c r="M864" s="306">
        <f t="shared" ca="1" si="393"/>
        <v>-1.5015651784160173</v>
      </c>
      <c r="N864" s="304">
        <f t="shared" ca="1" si="394"/>
        <v>-86.033347387046248</v>
      </c>
      <c r="P864" s="310">
        <f t="shared" ca="1" si="395"/>
        <v>23</v>
      </c>
      <c r="Q864" s="304">
        <f t="shared" ca="1" si="396"/>
        <v>0</v>
      </c>
      <c r="R864" s="306">
        <f t="shared" ca="1" si="397"/>
        <v>0</v>
      </c>
      <c r="S864" s="307">
        <f t="shared" ca="1" si="398"/>
        <v>4.5130000000000017</v>
      </c>
      <c r="T864" s="304">
        <f t="shared" ca="1" si="378"/>
        <v>44.272530000000017</v>
      </c>
      <c r="U864" s="311">
        <f t="shared" ca="1" si="379"/>
        <v>0</v>
      </c>
      <c r="V864" s="306">
        <f t="shared" ca="1" si="380"/>
        <v>1.2261778873339291</v>
      </c>
      <c r="W864" s="304">
        <f t="shared" ca="1" si="381"/>
        <v>39.738547699963718</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0.98117463513252012</v>
      </c>
      <c r="AH864" s="304">
        <f t="shared" ca="1" si="405"/>
        <v>-8.8053248772929553</v>
      </c>
    </row>
    <row r="865" spans="1:34" x14ac:dyDescent="0.2">
      <c r="A865" s="347">
        <f t="shared" ca="1" si="383"/>
        <v>1E-4</v>
      </c>
      <c r="B865" s="304">
        <f t="shared" ca="1" si="384"/>
        <v>29.847300000000047</v>
      </c>
      <c r="D865" s="306">
        <f t="shared" ca="1" si="385"/>
        <v>-0.60911768984603665</v>
      </c>
      <c r="E865" s="307">
        <f t="shared" ca="1" si="386"/>
        <v>-1.0257426862451648</v>
      </c>
      <c r="F865" s="304">
        <f t="shared" ca="1" si="387"/>
        <v>1.1929679033690803</v>
      </c>
      <c r="G865" s="306">
        <f t="shared" ca="1" si="388"/>
        <v>7.1277935299255804</v>
      </c>
      <c r="H865" s="307">
        <f t="shared" ca="1" si="389"/>
        <v>-102.79289377798757</v>
      </c>
      <c r="I865" s="304">
        <f t="shared" ca="1" si="390"/>
        <v>103.03972268915462</v>
      </c>
      <c r="J865" s="306">
        <f t="shared" ca="1" si="391"/>
        <v>634.95209386251588</v>
      </c>
      <c r="K865" s="307">
        <f t="shared" ca="1" si="392"/>
        <v>-9.6210655108689576</v>
      </c>
      <c r="L865" s="304">
        <f t="shared" ca="1" si="377"/>
        <v>635.02498092748885</v>
      </c>
      <c r="M865" s="306">
        <f t="shared" ca="1" si="393"/>
        <v>-1.5015658370117022</v>
      </c>
      <c r="N865" s="304">
        <f t="shared" ca="1" si="394"/>
        <v>-86.033385121799398</v>
      </c>
      <c r="P865" s="310">
        <f t="shared" ca="1" si="395"/>
        <v>23</v>
      </c>
      <c r="Q865" s="304">
        <f t="shared" ca="1" si="396"/>
        <v>0</v>
      </c>
      <c r="R865" s="306">
        <f t="shared" ca="1" si="397"/>
        <v>0</v>
      </c>
      <c r="S865" s="307">
        <f t="shared" ca="1" si="398"/>
        <v>4.5130000000000017</v>
      </c>
      <c r="T865" s="304">
        <f t="shared" ca="1" si="378"/>
        <v>44.272530000000017</v>
      </c>
      <c r="U865" s="311">
        <f t="shared" ca="1" si="379"/>
        <v>0</v>
      </c>
      <c r="V865" s="306">
        <f t="shared" ca="1" si="380"/>
        <v>1.2261791477579729</v>
      </c>
      <c r="W865" s="304">
        <f t="shared" ca="1" si="381"/>
        <v>39.738664227057633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0.98114926138972791</v>
      </c>
      <c r="AH865" s="304">
        <f t="shared" ca="1" si="405"/>
        <v>-8.8053506979755607</v>
      </c>
    </row>
    <row r="866" spans="1:34" x14ac:dyDescent="0.2">
      <c r="A866" s="347">
        <f t="shared" ca="1" si="383"/>
        <v>1E-4</v>
      </c>
      <c r="B866" s="304">
        <f t="shared" ca="1" si="384"/>
        <v>29.847400000000047</v>
      </c>
      <c r="D866" s="306">
        <f t="shared" ca="1" si="385"/>
        <v>-0.60911369069761223</v>
      </c>
      <c r="E866" s="307">
        <f t="shared" ca="1" si="386"/>
        <v>-1.0257165266189432</v>
      </c>
      <c r="F866" s="304">
        <f t="shared" ca="1" si="387"/>
        <v>1.192943368804444</v>
      </c>
      <c r="G866" s="306">
        <f t="shared" ca="1" si="388"/>
        <v>7.1277326185565109</v>
      </c>
      <c r="H866" s="307">
        <f t="shared" ca="1" si="389"/>
        <v>-102.79299634964023</v>
      </c>
      <c r="I866" s="304">
        <f t="shared" ca="1" si="390"/>
        <v>103.03982080156577</v>
      </c>
      <c r="J866" s="306">
        <f t="shared" ca="1" si="391"/>
        <v>634.95209386251588</v>
      </c>
      <c r="K866" s="307">
        <f t="shared" ca="1" si="392"/>
        <v>-9.6313448053753383</v>
      </c>
      <c r="L866" s="304">
        <f t="shared" ca="1" si="377"/>
        <v>635.02513674905288</v>
      </c>
      <c r="M866" s="306">
        <f t="shared" ca="1" si="393"/>
        <v>-1.5015664956005046</v>
      </c>
      <c r="N866" s="304">
        <f t="shared" ca="1" si="394"/>
        <v>-86.033422856158211</v>
      </c>
      <c r="P866" s="310">
        <f t="shared" ca="1" si="395"/>
        <v>23</v>
      </c>
      <c r="Q866" s="304">
        <f t="shared" ca="1" si="396"/>
        <v>0</v>
      </c>
      <c r="R866" s="306">
        <f t="shared" ca="1" si="397"/>
        <v>0</v>
      </c>
      <c r="S866" s="307">
        <f t="shared" ca="1" si="398"/>
        <v>4.5130000000000017</v>
      </c>
      <c r="T866" s="304">
        <f t="shared" ca="1" si="378"/>
        <v>44.272530000000017</v>
      </c>
      <c r="U866" s="311">
        <f t="shared" ca="1" si="379"/>
        <v>0</v>
      </c>
      <c r="V866" s="306">
        <f t="shared" ca="1" si="380"/>
        <v>1.2261804081845706</v>
      </c>
      <c r="W866" s="304">
        <f t="shared" ca="1" si="381"/>
        <v>39.738780752504837</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0.98112388800289629</v>
      </c>
      <c r="AH866" s="304">
        <f t="shared" ca="1" si="405"/>
        <v>-8.8053765182932899</v>
      </c>
    </row>
    <row r="867" spans="1:34" x14ac:dyDescent="0.2">
      <c r="A867" s="347">
        <f t="shared" ca="1" si="383"/>
        <v>1E-4</v>
      </c>
      <c r="B867" s="304">
        <f t="shared" ca="1" si="384"/>
        <v>29.847500000000046</v>
      </c>
      <c r="D867" s="306">
        <f t="shared" ca="1" si="385"/>
        <v>-0.60910969155021211</v>
      </c>
      <c r="E867" s="307">
        <f t="shared" ca="1" si="386"/>
        <v>-1.0256903673623761</v>
      </c>
      <c r="F867" s="304">
        <f t="shared" ca="1" si="387"/>
        <v>1.1929188346406308</v>
      </c>
      <c r="G867" s="306">
        <f t="shared" ca="1" si="388"/>
        <v>7.1276717075873561</v>
      </c>
      <c r="H867" s="307">
        <f t="shared" ca="1" si="389"/>
        <v>-102.79309891867698</v>
      </c>
      <c r="I867" s="304">
        <f t="shared" ca="1" si="390"/>
        <v>103.03991891143961</v>
      </c>
      <c r="J867" s="306">
        <f t="shared" ca="1" si="391"/>
        <v>634.95209386251588</v>
      </c>
      <c r="K867" s="307">
        <f t="shared" ca="1" si="392"/>
        <v>-9.6416241101387534</v>
      </c>
      <c r="L867" s="304">
        <f t="shared" ca="1" si="377"/>
        <v>635.02529273712742</v>
      </c>
      <c r="M867" s="306">
        <f t="shared" ca="1" si="393"/>
        <v>-1.5015671541824251</v>
      </c>
      <c r="N867" s="304">
        <f t="shared" ca="1" si="394"/>
        <v>-86.033460590122715</v>
      </c>
      <c r="P867" s="310">
        <f t="shared" ca="1" si="395"/>
        <v>23</v>
      </c>
      <c r="Q867" s="304">
        <f t="shared" ca="1" si="396"/>
        <v>0</v>
      </c>
      <c r="R867" s="306">
        <f t="shared" ca="1" si="397"/>
        <v>0</v>
      </c>
      <c r="S867" s="307">
        <f t="shared" ca="1" si="398"/>
        <v>4.5130000000000017</v>
      </c>
      <c r="T867" s="304">
        <f t="shared" ca="1" si="378"/>
        <v>44.272530000000017</v>
      </c>
      <c r="U867" s="311">
        <f t="shared" ca="1" si="379"/>
        <v>0</v>
      </c>
      <c r="V867" s="306">
        <f t="shared" ca="1" si="380"/>
        <v>1.2261816686137219</v>
      </c>
      <c r="W867" s="304">
        <f t="shared" ca="1" si="381"/>
        <v>39.738897276305337</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0.98109851497203238</v>
      </c>
      <c r="AH867" s="304">
        <f t="shared" ca="1" si="405"/>
        <v>-8.8054023382461377</v>
      </c>
    </row>
    <row r="868" spans="1:34" x14ac:dyDescent="0.2">
      <c r="A868" s="347">
        <f t="shared" ca="1" si="383"/>
        <v>1E-4</v>
      </c>
      <c r="B868" s="304">
        <f t="shared" ca="1" si="384"/>
        <v>29.847600000000046</v>
      </c>
      <c r="D868" s="306">
        <f t="shared" ca="1" si="385"/>
        <v>-0.60910569240383206</v>
      </c>
      <c r="E868" s="307">
        <f t="shared" ca="1" si="386"/>
        <v>-1.0256642084754652</v>
      </c>
      <c r="F868" s="304">
        <f t="shared" ca="1" si="387"/>
        <v>1.1928943008776405</v>
      </c>
      <c r="G868" s="306">
        <f t="shared" ca="1" si="388"/>
        <v>7.1276107970181162</v>
      </c>
      <c r="H868" s="307">
        <f t="shared" ca="1" si="389"/>
        <v>-102.79320148509782</v>
      </c>
      <c r="I868" s="304">
        <f t="shared" ca="1" si="390"/>
        <v>103.04001701877618</v>
      </c>
      <c r="J868" s="306">
        <f t="shared" ca="1" si="391"/>
        <v>634.95209386251588</v>
      </c>
      <c r="K868" s="307">
        <f t="shared" ca="1" si="392"/>
        <v>-9.6519034251589417</v>
      </c>
      <c r="L868" s="304">
        <f t="shared" ca="1" si="377"/>
        <v>635.02544889171315</v>
      </c>
      <c r="M868" s="306">
        <f t="shared" ca="1" si="393"/>
        <v>-1.5015678127574632</v>
      </c>
      <c r="N868" s="304">
        <f t="shared" ca="1" si="394"/>
        <v>-86.033498323692896</v>
      </c>
      <c r="P868" s="310">
        <f t="shared" ca="1" si="395"/>
        <v>23</v>
      </c>
      <c r="Q868" s="304">
        <f t="shared" ca="1" si="396"/>
        <v>0</v>
      </c>
      <c r="R868" s="306">
        <f t="shared" ca="1" si="397"/>
        <v>0</v>
      </c>
      <c r="S868" s="307">
        <f t="shared" ca="1" si="398"/>
        <v>4.5130000000000017</v>
      </c>
      <c r="T868" s="304">
        <f t="shared" ca="1" si="378"/>
        <v>44.272530000000017</v>
      </c>
      <c r="U868" s="311">
        <f t="shared" ca="1" si="379"/>
        <v>0</v>
      </c>
      <c r="V868" s="306">
        <f t="shared" ca="1" si="380"/>
        <v>1.2261829290454271</v>
      </c>
      <c r="W868" s="304">
        <f t="shared" ca="1" si="381"/>
        <v>39.739013798459162</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0.98107314229713261</v>
      </c>
      <c r="AH868" s="304">
        <f t="shared" ca="1" si="405"/>
        <v>-8.8054281578341058</v>
      </c>
    </row>
    <row r="869" spans="1:34" x14ac:dyDescent="0.2">
      <c r="A869" s="347">
        <f t="shared" ca="1" si="383"/>
        <v>1E-4</v>
      </c>
      <c r="B869" s="304">
        <f t="shared" ca="1" si="384"/>
        <v>29.847700000000046</v>
      </c>
      <c r="D869" s="306">
        <f t="shared" ca="1" si="385"/>
        <v>-0.60910169325847952</v>
      </c>
      <c r="E869" s="307">
        <f t="shared" ca="1" si="386"/>
        <v>-1.0256380499582018</v>
      </c>
      <c r="F869" s="304">
        <f t="shared" ca="1" si="387"/>
        <v>1.1928697675154694</v>
      </c>
      <c r="G869" s="306">
        <f t="shared" ca="1" si="388"/>
        <v>7.1275498868487901</v>
      </c>
      <c r="H869" s="307">
        <f t="shared" ca="1" si="389"/>
        <v>-102.79330404890283</v>
      </c>
      <c r="I869" s="304">
        <f t="shared" ca="1" si="390"/>
        <v>103.04011512357553</v>
      </c>
      <c r="J869" s="306">
        <f t="shared" ca="1" si="391"/>
        <v>634.95209386251588</v>
      </c>
      <c r="K869" s="307">
        <f t="shared" ca="1" si="392"/>
        <v>-9.6621827504356421</v>
      </c>
      <c r="L869" s="304">
        <f t="shared" ca="1" si="377"/>
        <v>635.02560521281032</v>
      </c>
      <c r="M869" s="306">
        <f t="shared" ca="1" si="393"/>
        <v>-1.5015684713256197</v>
      </c>
      <c r="N869" s="304">
        <f t="shared" ca="1" si="394"/>
        <v>-86.033536056868783</v>
      </c>
      <c r="P869" s="310">
        <f t="shared" ca="1" si="395"/>
        <v>23</v>
      </c>
      <c r="Q869" s="304">
        <f t="shared" ca="1" si="396"/>
        <v>0</v>
      </c>
      <c r="R869" s="306">
        <f t="shared" ca="1" si="397"/>
        <v>0</v>
      </c>
      <c r="S869" s="307">
        <f t="shared" ca="1" si="398"/>
        <v>4.5130000000000017</v>
      </c>
      <c r="T869" s="304">
        <f t="shared" ca="1" si="378"/>
        <v>44.272530000000017</v>
      </c>
      <c r="U869" s="311">
        <f t="shared" ca="1" si="379"/>
        <v>0</v>
      </c>
      <c r="V869" s="306">
        <f t="shared" ca="1" si="380"/>
        <v>1.2261841894796865</v>
      </c>
      <c r="W869" s="304">
        <f t="shared" ca="1" si="381"/>
        <v>39.739130318966346</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0.98104776997818988</v>
      </c>
      <c r="AH869" s="304">
        <f t="shared" ca="1" si="405"/>
        <v>-8.8054539770572013</v>
      </c>
    </row>
    <row r="870" spans="1:34" x14ac:dyDescent="0.2">
      <c r="A870" s="347">
        <f t="shared" ca="1" si="383"/>
        <v>1E-4</v>
      </c>
      <c r="B870" s="304">
        <f t="shared" ca="1" si="384"/>
        <v>29.847800000000046</v>
      </c>
      <c r="D870" s="306">
        <f t="shared" ca="1" si="385"/>
        <v>-0.60909769411414827</v>
      </c>
      <c r="E870" s="307">
        <f t="shared" ca="1" si="386"/>
        <v>-1.0256118918105823</v>
      </c>
      <c r="F870" s="304">
        <f t="shared" ca="1" si="387"/>
        <v>1.1928452345541118</v>
      </c>
      <c r="G870" s="306">
        <f t="shared" ca="1" si="388"/>
        <v>7.1274889770793788</v>
      </c>
      <c r="H870" s="307">
        <f t="shared" ca="1" si="389"/>
        <v>-102.79340661009201</v>
      </c>
      <c r="I870" s="304">
        <f t="shared" ca="1" si="390"/>
        <v>103.04021322583768</v>
      </c>
      <c r="J870" s="306">
        <f t="shared" ca="1" si="391"/>
        <v>634.95209386251588</v>
      </c>
      <c r="K870" s="307">
        <f t="shared" ca="1" si="392"/>
        <v>-9.6724620859685917</v>
      </c>
      <c r="L870" s="304">
        <f t="shared" ca="1" si="377"/>
        <v>635.02576170041925</v>
      </c>
      <c r="M870" s="306">
        <f t="shared" ca="1" si="393"/>
        <v>-1.5015691298868938</v>
      </c>
      <c r="N870" s="304">
        <f t="shared" ca="1" si="394"/>
        <v>-86.033573789650347</v>
      </c>
      <c r="P870" s="310">
        <f t="shared" ca="1" si="395"/>
        <v>23</v>
      </c>
      <c r="Q870" s="304">
        <f t="shared" ca="1" si="396"/>
        <v>0</v>
      </c>
      <c r="R870" s="306">
        <f t="shared" ca="1" si="397"/>
        <v>0</v>
      </c>
      <c r="S870" s="307">
        <f t="shared" ca="1" si="398"/>
        <v>4.5130000000000017</v>
      </c>
      <c r="T870" s="304">
        <f t="shared" ca="1" si="378"/>
        <v>44.272530000000017</v>
      </c>
      <c r="U870" s="311">
        <f t="shared" ca="1" si="379"/>
        <v>0</v>
      </c>
      <c r="V870" s="306">
        <f t="shared" ca="1" si="380"/>
        <v>1.2261854499164997</v>
      </c>
      <c r="W870" s="304">
        <f t="shared" ca="1" si="381"/>
        <v>39.739246837826869</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0.98102239801520064</v>
      </c>
      <c r="AH870" s="304">
        <f t="shared" ca="1" si="405"/>
        <v>-8.8054797959154296</v>
      </c>
    </row>
    <row r="871" spans="1:34" x14ac:dyDescent="0.2">
      <c r="A871" s="347">
        <f t="shared" ca="1" si="383"/>
        <v>1E-4</v>
      </c>
      <c r="B871" s="304">
        <f t="shared" ca="1" si="384"/>
        <v>29.847900000000045</v>
      </c>
      <c r="D871" s="306">
        <f t="shared" ca="1" si="385"/>
        <v>-0.60909369497084531</v>
      </c>
      <c r="E871" s="307">
        <f t="shared" ca="1" si="386"/>
        <v>-1.0255857340326084</v>
      </c>
      <c r="F871" s="304">
        <f t="shared" ca="1" si="387"/>
        <v>1.1928207019935735</v>
      </c>
      <c r="G871" s="306">
        <f t="shared" ca="1" si="388"/>
        <v>7.1274280677098814</v>
      </c>
      <c r="H871" s="307">
        <f t="shared" ca="1" si="389"/>
        <v>-102.79350916866541</v>
      </c>
      <c r="I871" s="304">
        <f t="shared" ca="1" si="390"/>
        <v>103.04031132556267</v>
      </c>
      <c r="J871" s="306">
        <f t="shared" ca="1" si="391"/>
        <v>634.95209386251588</v>
      </c>
      <c r="K871" s="307">
        <f t="shared" ca="1" si="392"/>
        <v>-9.6827414317575293</v>
      </c>
      <c r="L871" s="304">
        <f t="shared" ca="1" si="377"/>
        <v>635.02591835454041</v>
      </c>
      <c r="M871" s="306">
        <f t="shared" ca="1" si="393"/>
        <v>-1.5015697884412864</v>
      </c>
      <c r="N871" s="304">
        <f t="shared" ca="1" si="394"/>
        <v>-86.033611522037617</v>
      </c>
      <c r="P871" s="310">
        <f t="shared" ca="1" si="395"/>
        <v>23</v>
      </c>
      <c r="Q871" s="304">
        <f t="shared" ca="1" si="396"/>
        <v>0</v>
      </c>
      <c r="R871" s="306">
        <f t="shared" ca="1" si="397"/>
        <v>0</v>
      </c>
      <c r="S871" s="307">
        <f t="shared" ca="1" si="398"/>
        <v>4.5130000000000017</v>
      </c>
      <c r="T871" s="304">
        <f t="shared" ca="1" si="378"/>
        <v>44.272530000000017</v>
      </c>
      <c r="U871" s="311">
        <f t="shared" ca="1" si="379"/>
        <v>0</v>
      </c>
      <c r="V871" s="306">
        <f t="shared" ca="1" si="380"/>
        <v>1.2261867103558668</v>
      </c>
      <c r="W871" s="304">
        <f t="shared" ca="1" si="381"/>
        <v>39.739363355040773</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0.98099702640816844</v>
      </c>
      <c r="AH871" s="304">
        <f t="shared" ca="1" si="405"/>
        <v>-8.8055056144087871</v>
      </c>
    </row>
    <row r="872" spans="1:34" x14ac:dyDescent="0.2">
      <c r="A872" s="347">
        <f t="shared" ca="1" si="383"/>
        <v>1E-4</v>
      </c>
      <c r="B872" s="304">
        <f t="shared" ca="1" si="384"/>
        <v>29.848000000000045</v>
      </c>
      <c r="D872" s="306">
        <f t="shared" ca="1" si="385"/>
        <v>-0.60908969582856665</v>
      </c>
      <c r="E872" s="307">
        <f t="shared" ca="1" si="386"/>
        <v>-1.0255595766242713</v>
      </c>
      <c r="F872" s="304">
        <f t="shared" ca="1" si="387"/>
        <v>1.192796169833845</v>
      </c>
      <c r="G872" s="306">
        <f t="shared" ca="1" si="388"/>
        <v>7.1273671587402987</v>
      </c>
      <c r="H872" s="307">
        <f t="shared" ca="1" si="389"/>
        <v>-102.79361172462308</v>
      </c>
      <c r="I872" s="304">
        <f t="shared" ca="1" si="390"/>
        <v>103.04040942275053</v>
      </c>
      <c r="J872" s="306">
        <f t="shared" ca="1" si="391"/>
        <v>634.95209386251588</v>
      </c>
      <c r="K872" s="307">
        <f t="shared" ca="1" si="392"/>
        <v>-9.6930207878021939</v>
      </c>
      <c r="L872" s="304">
        <f t="shared" ca="1" si="377"/>
        <v>635.02607517517413</v>
      </c>
      <c r="M872" s="306">
        <f t="shared" ca="1" si="393"/>
        <v>-1.5015704469887972</v>
      </c>
      <c r="N872" s="304">
        <f t="shared" ca="1" si="394"/>
        <v>-86.033649254030593</v>
      </c>
      <c r="P872" s="310">
        <f t="shared" ca="1" si="395"/>
        <v>23</v>
      </c>
      <c r="Q872" s="304">
        <f t="shared" ca="1" si="396"/>
        <v>0</v>
      </c>
      <c r="R872" s="306">
        <f t="shared" ca="1" si="397"/>
        <v>0</v>
      </c>
      <c r="S872" s="307">
        <f t="shared" ca="1" si="398"/>
        <v>4.5130000000000017</v>
      </c>
      <c r="T872" s="304">
        <f t="shared" ca="1" si="378"/>
        <v>44.272530000000017</v>
      </c>
      <c r="U872" s="311">
        <f t="shared" ca="1" si="379"/>
        <v>0</v>
      </c>
      <c r="V872" s="306">
        <f t="shared" ca="1" si="380"/>
        <v>1.2261879707977879</v>
      </c>
      <c r="W872" s="304">
        <f t="shared" ca="1" si="381"/>
        <v>39.739479870608072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0.98097165515708262</v>
      </c>
      <c r="AH872" s="304">
        <f t="shared" ca="1" si="405"/>
        <v>-8.8055314325372827</v>
      </c>
    </row>
    <row r="873" spans="1:34" x14ac:dyDescent="0.2">
      <c r="A873" s="347">
        <f t="shared" ca="1" si="383"/>
        <v>1E-4</v>
      </c>
      <c r="B873" s="304">
        <f t="shared" ca="1" si="384"/>
        <v>29.848100000000045</v>
      </c>
      <c r="D873" s="306">
        <f t="shared" ca="1" si="385"/>
        <v>-0.60908569668731583</v>
      </c>
      <c r="E873" s="307">
        <f t="shared" ca="1" si="386"/>
        <v>-1.0255334195855674</v>
      </c>
      <c r="F873" s="304">
        <f t="shared" ca="1" si="387"/>
        <v>1.1927716380749251</v>
      </c>
      <c r="G873" s="306">
        <f t="shared" ca="1" si="388"/>
        <v>7.1273062501706299</v>
      </c>
      <c r="H873" s="307">
        <f t="shared" ca="1" si="389"/>
        <v>-102.79371427796504</v>
      </c>
      <c r="I873" s="304">
        <f t="shared" ca="1" si="390"/>
        <v>103.04050751740131</v>
      </c>
      <c r="J873" s="306">
        <f t="shared" ca="1" si="391"/>
        <v>634.95209386251588</v>
      </c>
      <c r="K873" s="307">
        <f t="shared" ca="1" si="392"/>
        <v>-9.7033001541023225</v>
      </c>
      <c r="L873" s="304">
        <f t="shared" ca="1" si="377"/>
        <v>635.02623216232087</v>
      </c>
      <c r="M873" s="306">
        <f t="shared" ca="1" si="393"/>
        <v>-1.5015711055294263</v>
      </c>
      <c r="N873" s="304">
        <f t="shared" ca="1" si="394"/>
        <v>-86.033686985629274</v>
      </c>
      <c r="P873" s="310">
        <f t="shared" ca="1" si="395"/>
        <v>23</v>
      </c>
      <c r="Q873" s="304">
        <f t="shared" ca="1" si="396"/>
        <v>0</v>
      </c>
      <c r="R873" s="306">
        <f t="shared" ca="1" si="397"/>
        <v>0</v>
      </c>
      <c r="S873" s="307">
        <f t="shared" ca="1" si="398"/>
        <v>4.5130000000000017</v>
      </c>
      <c r="T873" s="304">
        <f t="shared" ca="1" si="378"/>
        <v>44.272530000000017</v>
      </c>
      <c r="U873" s="311">
        <f t="shared" ca="1" si="379"/>
        <v>0</v>
      </c>
      <c r="V873" s="306">
        <f t="shared" ca="1" si="380"/>
        <v>1.2261892312422624</v>
      </c>
      <c r="W873" s="304">
        <f t="shared" ca="1" si="381"/>
        <v>39.739596384528767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0.98094628426193964</v>
      </c>
      <c r="AH873" s="304">
        <f t="shared" ca="1" si="405"/>
        <v>-8.8055572503009216</v>
      </c>
    </row>
    <row r="874" spans="1:34" x14ac:dyDescent="0.2">
      <c r="A874" s="347">
        <f t="shared" ca="1" si="383"/>
        <v>1E-4</v>
      </c>
      <c r="B874" s="304">
        <f t="shared" ca="1" si="384"/>
        <v>29.848200000000045</v>
      </c>
      <c r="D874" s="306">
        <f t="shared" ca="1" si="385"/>
        <v>-0.60908169754709196</v>
      </c>
      <c r="E874" s="307">
        <f t="shared" ca="1" si="386"/>
        <v>-1.0255072629164967</v>
      </c>
      <c r="F874" s="304">
        <f t="shared" ca="1" si="387"/>
        <v>1.1927471067168145</v>
      </c>
      <c r="G874" s="306">
        <f t="shared" ca="1" si="388"/>
        <v>7.127245342000875</v>
      </c>
      <c r="H874" s="307">
        <f t="shared" ca="1" si="389"/>
        <v>-102.79381682869133</v>
      </c>
      <c r="I874" s="304">
        <f t="shared" ca="1" si="390"/>
        <v>103.04060560951501</v>
      </c>
      <c r="J874" s="306">
        <f t="shared" ca="1" si="391"/>
        <v>634.95209386251588</v>
      </c>
      <c r="K874" s="307">
        <f t="shared" ca="1" si="392"/>
        <v>-9.7135795306576558</v>
      </c>
      <c r="L874" s="304">
        <f t="shared" ca="1" si="377"/>
        <v>635.02638931598085</v>
      </c>
      <c r="M874" s="306">
        <f t="shared" ca="1" si="393"/>
        <v>-1.5015717640631738</v>
      </c>
      <c r="N874" s="304">
        <f t="shared" ca="1" si="394"/>
        <v>-86.033724716833675</v>
      </c>
      <c r="P874" s="310">
        <f t="shared" ca="1" si="395"/>
        <v>23</v>
      </c>
      <c r="Q874" s="304">
        <f t="shared" ca="1" si="396"/>
        <v>0</v>
      </c>
      <c r="R874" s="306">
        <f t="shared" ca="1" si="397"/>
        <v>0</v>
      </c>
      <c r="S874" s="307">
        <f t="shared" ca="1" si="398"/>
        <v>4.5130000000000017</v>
      </c>
      <c r="T874" s="304">
        <f t="shared" ca="1" si="378"/>
        <v>44.272530000000017</v>
      </c>
      <c r="U874" s="311">
        <f t="shared" ca="1" si="379"/>
        <v>0</v>
      </c>
      <c r="V874" s="306">
        <f t="shared" ca="1" si="380"/>
        <v>1.2261904916892907</v>
      </c>
      <c r="W874" s="304">
        <f t="shared" ca="1" si="381"/>
        <v>39.739712896802871</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0.98092091372274304</v>
      </c>
      <c r="AH874" s="304">
        <f t="shared" ca="1" si="405"/>
        <v>-8.8055830676997005</v>
      </c>
    </row>
    <row r="875" spans="1:34" x14ac:dyDescent="0.2">
      <c r="A875" s="347">
        <f t="shared" ca="1" si="383"/>
        <v>1E-4</v>
      </c>
      <c r="B875" s="304">
        <f t="shared" ca="1" si="384"/>
        <v>29.848300000000044</v>
      </c>
      <c r="D875" s="306">
        <f t="shared" ca="1" si="385"/>
        <v>-0.60907769840789661</v>
      </c>
      <c r="E875" s="307">
        <f t="shared" ca="1" si="386"/>
        <v>-1.0254811066170557</v>
      </c>
      <c r="F875" s="304">
        <f t="shared" ca="1" si="387"/>
        <v>1.1927225757595108</v>
      </c>
      <c r="G875" s="306">
        <f t="shared" ca="1" si="388"/>
        <v>7.127184434231034</v>
      </c>
      <c r="H875" s="307">
        <f t="shared" ca="1" si="389"/>
        <v>-102.79391937680199</v>
      </c>
      <c r="I875" s="304">
        <f t="shared" ca="1" si="390"/>
        <v>103.04070369909171</v>
      </c>
      <c r="J875" s="306">
        <f t="shared" ca="1" si="391"/>
        <v>634.95209386251588</v>
      </c>
      <c r="K875" s="307">
        <f t="shared" ca="1" si="392"/>
        <v>-9.7238589174679309</v>
      </c>
      <c r="L875" s="304">
        <f t="shared" ca="1" si="377"/>
        <v>635.02654663615442</v>
      </c>
      <c r="M875" s="306">
        <f t="shared" ca="1" si="393"/>
        <v>-1.50157242259004</v>
      </c>
      <c r="N875" s="304">
        <f t="shared" ca="1" si="394"/>
        <v>-86.033762447643809</v>
      </c>
      <c r="P875" s="310">
        <f t="shared" ca="1" si="395"/>
        <v>23</v>
      </c>
      <c r="Q875" s="304">
        <f t="shared" ca="1" si="396"/>
        <v>0</v>
      </c>
      <c r="R875" s="306">
        <f t="shared" ca="1" si="397"/>
        <v>0</v>
      </c>
      <c r="S875" s="307">
        <f t="shared" ca="1" si="398"/>
        <v>4.5130000000000017</v>
      </c>
      <c r="T875" s="304">
        <f t="shared" ca="1" si="378"/>
        <v>44.272530000000017</v>
      </c>
      <c r="U875" s="311">
        <f t="shared" ca="1" si="379"/>
        <v>0</v>
      </c>
      <c r="V875" s="306">
        <f t="shared" ca="1" si="380"/>
        <v>1.2261917521388728</v>
      </c>
      <c r="W875" s="304">
        <f t="shared" ca="1" si="381"/>
        <v>39.739829407430427</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0.98089554353948394</v>
      </c>
      <c r="AH875" s="304">
        <f t="shared" ca="1" si="405"/>
        <v>-8.8056088847336262</v>
      </c>
    </row>
    <row r="876" spans="1:34" x14ac:dyDescent="0.2">
      <c r="A876" s="347">
        <f t="shared" ca="1" si="383"/>
        <v>1E-4</v>
      </c>
      <c r="B876" s="304">
        <f t="shared" ca="1" si="384"/>
        <v>29.848400000000044</v>
      </c>
      <c r="D876" s="306">
        <f t="shared" ca="1" si="385"/>
        <v>-0.60907369926972987</v>
      </c>
      <c r="E876" s="307">
        <f t="shared" ca="1" si="386"/>
        <v>-1.0254549506872355</v>
      </c>
      <c r="F876" s="304">
        <f t="shared" ca="1" si="387"/>
        <v>1.1926980452030069</v>
      </c>
      <c r="G876" s="306">
        <f t="shared" ca="1" si="388"/>
        <v>7.1271235268611068</v>
      </c>
      <c r="H876" s="307">
        <f t="shared" ca="1" si="389"/>
        <v>-102.79402192229706</v>
      </c>
      <c r="I876" s="304">
        <f t="shared" ca="1" si="390"/>
        <v>103.04080178613144</v>
      </c>
      <c r="J876" s="306">
        <f t="shared" ca="1" si="391"/>
        <v>634.95209386251588</v>
      </c>
      <c r="K876" s="307">
        <f t="shared" ca="1" si="392"/>
        <v>-9.7341383145328866</v>
      </c>
      <c r="L876" s="304">
        <f t="shared" ca="1" si="377"/>
        <v>635.02670412284203</v>
      </c>
      <c r="M876" s="306">
        <f t="shared" ca="1" si="393"/>
        <v>-1.5015730811100247</v>
      </c>
      <c r="N876" s="304">
        <f t="shared" ca="1" si="394"/>
        <v>-86.03380017805965</v>
      </c>
      <c r="P876" s="310">
        <f t="shared" ca="1" si="395"/>
        <v>23</v>
      </c>
      <c r="Q876" s="304">
        <f t="shared" ca="1" si="396"/>
        <v>0</v>
      </c>
      <c r="R876" s="306">
        <f t="shared" ca="1" si="397"/>
        <v>0</v>
      </c>
      <c r="S876" s="307">
        <f t="shared" ca="1" si="398"/>
        <v>4.5130000000000017</v>
      </c>
      <c r="T876" s="304">
        <f t="shared" ca="1" si="378"/>
        <v>44.272530000000017</v>
      </c>
      <c r="U876" s="311">
        <f t="shared" ca="1" si="379"/>
        <v>0</v>
      </c>
      <c r="V876" s="306">
        <f t="shared" ca="1" si="380"/>
        <v>1.226193012591009</v>
      </c>
      <c r="W876" s="304">
        <f t="shared" ca="1" si="381"/>
        <v>39.73994591641145</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0.98087017371216056</v>
      </c>
      <c r="AH876" s="304">
        <f t="shared" ca="1" si="405"/>
        <v>-8.8056347014027061</v>
      </c>
    </row>
    <row r="877" spans="1:34" x14ac:dyDescent="0.2">
      <c r="A877" s="347">
        <f t="shared" ca="1" si="383"/>
        <v>1E-4</v>
      </c>
      <c r="B877" s="304">
        <f t="shared" ca="1" si="384"/>
        <v>29.848500000000044</v>
      </c>
      <c r="D877" s="306">
        <f t="shared" ca="1" si="385"/>
        <v>-0.60906970013259309</v>
      </c>
      <c r="E877" s="307">
        <f t="shared" ca="1" si="386"/>
        <v>-1.0254287951270324</v>
      </c>
      <c r="F877" s="304">
        <f t="shared" ca="1" si="387"/>
        <v>1.1926735150473009</v>
      </c>
      <c r="G877" s="306">
        <f t="shared" ca="1" si="388"/>
        <v>7.1270626198910936</v>
      </c>
      <c r="H877" s="307">
        <f t="shared" ca="1" si="389"/>
        <v>-102.79412446517658</v>
      </c>
      <c r="I877" s="304">
        <f t="shared" ca="1" si="390"/>
        <v>103.04089987063419</v>
      </c>
      <c r="J877" s="306">
        <f t="shared" ca="1" si="391"/>
        <v>634.95209386251588</v>
      </c>
      <c r="K877" s="307">
        <f t="shared" ca="1" si="392"/>
        <v>-9.7444177218522601</v>
      </c>
      <c r="L877" s="304">
        <f t="shared" ca="1" si="377"/>
        <v>635.02686177604414</v>
      </c>
      <c r="M877" s="306">
        <f t="shared" ca="1" si="393"/>
        <v>-1.5015737396231281</v>
      </c>
      <c r="N877" s="304">
        <f t="shared" ca="1" si="394"/>
        <v>-86.033837908081239</v>
      </c>
      <c r="P877" s="310">
        <f t="shared" ca="1" si="395"/>
        <v>23</v>
      </c>
      <c r="Q877" s="304">
        <f t="shared" ca="1" si="396"/>
        <v>0</v>
      </c>
      <c r="R877" s="306">
        <f t="shared" ca="1" si="397"/>
        <v>0</v>
      </c>
      <c r="S877" s="307">
        <f t="shared" ca="1" si="398"/>
        <v>4.5130000000000017</v>
      </c>
      <c r="T877" s="304">
        <f t="shared" ca="1" si="378"/>
        <v>44.272530000000017</v>
      </c>
      <c r="U877" s="311">
        <f t="shared" ca="1" si="379"/>
        <v>0</v>
      </c>
      <c r="V877" s="306">
        <f t="shared" ca="1" si="380"/>
        <v>1.2261942730456987</v>
      </c>
      <c r="W877" s="304">
        <f t="shared" ca="1" si="381"/>
        <v>39.740062423745925</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0.98084480424076581</v>
      </c>
      <c r="AH877" s="304">
        <f t="shared" ca="1" si="405"/>
        <v>-8.8056605177069436</v>
      </c>
    </row>
    <row r="878" spans="1:34" x14ac:dyDescent="0.2">
      <c r="A878" s="347">
        <f t="shared" ca="1" si="383"/>
        <v>1E-4</v>
      </c>
      <c r="B878" s="304">
        <f t="shared" ca="1" si="384"/>
        <v>29.848600000000044</v>
      </c>
      <c r="D878" s="306">
        <f t="shared" ca="1" si="385"/>
        <v>-0.60906570099648727</v>
      </c>
      <c r="E878" s="307">
        <f t="shared" ca="1" si="386"/>
        <v>-1.0254026399364502</v>
      </c>
      <c r="F878" s="304">
        <f t="shared" ca="1" si="387"/>
        <v>1.1926489852923967</v>
      </c>
      <c r="G878" s="306">
        <f t="shared" ca="1" si="388"/>
        <v>7.1270017133209942</v>
      </c>
      <c r="H878" s="307">
        <f t="shared" ca="1" si="389"/>
        <v>-102.79422700544058</v>
      </c>
      <c r="I878" s="304">
        <f t="shared" ca="1" si="390"/>
        <v>103.04099795260005</v>
      </c>
      <c r="J878" s="306">
        <f t="shared" ca="1" si="391"/>
        <v>634.95209386251588</v>
      </c>
      <c r="K878" s="307">
        <f t="shared" ca="1" si="392"/>
        <v>-9.7546971394257902</v>
      </c>
      <c r="L878" s="304">
        <f t="shared" ca="1" si="377"/>
        <v>635.02701959576109</v>
      </c>
      <c r="M878" s="306">
        <f t="shared" ca="1" si="393"/>
        <v>-1.5015743981293506</v>
      </c>
      <c r="N878" s="304">
        <f t="shared" ca="1" si="394"/>
        <v>-86.033875637708562</v>
      </c>
      <c r="P878" s="310">
        <f t="shared" ca="1" si="395"/>
        <v>23</v>
      </c>
      <c r="Q878" s="304">
        <f t="shared" ca="1" si="396"/>
        <v>0</v>
      </c>
      <c r="R878" s="306">
        <f t="shared" ca="1" si="397"/>
        <v>0</v>
      </c>
      <c r="S878" s="307">
        <f t="shared" ca="1" si="398"/>
        <v>4.5130000000000017</v>
      </c>
      <c r="T878" s="304">
        <f t="shared" ca="1" si="378"/>
        <v>44.272530000000017</v>
      </c>
      <c r="U878" s="311">
        <f t="shared" ca="1" si="379"/>
        <v>0</v>
      </c>
      <c r="V878" s="306">
        <f t="shared" ca="1" si="380"/>
        <v>1.2261955335029417</v>
      </c>
      <c r="W878" s="304">
        <f t="shared" ca="1" si="381"/>
        <v>39.740178929433874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0.98081943512530145</v>
      </c>
      <c r="AH878" s="304">
        <f t="shared" ca="1" si="405"/>
        <v>-8.8056863336463351</v>
      </c>
    </row>
    <row r="879" spans="1:34" x14ac:dyDescent="0.2">
      <c r="A879" s="347">
        <f t="shared" ca="1" si="383"/>
        <v>1E-4</v>
      </c>
      <c r="B879" s="304">
        <f t="shared" ca="1" si="384"/>
        <v>29.848700000000044</v>
      </c>
      <c r="D879" s="306">
        <f t="shared" ca="1" si="385"/>
        <v>-0.60906170186141018</v>
      </c>
      <c r="E879" s="307">
        <f t="shared" ca="1" si="386"/>
        <v>-1.0253764851154834</v>
      </c>
      <c r="F879" s="304">
        <f t="shared" ca="1" si="387"/>
        <v>1.1926244559382893</v>
      </c>
      <c r="G879" s="306">
        <f t="shared" ca="1" si="388"/>
        <v>7.1269408071508078</v>
      </c>
      <c r="H879" s="307">
        <f t="shared" ca="1" si="389"/>
        <v>-102.79432954308909</v>
      </c>
      <c r="I879" s="304">
        <f t="shared" ca="1" si="390"/>
        <v>103.04109603202903</v>
      </c>
      <c r="J879" s="306">
        <f t="shared" ca="1" si="391"/>
        <v>634.95209386251588</v>
      </c>
      <c r="K879" s="307">
        <f t="shared" ca="1" si="392"/>
        <v>-9.7649765672532158</v>
      </c>
      <c r="L879" s="304">
        <f t="shared" ca="1" si="377"/>
        <v>635.0271775819931</v>
      </c>
      <c r="M879" s="306">
        <f t="shared" ca="1" si="393"/>
        <v>-1.5015750566286918</v>
      </c>
      <c r="N879" s="304">
        <f t="shared" ca="1" si="394"/>
        <v>-86.033913366941633</v>
      </c>
      <c r="P879" s="310">
        <f t="shared" ca="1" si="395"/>
        <v>23</v>
      </c>
      <c r="Q879" s="304">
        <f t="shared" ca="1" si="396"/>
        <v>0</v>
      </c>
      <c r="R879" s="306">
        <f t="shared" ca="1" si="397"/>
        <v>0</v>
      </c>
      <c r="S879" s="307">
        <f t="shared" ca="1" si="398"/>
        <v>4.5130000000000017</v>
      </c>
      <c r="T879" s="304">
        <f t="shared" ca="1" si="378"/>
        <v>44.272530000000017</v>
      </c>
      <c r="U879" s="311">
        <f t="shared" ca="1" si="379"/>
        <v>0</v>
      </c>
      <c r="V879" s="306">
        <f t="shared" ca="1" si="380"/>
        <v>1.2261967939627387</v>
      </c>
      <c r="W879" s="304">
        <f t="shared" ca="1" si="381"/>
        <v>39.740295433475332</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0.98079406636576749</v>
      </c>
      <c r="AH879" s="304">
        <f t="shared" ca="1" si="405"/>
        <v>-8.8057121492208861</v>
      </c>
    </row>
    <row r="880" spans="1:34" x14ac:dyDescent="0.2">
      <c r="A880" s="347">
        <f t="shared" ca="1" si="383"/>
        <v>1E-4</v>
      </c>
      <c r="B880" s="304">
        <f t="shared" ca="1" si="384"/>
        <v>29.848800000000043</v>
      </c>
      <c r="D880" s="306">
        <f t="shared" ca="1" si="385"/>
        <v>-0.60905770272736537</v>
      </c>
      <c r="E880" s="307">
        <f t="shared" ca="1" si="386"/>
        <v>-1.025350330664125</v>
      </c>
      <c r="F880" s="304">
        <f t="shared" ca="1" si="387"/>
        <v>1.1925999269849743</v>
      </c>
      <c r="G880" s="306">
        <f t="shared" ca="1" si="388"/>
        <v>7.1268799013805353</v>
      </c>
      <c r="H880" s="307">
        <f t="shared" ca="1" si="389"/>
        <v>-102.79443207812216</v>
      </c>
      <c r="I880" s="304">
        <f t="shared" ca="1" si="390"/>
        <v>103.04119410892116</v>
      </c>
      <c r="J880" s="306">
        <f t="shared" ca="1" si="391"/>
        <v>634.95209386251588</v>
      </c>
      <c r="K880" s="307">
        <f t="shared" ca="1" si="392"/>
        <v>-9.7752560053342759</v>
      </c>
      <c r="L880" s="304">
        <f t="shared" ca="1" si="377"/>
        <v>635.02733573474063</v>
      </c>
      <c r="M880" s="306">
        <f t="shared" ca="1" si="393"/>
        <v>-1.501575715121152</v>
      </c>
      <c r="N880" s="304">
        <f t="shared" ca="1" si="394"/>
        <v>-86.033951095780438</v>
      </c>
      <c r="P880" s="310">
        <f t="shared" ca="1" si="395"/>
        <v>23</v>
      </c>
      <c r="Q880" s="304">
        <f t="shared" ca="1" si="396"/>
        <v>0</v>
      </c>
      <c r="R880" s="306">
        <f t="shared" ca="1" si="397"/>
        <v>0</v>
      </c>
      <c r="S880" s="307">
        <f t="shared" ca="1" si="398"/>
        <v>4.5130000000000017</v>
      </c>
      <c r="T880" s="304">
        <f t="shared" ca="1" si="378"/>
        <v>44.272530000000017</v>
      </c>
      <c r="U880" s="311">
        <f t="shared" ca="1" si="379"/>
        <v>0</v>
      </c>
      <c r="V880" s="306">
        <f t="shared" ca="1" si="380"/>
        <v>1.2261980544250892</v>
      </c>
      <c r="W880" s="304">
        <f t="shared" ca="1" si="381"/>
        <v>39.740411935870291</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0.98076869796215327</v>
      </c>
      <c r="AH880" s="304">
        <f t="shared" ca="1" si="405"/>
        <v>-8.8057379644306035</v>
      </c>
    </row>
    <row r="881" spans="1:34" x14ac:dyDescent="0.2">
      <c r="A881" s="347">
        <f t="shared" ca="1" si="383"/>
        <v>1E-4</v>
      </c>
      <c r="B881" s="304">
        <f t="shared" ca="1" si="384"/>
        <v>29.848900000000043</v>
      </c>
      <c r="D881" s="306">
        <f t="shared" ca="1" si="385"/>
        <v>-0.6090537035943544</v>
      </c>
      <c r="E881" s="307">
        <f t="shared" ca="1" si="386"/>
        <v>-1.0253241765823766</v>
      </c>
      <c r="F881" s="304">
        <f t="shared" ca="1" si="387"/>
        <v>1.1925753984324547</v>
      </c>
      <c r="G881" s="306">
        <f t="shared" ca="1" si="388"/>
        <v>7.1268189960101758</v>
      </c>
      <c r="H881" s="307">
        <f t="shared" ca="1" si="389"/>
        <v>-102.79453461053981</v>
      </c>
      <c r="I881" s="304">
        <f t="shared" ca="1" si="390"/>
        <v>103.0412921832765</v>
      </c>
      <c r="J881" s="306">
        <f t="shared" ca="1" si="391"/>
        <v>634.95209386251588</v>
      </c>
      <c r="K881" s="307">
        <f t="shared" ca="1" si="392"/>
        <v>-9.7855354536687091</v>
      </c>
      <c r="L881" s="304">
        <f t="shared" ca="1" si="377"/>
        <v>635.02749405400414</v>
      </c>
      <c r="M881" s="306">
        <f t="shared" ca="1" si="393"/>
        <v>-1.5015763736067314</v>
      </c>
      <c r="N881" s="304">
        <f t="shared" ca="1" si="394"/>
        <v>-86.033988824225005</v>
      </c>
      <c r="P881" s="310">
        <f t="shared" ca="1" si="395"/>
        <v>23</v>
      </c>
      <c r="Q881" s="304">
        <f t="shared" ca="1" si="396"/>
        <v>0</v>
      </c>
      <c r="R881" s="306">
        <f t="shared" ca="1" si="397"/>
        <v>0</v>
      </c>
      <c r="S881" s="307">
        <f t="shared" ca="1" si="398"/>
        <v>4.5130000000000017</v>
      </c>
      <c r="T881" s="304">
        <f t="shared" ca="1" si="378"/>
        <v>44.272530000000017</v>
      </c>
      <c r="U881" s="311">
        <f t="shared" ca="1" si="379"/>
        <v>0</v>
      </c>
      <c r="V881" s="306">
        <f t="shared" ca="1" si="380"/>
        <v>1.2261993148899932</v>
      </c>
      <c r="W881" s="304">
        <f t="shared" ca="1" si="381"/>
        <v>39.740528436618789</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0.98074332991446056</v>
      </c>
      <c r="AH881" s="304">
        <f t="shared" ca="1" si="405"/>
        <v>-8.8057637792754875</v>
      </c>
    </row>
    <row r="882" spans="1:34" x14ac:dyDescent="0.2">
      <c r="A882" s="347">
        <f t="shared" ca="1" si="383"/>
        <v>1E-4</v>
      </c>
      <c r="B882" s="304">
        <f t="shared" ca="1" si="384"/>
        <v>29.849000000000043</v>
      </c>
      <c r="D882" s="306">
        <f t="shared" ca="1" si="385"/>
        <v>-0.60904970446237494</v>
      </c>
      <c r="E882" s="307">
        <f t="shared" ca="1" si="386"/>
        <v>-1.0252980228702278</v>
      </c>
      <c r="F882" s="304">
        <f t="shared" ca="1" si="387"/>
        <v>1.1925508702807208</v>
      </c>
      <c r="G882" s="306">
        <f t="shared" ca="1" si="388"/>
        <v>7.1267580910397292</v>
      </c>
      <c r="H882" s="307">
        <f t="shared" ca="1" si="389"/>
        <v>-102.7946371403421</v>
      </c>
      <c r="I882" s="304">
        <f t="shared" ca="1" si="390"/>
        <v>103.04139025509507</v>
      </c>
      <c r="J882" s="306">
        <f t="shared" ca="1" si="391"/>
        <v>634.95209386251588</v>
      </c>
      <c r="K882" s="307">
        <f t="shared" ca="1" si="392"/>
        <v>-9.7958149122562528</v>
      </c>
      <c r="L882" s="304">
        <f t="shared" ca="1" si="377"/>
        <v>635.02765253978384</v>
      </c>
      <c r="M882" s="306">
        <f t="shared" ca="1" si="393"/>
        <v>-1.50157703208543</v>
      </c>
      <c r="N882" s="304">
        <f t="shared" ca="1" si="394"/>
        <v>-86.034026552275336</v>
      </c>
      <c r="P882" s="310">
        <f t="shared" ca="1" si="395"/>
        <v>23</v>
      </c>
      <c r="Q882" s="304">
        <f t="shared" ca="1" si="396"/>
        <v>0</v>
      </c>
      <c r="R882" s="306">
        <f t="shared" ca="1" si="397"/>
        <v>0</v>
      </c>
      <c r="S882" s="307">
        <f t="shared" ca="1" si="398"/>
        <v>4.5130000000000017</v>
      </c>
      <c r="T882" s="304">
        <f t="shared" ca="1" si="378"/>
        <v>44.272530000000017</v>
      </c>
      <c r="U882" s="311">
        <f t="shared" ca="1" si="379"/>
        <v>0</v>
      </c>
      <c r="V882" s="306">
        <f t="shared" ca="1" si="380"/>
        <v>1.226200575357451</v>
      </c>
      <c r="W882" s="304">
        <f t="shared" ca="1" si="381"/>
        <v>39.740644935720837</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0.98071796222268048</v>
      </c>
      <c r="AH882" s="304">
        <f t="shared" ca="1" si="405"/>
        <v>-8.805789593755545</v>
      </c>
    </row>
    <row r="883" spans="1:34" x14ac:dyDescent="0.2">
      <c r="A883" s="347">
        <f t="shared" ca="1" si="383"/>
        <v>1E-4</v>
      </c>
      <c r="B883" s="304">
        <f t="shared" ca="1" si="384"/>
        <v>29.849100000000043</v>
      </c>
      <c r="D883" s="306">
        <f t="shared" ca="1" si="385"/>
        <v>-0.60904570533142821</v>
      </c>
      <c r="E883" s="307">
        <f t="shared" ca="1" si="386"/>
        <v>-1.0252718695276783</v>
      </c>
      <c r="F883" s="304">
        <f t="shared" ca="1" si="387"/>
        <v>1.1925263425297732</v>
      </c>
      <c r="G883" s="306">
        <f t="shared" ca="1" si="388"/>
        <v>7.1266971864691957</v>
      </c>
      <c r="H883" s="307">
        <f t="shared" ca="1" si="389"/>
        <v>-102.79473966752906</v>
      </c>
      <c r="I883" s="304">
        <f t="shared" ca="1" si="390"/>
        <v>103.0414883243769</v>
      </c>
      <c r="J883" s="306">
        <f t="shared" ca="1" si="391"/>
        <v>634.95209386251588</v>
      </c>
      <c r="K883" s="307">
        <f t="shared" ca="1" si="392"/>
        <v>-9.8060943810966457</v>
      </c>
      <c r="L883" s="304">
        <f t="shared" ca="1" si="377"/>
        <v>635.02781119208009</v>
      </c>
      <c r="M883" s="306">
        <f t="shared" ca="1" si="393"/>
        <v>-1.5015776905572478</v>
      </c>
      <c r="N883" s="304">
        <f t="shared" ca="1" si="394"/>
        <v>-86.034064279931428</v>
      </c>
      <c r="P883" s="310">
        <f t="shared" ca="1" si="395"/>
        <v>23</v>
      </c>
      <c r="Q883" s="304">
        <f t="shared" ca="1" si="396"/>
        <v>0</v>
      </c>
      <c r="R883" s="306">
        <f t="shared" ca="1" si="397"/>
        <v>0</v>
      </c>
      <c r="S883" s="307">
        <f t="shared" ca="1" si="398"/>
        <v>4.5130000000000017</v>
      </c>
      <c r="T883" s="304">
        <f t="shared" ca="1" si="378"/>
        <v>44.272530000000017</v>
      </c>
      <c r="U883" s="311">
        <f t="shared" ca="1" si="379"/>
        <v>0</v>
      </c>
      <c r="V883" s="306">
        <f t="shared" ca="1" si="380"/>
        <v>1.226201835827462</v>
      </c>
      <c r="W883" s="304">
        <f t="shared" ca="1" si="381"/>
        <v>39.740761433176445</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0.98069259488681482</v>
      </c>
      <c r="AH883" s="304">
        <f t="shared" ca="1" si="405"/>
        <v>-8.805815407870778</v>
      </c>
    </row>
    <row r="884" spans="1:34" x14ac:dyDescent="0.2">
      <c r="A884" s="347">
        <f t="shared" ca="1" si="383"/>
        <v>1E-4</v>
      </c>
      <c r="B884" s="304">
        <f t="shared" ca="1" si="384"/>
        <v>29.849200000000042</v>
      </c>
      <c r="D884" s="306">
        <f t="shared" ca="1" si="385"/>
        <v>-0.60904170620151798</v>
      </c>
      <c r="E884" s="307">
        <f t="shared" ca="1" si="386"/>
        <v>-1.0252457165547249</v>
      </c>
      <c r="F884" s="304">
        <f t="shared" ca="1" si="387"/>
        <v>1.192501815179611</v>
      </c>
      <c r="G884" s="306">
        <f t="shared" ca="1" si="388"/>
        <v>7.1266362822985752</v>
      </c>
      <c r="H884" s="307">
        <f t="shared" ca="1" si="389"/>
        <v>-102.79484219210072</v>
      </c>
      <c r="I884" s="304">
        <f t="shared" ca="1" si="390"/>
        <v>103.04158639112202</v>
      </c>
      <c r="J884" s="306">
        <f t="shared" ca="1" si="391"/>
        <v>634.95209386251588</v>
      </c>
      <c r="K884" s="307">
        <f t="shared" ca="1" si="392"/>
        <v>-9.8163738601896267</v>
      </c>
      <c r="L884" s="304">
        <f t="shared" ca="1" si="377"/>
        <v>635.02797001089345</v>
      </c>
      <c r="M884" s="306">
        <f t="shared" ca="1" si="393"/>
        <v>-1.5015783490221852</v>
      </c>
      <c r="N884" s="304">
        <f t="shared" ca="1" si="394"/>
        <v>-86.034102007193297</v>
      </c>
      <c r="P884" s="310">
        <f t="shared" ca="1" si="395"/>
        <v>23</v>
      </c>
      <c r="Q884" s="304">
        <f t="shared" ca="1" si="396"/>
        <v>0</v>
      </c>
      <c r="R884" s="306">
        <f t="shared" ca="1" si="397"/>
        <v>0</v>
      </c>
      <c r="S884" s="307">
        <f t="shared" ca="1" si="398"/>
        <v>4.5130000000000017</v>
      </c>
      <c r="T884" s="304">
        <f t="shared" ca="1" si="378"/>
        <v>44.272530000000017</v>
      </c>
      <c r="U884" s="311">
        <f t="shared" ca="1" si="379"/>
        <v>0</v>
      </c>
      <c r="V884" s="306">
        <f t="shared" ca="1" si="380"/>
        <v>1.226203096300027</v>
      </c>
      <c r="W884" s="304">
        <f t="shared" ca="1" si="381"/>
        <v>39.740877928985633</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0.98066722790685645</v>
      </c>
      <c r="AH884" s="304">
        <f t="shared" ca="1" si="405"/>
        <v>-8.8058412216211899</v>
      </c>
    </row>
    <row r="885" spans="1:34" x14ac:dyDescent="0.2">
      <c r="A885" s="347">
        <f t="shared" ca="1" si="383"/>
        <v>1E-4</v>
      </c>
      <c r="B885" s="304">
        <f t="shared" ca="1" si="384"/>
        <v>29.849300000000042</v>
      </c>
      <c r="D885" s="306">
        <f t="shared" ca="1" si="385"/>
        <v>-0.60903770707263971</v>
      </c>
      <c r="E885" s="307">
        <f t="shared" ca="1" si="386"/>
        <v>-1.0252195639513637</v>
      </c>
      <c r="F885" s="304">
        <f t="shared" ca="1" si="387"/>
        <v>1.1924772882302299</v>
      </c>
      <c r="G885" s="306">
        <f t="shared" ca="1" si="388"/>
        <v>7.1265753785278676</v>
      </c>
      <c r="H885" s="307">
        <f t="shared" ca="1" si="389"/>
        <v>-102.79494471405711</v>
      </c>
      <c r="I885" s="304">
        <f t="shared" ca="1" si="390"/>
        <v>103.0416844553305</v>
      </c>
      <c r="J885" s="306">
        <f t="shared" ca="1" si="391"/>
        <v>634.95209386251588</v>
      </c>
      <c r="K885" s="307">
        <f t="shared" ca="1" si="392"/>
        <v>-9.8266533495349346</v>
      </c>
      <c r="L885" s="304">
        <f t="shared" ca="1" si="377"/>
        <v>635.02812899622415</v>
      </c>
      <c r="M885" s="306">
        <f t="shared" ca="1" si="393"/>
        <v>-1.501579007480242</v>
      </c>
      <c r="N885" s="304">
        <f t="shared" ca="1" si="394"/>
        <v>-86.034139734060943</v>
      </c>
      <c r="P885" s="310">
        <f t="shared" ca="1" si="395"/>
        <v>23</v>
      </c>
      <c r="Q885" s="304">
        <f t="shared" ca="1" si="396"/>
        <v>0</v>
      </c>
      <c r="R885" s="306">
        <f t="shared" ca="1" si="397"/>
        <v>0</v>
      </c>
      <c r="S885" s="307">
        <f t="shared" ca="1" si="398"/>
        <v>4.5130000000000017</v>
      </c>
      <c r="T885" s="304">
        <f t="shared" ca="1" si="378"/>
        <v>44.272530000000017</v>
      </c>
      <c r="U885" s="311">
        <f t="shared" ca="1" si="379"/>
        <v>0</v>
      </c>
      <c r="V885" s="306">
        <f t="shared" ca="1" si="380"/>
        <v>1.2262043567751448</v>
      </c>
      <c r="W885" s="304">
        <f t="shared" ca="1" si="381"/>
        <v>39.7409944231484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0.98064186128280539</v>
      </c>
      <c r="AH885" s="304">
        <f t="shared" ca="1" si="405"/>
        <v>-8.8058670350067842</v>
      </c>
    </row>
    <row r="886" spans="1:34" x14ac:dyDescent="0.2">
      <c r="A886" s="347">
        <f t="shared" ca="1" si="383"/>
        <v>1E-4</v>
      </c>
      <c r="B886" s="304">
        <f t="shared" ca="1" si="384"/>
        <v>29.849400000000042</v>
      </c>
      <c r="D886" s="306">
        <f t="shared" ca="1" si="385"/>
        <v>-0.60903370794479861</v>
      </c>
      <c r="E886" s="307">
        <f t="shared" ca="1" si="386"/>
        <v>-1.0251934117175949</v>
      </c>
      <c r="F886" s="304">
        <f t="shared" ca="1" si="387"/>
        <v>1.1924527616816325</v>
      </c>
      <c r="G886" s="306">
        <f t="shared" ca="1" si="388"/>
        <v>7.126514475157073</v>
      </c>
      <c r="H886" s="307">
        <f t="shared" ca="1" si="389"/>
        <v>-102.79504723339828</v>
      </c>
      <c r="I886" s="304">
        <f t="shared" ca="1" si="390"/>
        <v>103.04178251700233</v>
      </c>
      <c r="J886" s="306">
        <f t="shared" ca="1" si="391"/>
        <v>634.95209386251588</v>
      </c>
      <c r="K886" s="307">
        <f t="shared" ca="1" si="392"/>
        <v>-9.8369328491323067</v>
      </c>
      <c r="L886" s="304">
        <f t="shared" ca="1" si="377"/>
        <v>635.02828814807253</v>
      </c>
      <c r="M886" s="306">
        <f t="shared" ca="1" si="393"/>
        <v>-1.5015796659314182</v>
      </c>
      <c r="N886" s="304">
        <f t="shared" ca="1" si="394"/>
        <v>-86.034177460534352</v>
      </c>
      <c r="P886" s="310">
        <f t="shared" ca="1" si="395"/>
        <v>23</v>
      </c>
      <c r="Q886" s="304">
        <f t="shared" ca="1" si="396"/>
        <v>0</v>
      </c>
      <c r="R886" s="306">
        <f t="shared" ca="1" si="397"/>
        <v>0</v>
      </c>
      <c r="S886" s="307">
        <f t="shared" ca="1" si="398"/>
        <v>4.5130000000000017</v>
      </c>
      <c r="T886" s="304">
        <f t="shared" ca="1" si="378"/>
        <v>44.272530000000017</v>
      </c>
      <c r="U886" s="311">
        <f t="shared" ca="1" si="379"/>
        <v>0</v>
      </c>
      <c r="V886" s="306">
        <f t="shared" ca="1" si="380"/>
        <v>1.2262056172528166</v>
      </c>
      <c r="W886" s="304">
        <f t="shared" ca="1" si="381"/>
        <v>39.741110915664791</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0.98061649501465986</v>
      </c>
      <c r="AH886" s="304">
        <f t="shared" ca="1" si="405"/>
        <v>-8.8058928480275611</v>
      </c>
    </row>
    <row r="887" spans="1:34" x14ac:dyDescent="0.2">
      <c r="A887" s="347">
        <f t="shared" ca="1" si="383"/>
        <v>1E-4</v>
      </c>
      <c r="B887" s="304">
        <f t="shared" ca="1" si="384"/>
        <v>29.849500000000042</v>
      </c>
      <c r="D887" s="306">
        <f t="shared" ca="1" si="385"/>
        <v>-0.60902970881799467</v>
      </c>
      <c r="E887" s="307">
        <f t="shared" ca="1" si="386"/>
        <v>-1.0251672598534078</v>
      </c>
      <c r="F887" s="304">
        <f t="shared" ca="1" si="387"/>
        <v>1.1924282355338103</v>
      </c>
      <c r="G887" s="306">
        <f t="shared" ca="1" si="388"/>
        <v>7.1264535721861915</v>
      </c>
      <c r="H887" s="307">
        <f t="shared" ca="1" si="389"/>
        <v>-102.79514975012427</v>
      </c>
      <c r="I887" s="304">
        <f t="shared" ca="1" si="390"/>
        <v>103.04188057613757</v>
      </c>
      <c r="J887" s="306">
        <f t="shared" ca="1" si="391"/>
        <v>634.95209386251588</v>
      </c>
      <c r="K887" s="307">
        <f t="shared" ca="1" si="392"/>
        <v>-9.8472123589814835</v>
      </c>
      <c r="L887" s="304">
        <f t="shared" ca="1" si="377"/>
        <v>635.02844746643916</v>
      </c>
      <c r="M887" s="306">
        <f t="shared" ca="1" si="393"/>
        <v>-1.5015803243757144</v>
      </c>
      <c r="N887" s="304">
        <f t="shared" ca="1" si="394"/>
        <v>-86.034215186613565</v>
      </c>
      <c r="P887" s="310">
        <f t="shared" ca="1" si="395"/>
        <v>23</v>
      </c>
      <c r="Q887" s="304">
        <f t="shared" ca="1" si="396"/>
        <v>0</v>
      </c>
      <c r="R887" s="306">
        <f t="shared" ca="1" si="397"/>
        <v>0</v>
      </c>
      <c r="S887" s="307">
        <f t="shared" ca="1" si="398"/>
        <v>4.5130000000000017</v>
      </c>
      <c r="T887" s="304">
        <f t="shared" ca="1" si="378"/>
        <v>44.272530000000017</v>
      </c>
      <c r="U887" s="311">
        <f t="shared" ca="1" si="379"/>
        <v>0</v>
      </c>
      <c r="V887" s="306">
        <f t="shared" ca="1" si="380"/>
        <v>1.2262068777330417</v>
      </c>
      <c r="W887" s="304">
        <f t="shared" ca="1" si="381"/>
        <v>39.74122740653479</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0.98059112910241097</v>
      </c>
      <c r="AH887" s="304">
        <f t="shared" ca="1" si="405"/>
        <v>-8.8059186606835311</v>
      </c>
    </row>
    <row r="888" spans="1:34" x14ac:dyDescent="0.2">
      <c r="A888" s="347">
        <f t="shared" ca="1" si="383"/>
        <v>1E-4</v>
      </c>
      <c r="B888" s="304">
        <f t="shared" ca="1" si="384"/>
        <v>29.849600000000041</v>
      </c>
      <c r="D888" s="306">
        <f t="shared" ca="1" si="385"/>
        <v>-0.60902570969222514</v>
      </c>
      <c r="E888" s="307">
        <f t="shared" ca="1" si="386"/>
        <v>-1.0251411083588042</v>
      </c>
      <c r="F888" s="304">
        <f t="shared" ca="1" si="387"/>
        <v>1.1924037097867635</v>
      </c>
      <c r="G888" s="306">
        <f t="shared" ca="1" si="388"/>
        <v>7.126392669615222</v>
      </c>
      <c r="H888" s="307">
        <f t="shared" ca="1" si="389"/>
        <v>-102.7952522642351</v>
      </c>
      <c r="I888" s="304">
        <f t="shared" ca="1" si="390"/>
        <v>103.04197863273627</v>
      </c>
      <c r="J888" s="306">
        <f t="shared" ca="1" si="391"/>
        <v>634.95209386251588</v>
      </c>
      <c r="K888" s="307">
        <f t="shared" ca="1" si="392"/>
        <v>-9.8574918790822021</v>
      </c>
      <c r="L888" s="304">
        <f t="shared" ca="1" si="377"/>
        <v>635.02860695132415</v>
      </c>
      <c r="M888" s="306">
        <f t="shared" ca="1" si="393"/>
        <v>-1.5015809828131301</v>
      </c>
      <c r="N888" s="304">
        <f t="shared" ca="1" si="394"/>
        <v>-86.034252912298555</v>
      </c>
      <c r="P888" s="310">
        <f t="shared" ca="1" si="395"/>
        <v>23</v>
      </c>
      <c r="Q888" s="304">
        <f t="shared" ca="1" si="396"/>
        <v>0</v>
      </c>
      <c r="R888" s="306">
        <f t="shared" ca="1" si="397"/>
        <v>0</v>
      </c>
      <c r="S888" s="307">
        <f t="shared" ca="1" si="398"/>
        <v>4.5130000000000017</v>
      </c>
      <c r="T888" s="304">
        <f t="shared" ca="1" si="378"/>
        <v>44.272530000000017</v>
      </c>
      <c r="U888" s="311">
        <f t="shared" ca="1" si="379"/>
        <v>0</v>
      </c>
      <c r="V888" s="306">
        <f t="shared" ca="1" si="380"/>
        <v>1.2262081382158203</v>
      </c>
      <c r="W888" s="304">
        <f t="shared" ca="1" si="381"/>
        <v>39.741343895758448</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0.98056576354606051</v>
      </c>
      <c r="AH888" s="304">
        <f t="shared" ca="1" si="405"/>
        <v>-8.8059444729746907</v>
      </c>
    </row>
    <row r="889" spans="1:34" x14ac:dyDescent="0.2">
      <c r="A889" s="347">
        <f t="shared" ca="1" si="383"/>
        <v>1E-4</v>
      </c>
      <c r="B889" s="304">
        <f t="shared" ca="1" si="384"/>
        <v>29.849700000000041</v>
      </c>
      <c r="D889" s="306">
        <f t="shared" ca="1" si="385"/>
        <v>-0.60902171056749577</v>
      </c>
      <c r="E889" s="307">
        <f t="shared" ca="1" si="386"/>
        <v>-1.0251149572337788</v>
      </c>
      <c r="F889" s="304">
        <f t="shared" ca="1" si="387"/>
        <v>1.1923791844404912</v>
      </c>
      <c r="G889" s="306">
        <f t="shared" ca="1" si="388"/>
        <v>7.1263317674441655</v>
      </c>
      <c r="H889" s="307">
        <f t="shared" ca="1" si="389"/>
        <v>-102.79535477573083</v>
      </c>
      <c r="I889" s="304">
        <f t="shared" ca="1" si="390"/>
        <v>103.04207668679844</v>
      </c>
      <c r="J889" s="306">
        <f t="shared" ca="1" si="391"/>
        <v>634.95209386251588</v>
      </c>
      <c r="K889" s="307">
        <f t="shared" ca="1" si="392"/>
        <v>-9.8677714094341997</v>
      </c>
      <c r="L889" s="304">
        <f t="shared" ca="1" si="377"/>
        <v>635.02876660272796</v>
      </c>
      <c r="M889" s="306">
        <f t="shared" ca="1" si="393"/>
        <v>-1.501581641243666</v>
      </c>
      <c r="N889" s="304">
        <f t="shared" ca="1" si="394"/>
        <v>-86.034290637589365</v>
      </c>
      <c r="P889" s="310">
        <f t="shared" ca="1" si="395"/>
        <v>23</v>
      </c>
      <c r="Q889" s="304">
        <f t="shared" ca="1" si="396"/>
        <v>0</v>
      </c>
      <c r="R889" s="306">
        <f t="shared" ca="1" si="397"/>
        <v>0</v>
      </c>
      <c r="S889" s="307">
        <f t="shared" ca="1" si="398"/>
        <v>4.5130000000000017</v>
      </c>
      <c r="T889" s="304">
        <f t="shared" ca="1" si="378"/>
        <v>44.272530000000017</v>
      </c>
      <c r="U889" s="311">
        <f t="shared" ca="1" si="379"/>
        <v>0</v>
      </c>
      <c r="V889" s="306">
        <f t="shared" ca="1" si="380"/>
        <v>1.2262093987011522</v>
      </c>
      <c r="W889" s="304">
        <f t="shared" ca="1" si="381"/>
        <v>39.741460383335756</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0.98054039834559958</v>
      </c>
      <c r="AH889" s="304">
        <f t="shared" ca="1" si="405"/>
        <v>-8.8059702849010488</v>
      </c>
    </row>
    <row r="890" spans="1:34" x14ac:dyDescent="0.2">
      <c r="A890" s="347">
        <f t="shared" ca="1" si="383"/>
        <v>1E-4</v>
      </c>
      <c r="B890" s="304">
        <f t="shared" ca="1" si="384"/>
        <v>29.849800000000041</v>
      </c>
      <c r="D890" s="306">
        <f t="shared" ca="1" si="385"/>
        <v>-0.60901771144380179</v>
      </c>
      <c r="E890" s="307">
        <f t="shared" ca="1" si="386"/>
        <v>-1.0250888064783261</v>
      </c>
      <c r="F890" s="304">
        <f t="shared" ca="1" si="387"/>
        <v>1.1923546594949863</v>
      </c>
      <c r="G890" s="306">
        <f t="shared" ca="1" si="388"/>
        <v>7.1262708656730211</v>
      </c>
      <c r="H890" s="307">
        <f t="shared" ca="1" si="389"/>
        <v>-102.79545728461147</v>
      </c>
      <c r="I890" s="304">
        <f t="shared" ca="1" si="390"/>
        <v>103.04217473832412</v>
      </c>
      <c r="J890" s="306">
        <f t="shared" ca="1" si="391"/>
        <v>634.95209386251588</v>
      </c>
      <c r="K890" s="307">
        <f t="shared" ca="1" si="392"/>
        <v>-9.8780509500372169</v>
      </c>
      <c r="L890" s="304">
        <f t="shared" ca="1" si="377"/>
        <v>635.02892642065115</v>
      </c>
      <c r="M890" s="306">
        <f t="shared" ca="1" si="393"/>
        <v>-1.5015822996673216</v>
      </c>
      <c r="N890" s="304">
        <f t="shared" ca="1" si="394"/>
        <v>-86.034328362485965</v>
      </c>
      <c r="P890" s="310">
        <f t="shared" ca="1" si="395"/>
        <v>23</v>
      </c>
      <c r="Q890" s="304">
        <f t="shared" ca="1" si="396"/>
        <v>0</v>
      </c>
      <c r="R890" s="306">
        <f t="shared" ca="1" si="397"/>
        <v>0</v>
      </c>
      <c r="S890" s="307">
        <f t="shared" ca="1" si="398"/>
        <v>4.5130000000000017</v>
      </c>
      <c r="T890" s="304">
        <f t="shared" ca="1" si="378"/>
        <v>44.272530000000017</v>
      </c>
      <c r="U890" s="311">
        <f t="shared" ca="1" si="379"/>
        <v>0</v>
      </c>
      <c r="V890" s="306">
        <f t="shared" ca="1" si="380"/>
        <v>1.2262106591890372</v>
      </c>
      <c r="W890" s="304">
        <f t="shared" ca="1" si="381"/>
        <v>39.741576869266716</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0.98051503350102998</v>
      </c>
      <c r="AH890" s="304">
        <f t="shared" ca="1" si="405"/>
        <v>-8.8059960964626054</v>
      </c>
    </row>
    <row r="891" spans="1:34" x14ac:dyDescent="0.2">
      <c r="A891" s="347">
        <f t="shared" ca="1" si="383"/>
        <v>1E-4</v>
      </c>
      <c r="B891" s="304">
        <f t="shared" ca="1" si="384"/>
        <v>29.849900000000041</v>
      </c>
      <c r="D891" s="306">
        <f t="shared" ca="1" si="385"/>
        <v>-0.60901371232114865</v>
      </c>
      <c r="E891" s="307">
        <f t="shared" ca="1" si="386"/>
        <v>-1.0250626560924498</v>
      </c>
      <c r="F891" s="304">
        <f t="shared" ca="1" si="387"/>
        <v>1.1923301349502557</v>
      </c>
      <c r="G891" s="306">
        <f t="shared" ca="1" si="388"/>
        <v>7.1262099643017889</v>
      </c>
      <c r="H891" s="307">
        <f t="shared" ca="1" si="389"/>
        <v>-102.79555979087708</v>
      </c>
      <c r="I891" s="304">
        <f t="shared" ca="1" si="390"/>
        <v>103.04227278731335</v>
      </c>
      <c r="J891" s="306">
        <f t="shared" ca="1" si="391"/>
        <v>634.95209386251588</v>
      </c>
      <c r="K891" s="307">
        <f t="shared" ca="1" si="392"/>
        <v>-9.8883305008909907</v>
      </c>
      <c r="L891" s="304">
        <f t="shared" ca="1" si="377"/>
        <v>635.02908640509372</v>
      </c>
      <c r="M891" s="306">
        <f t="shared" ca="1" si="393"/>
        <v>-1.5015829580840974</v>
      </c>
      <c r="N891" s="304">
        <f t="shared" ca="1" si="394"/>
        <v>-86.034366086988385</v>
      </c>
      <c r="P891" s="310">
        <f t="shared" ca="1" si="395"/>
        <v>23</v>
      </c>
      <c r="Q891" s="304">
        <f t="shared" ca="1" si="396"/>
        <v>0</v>
      </c>
      <c r="R891" s="306">
        <f t="shared" ca="1" si="397"/>
        <v>0</v>
      </c>
      <c r="S891" s="307">
        <f t="shared" ca="1" si="398"/>
        <v>4.5130000000000017</v>
      </c>
      <c r="T891" s="304">
        <f t="shared" ca="1" si="378"/>
        <v>44.272530000000017</v>
      </c>
      <c r="U891" s="311">
        <f t="shared" ca="1" si="379"/>
        <v>0</v>
      </c>
      <c r="V891" s="306">
        <f t="shared" ca="1" si="380"/>
        <v>1.2262119196794756</v>
      </c>
      <c r="W891" s="304">
        <f t="shared" ca="1" si="381"/>
        <v>39.741693353551362</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0.98048966901234991</v>
      </c>
      <c r="AH891" s="304">
        <f t="shared" ca="1" si="405"/>
        <v>-8.8060219076593622</v>
      </c>
    </row>
    <row r="892" spans="1:34" x14ac:dyDescent="0.2">
      <c r="A892" s="347">
        <f t="shared" ca="1" si="383"/>
        <v>1E-4</v>
      </c>
      <c r="B892" s="304">
        <f t="shared" ca="1" si="384"/>
        <v>29.850000000000041</v>
      </c>
      <c r="D892" s="306">
        <f t="shared" ca="1" si="385"/>
        <v>-0.60900971319953401</v>
      </c>
      <c r="E892" s="307">
        <f t="shared" ca="1" si="386"/>
        <v>-1.0250365060761411</v>
      </c>
      <c r="F892" s="304">
        <f t="shared" ca="1" si="387"/>
        <v>1.1923056108062906</v>
      </c>
      <c r="G892" s="306">
        <f t="shared" ca="1" si="388"/>
        <v>7.1261490633304687</v>
      </c>
      <c r="H892" s="307">
        <f t="shared" ca="1" si="389"/>
        <v>-102.79566229452769</v>
      </c>
      <c r="I892" s="304">
        <f t="shared" ca="1" si="390"/>
        <v>103.04237083376619</v>
      </c>
      <c r="J892" s="306">
        <f t="shared" ca="1" si="391"/>
        <v>634.95209386251588</v>
      </c>
      <c r="K892" s="307">
        <f t="shared" ca="1" si="392"/>
        <v>-9.8986100619952602</v>
      </c>
      <c r="L892" s="304">
        <f t="shared" ca="1" si="377"/>
        <v>635.02924655605636</v>
      </c>
      <c r="M892" s="306">
        <f t="shared" ca="1" si="393"/>
        <v>-1.5015836164939931</v>
      </c>
      <c r="N892" s="304">
        <f t="shared" ca="1" si="394"/>
        <v>-86.034403811096595</v>
      </c>
      <c r="P892" s="310">
        <f t="shared" ca="1" si="395"/>
        <v>23</v>
      </c>
      <c r="Q892" s="304">
        <f t="shared" ca="1" si="396"/>
        <v>0</v>
      </c>
      <c r="R892" s="306">
        <f t="shared" ca="1" si="397"/>
        <v>0</v>
      </c>
      <c r="S892" s="307">
        <f t="shared" ca="1" si="398"/>
        <v>4.5130000000000017</v>
      </c>
      <c r="T892" s="304">
        <f t="shared" ca="1" si="378"/>
        <v>44.272530000000017</v>
      </c>
      <c r="U892" s="311">
        <f t="shared" ca="1" si="379"/>
        <v>0</v>
      </c>
      <c r="V892" s="306">
        <f t="shared" ca="1" si="380"/>
        <v>1.2262131801724676</v>
      </c>
      <c r="W892" s="304">
        <f t="shared" ca="1" si="381"/>
        <v>39.741809836189738</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0.98046430487955583</v>
      </c>
      <c r="AH892" s="304">
        <f t="shared" ca="1" si="405"/>
        <v>-8.8060477184913246</v>
      </c>
    </row>
    <row r="893" spans="1:34" x14ac:dyDescent="0.2">
      <c r="A893" s="347">
        <f t="shared" ca="1" si="383"/>
        <v>1E-4</v>
      </c>
      <c r="B893" s="304">
        <f t="shared" ca="1" si="384"/>
        <v>29.85010000000004</v>
      </c>
      <c r="D893" s="306">
        <f t="shared" ca="1" si="385"/>
        <v>-0.60900571407896176</v>
      </c>
      <c r="E893" s="307">
        <f t="shared" ca="1" si="386"/>
        <v>-1.0250103564293926</v>
      </c>
      <c r="F893" s="304">
        <f t="shared" ca="1" si="387"/>
        <v>1.1922810870630871</v>
      </c>
      <c r="G893" s="306">
        <f t="shared" ca="1" si="388"/>
        <v>7.1260881627590607</v>
      </c>
      <c r="H893" s="307">
        <f t="shared" ca="1" si="389"/>
        <v>-102.79576479556333</v>
      </c>
      <c r="I893" s="304">
        <f t="shared" ca="1" si="390"/>
        <v>103.04246887768262</v>
      </c>
      <c r="J893" s="306">
        <f t="shared" ca="1" si="391"/>
        <v>634.95209386251588</v>
      </c>
      <c r="K893" s="307">
        <f t="shared" ca="1" si="392"/>
        <v>-9.908889633349764</v>
      </c>
      <c r="L893" s="304">
        <f t="shared" ca="1" si="377"/>
        <v>635.0294068735393</v>
      </c>
      <c r="M893" s="306">
        <f t="shared" ca="1" si="393"/>
        <v>-1.5015842748970092</v>
      </c>
      <c r="N893" s="304">
        <f t="shared" ca="1" si="394"/>
        <v>-86.034441534810639</v>
      </c>
      <c r="P893" s="310">
        <f t="shared" ca="1" si="395"/>
        <v>23</v>
      </c>
      <c r="Q893" s="304">
        <f t="shared" ca="1" si="396"/>
        <v>0</v>
      </c>
      <c r="R893" s="306">
        <f t="shared" ca="1" si="397"/>
        <v>0</v>
      </c>
      <c r="S893" s="307">
        <f t="shared" ca="1" si="398"/>
        <v>4.5130000000000017</v>
      </c>
      <c r="T893" s="304">
        <f t="shared" ca="1" si="378"/>
        <v>44.272530000000017</v>
      </c>
      <c r="U893" s="311">
        <f t="shared" ca="1" si="379"/>
        <v>0</v>
      </c>
      <c r="V893" s="306">
        <f t="shared" ca="1" si="380"/>
        <v>1.2262144406680127</v>
      </c>
      <c r="W893" s="304">
        <f t="shared" ca="1" si="381"/>
        <v>39.741926317181814</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0.98043894110263174</v>
      </c>
      <c r="AH893" s="304">
        <f t="shared" ca="1" si="405"/>
        <v>-8.8060735289585033</v>
      </c>
    </row>
    <row r="894" spans="1:34" x14ac:dyDescent="0.2">
      <c r="A894" s="347">
        <f t="shared" ca="1" si="383"/>
        <v>1E-4</v>
      </c>
      <c r="B894" s="304">
        <f t="shared" ca="1" si="384"/>
        <v>29.85020000000004</v>
      </c>
      <c r="D894" s="306">
        <f t="shared" ca="1" si="385"/>
        <v>-0.6090017149594289</v>
      </c>
      <c r="E894" s="307">
        <f t="shared" ca="1" si="386"/>
        <v>-1.0249842071522082</v>
      </c>
      <c r="F894" s="304">
        <f t="shared" ca="1" si="387"/>
        <v>1.1922565637206475</v>
      </c>
      <c r="G894" s="306">
        <f t="shared" ca="1" si="388"/>
        <v>7.1260272625875647</v>
      </c>
      <c r="H894" s="307">
        <f t="shared" ca="1" si="389"/>
        <v>-102.79586729398405</v>
      </c>
      <c r="I894" s="304">
        <f t="shared" ca="1" si="390"/>
        <v>103.04256691906272</v>
      </c>
      <c r="J894" s="306">
        <f t="shared" ca="1" si="391"/>
        <v>634.95209386251588</v>
      </c>
      <c r="K894" s="307">
        <f t="shared" ca="1" si="392"/>
        <v>-9.9191692149542412</v>
      </c>
      <c r="L894" s="304">
        <f t="shared" ca="1" si="377"/>
        <v>635.02956735754287</v>
      </c>
      <c r="M894" s="306">
        <f t="shared" ca="1" si="393"/>
        <v>-1.5015849332931457</v>
      </c>
      <c r="N894" s="304">
        <f t="shared" ca="1" si="394"/>
        <v>-86.034479258130503</v>
      </c>
      <c r="P894" s="310">
        <f t="shared" ca="1" si="395"/>
        <v>23</v>
      </c>
      <c r="Q894" s="304">
        <f t="shared" ca="1" si="396"/>
        <v>0</v>
      </c>
      <c r="R894" s="306">
        <f t="shared" ca="1" si="397"/>
        <v>0</v>
      </c>
      <c r="S894" s="307">
        <f t="shared" ca="1" si="398"/>
        <v>4.5130000000000017</v>
      </c>
      <c r="T894" s="304">
        <f t="shared" ca="1" si="378"/>
        <v>44.272530000000017</v>
      </c>
      <c r="U894" s="311">
        <f t="shared" ca="1" si="379"/>
        <v>0</v>
      </c>
      <c r="V894" s="306">
        <f t="shared" ca="1" si="380"/>
        <v>1.226215701166111</v>
      </c>
      <c r="W894" s="304">
        <f t="shared" ca="1" si="381"/>
        <v>39.742042796527628</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0.98041357768159187</v>
      </c>
      <c r="AH894" s="304">
        <f t="shared" ca="1" si="405"/>
        <v>-8.806099339060891</v>
      </c>
    </row>
    <row r="895" spans="1:34" x14ac:dyDescent="0.2">
      <c r="A895" s="347">
        <f t="shared" ca="1" si="383"/>
        <v>1E-4</v>
      </c>
      <c r="B895" s="304">
        <f t="shared" ca="1" si="384"/>
        <v>29.85030000000004</v>
      </c>
      <c r="D895" s="306">
        <f t="shared" ca="1" si="385"/>
        <v>-0.60899771584093731</v>
      </c>
      <c r="E895" s="307">
        <f t="shared" ca="1" si="386"/>
        <v>-1.0249580582445788</v>
      </c>
      <c r="F895" s="304">
        <f t="shared" ca="1" si="387"/>
        <v>1.1922320407789653</v>
      </c>
      <c r="G895" s="306">
        <f t="shared" ca="1" si="388"/>
        <v>7.1259663628159808</v>
      </c>
      <c r="H895" s="307">
        <f t="shared" ca="1" si="389"/>
        <v>-102.79596978978986</v>
      </c>
      <c r="I895" s="304">
        <f t="shared" ca="1" si="390"/>
        <v>103.04266495790651</v>
      </c>
      <c r="J895" s="306">
        <f t="shared" ca="1" si="391"/>
        <v>634.95209386251588</v>
      </c>
      <c r="K895" s="307">
        <f t="shared" ca="1" si="392"/>
        <v>-9.9294488068084306</v>
      </c>
      <c r="L895" s="304">
        <f t="shared" ca="1" si="377"/>
        <v>635.02972800806754</v>
      </c>
      <c r="M895" s="306">
        <f t="shared" ca="1" si="393"/>
        <v>-1.5015855916824026</v>
      </c>
      <c r="N895" s="304">
        <f t="shared" ca="1" si="394"/>
        <v>-86.0345169810562</v>
      </c>
      <c r="P895" s="310">
        <f t="shared" ca="1" si="395"/>
        <v>23</v>
      </c>
      <c r="Q895" s="304">
        <f t="shared" ca="1" si="396"/>
        <v>0</v>
      </c>
      <c r="R895" s="306">
        <f t="shared" ca="1" si="397"/>
        <v>0</v>
      </c>
      <c r="S895" s="307">
        <f t="shared" ca="1" si="398"/>
        <v>4.5130000000000017</v>
      </c>
      <c r="T895" s="304">
        <f t="shared" ca="1" si="378"/>
        <v>44.272530000000017</v>
      </c>
      <c r="U895" s="311">
        <f t="shared" ca="1" si="379"/>
        <v>0</v>
      </c>
      <c r="V895" s="306">
        <f t="shared" ca="1" si="380"/>
        <v>1.2262169616667626</v>
      </c>
      <c r="W895" s="304">
        <f t="shared" ca="1" si="381"/>
        <v>39.742159274227184</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0.980388214616422</v>
      </c>
      <c r="AH895" s="304">
        <f t="shared" ca="1" si="405"/>
        <v>-8.8061251487984968</v>
      </c>
    </row>
    <row r="896" spans="1:34" x14ac:dyDescent="0.2">
      <c r="A896" s="347">
        <f t="shared" ca="1" si="383"/>
        <v>1E-4</v>
      </c>
      <c r="B896" s="304">
        <f t="shared" ca="1" si="384"/>
        <v>29.85040000000004</v>
      </c>
      <c r="D896" s="306">
        <f t="shared" ca="1" si="385"/>
        <v>-0.60899371672348801</v>
      </c>
      <c r="E896" s="307">
        <f t="shared" ca="1" si="386"/>
        <v>-1.0249319097065062</v>
      </c>
      <c r="F896" s="304">
        <f t="shared" ca="1" si="387"/>
        <v>1.1922075182380429</v>
      </c>
      <c r="G896" s="306">
        <f t="shared" ca="1" si="388"/>
        <v>7.1259054634443082</v>
      </c>
      <c r="H896" s="307">
        <f t="shared" ca="1" si="389"/>
        <v>-102.79607228298083</v>
      </c>
      <c r="I896" s="304">
        <f t="shared" ca="1" si="390"/>
        <v>103.04276299421403</v>
      </c>
      <c r="J896" s="306">
        <f t="shared" ca="1" si="391"/>
        <v>634.95209386251588</v>
      </c>
      <c r="K896" s="307">
        <f t="shared" ca="1" si="392"/>
        <v>-9.9397284089120692</v>
      </c>
      <c r="L896" s="304">
        <f t="shared" ca="1" si="377"/>
        <v>635.02988882511352</v>
      </c>
      <c r="M896" s="306">
        <f t="shared" ca="1" si="393"/>
        <v>-1.5015862500647801</v>
      </c>
      <c r="N896" s="304">
        <f t="shared" ca="1" si="394"/>
        <v>-86.03455470358773</v>
      </c>
      <c r="P896" s="310">
        <f t="shared" ca="1" si="395"/>
        <v>23</v>
      </c>
      <c r="Q896" s="304">
        <f t="shared" ca="1" si="396"/>
        <v>0</v>
      </c>
      <c r="R896" s="306">
        <f t="shared" ca="1" si="397"/>
        <v>0</v>
      </c>
      <c r="S896" s="307">
        <f t="shared" ca="1" si="398"/>
        <v>4.5130000000000017</v>
      </c>
      <c r="T896" s="304">
        <f t="shared" ca="1" si="378"/>
        <v>44.272530000000017</v>
      </c>
      <c r="U896" s="311">
        <f t="shared" ca="1" si="379"/>
        <v>0</v>
      </c>
      <c r="V896" s="306">
        <f t="shared" ca="1" si="380"/>
        <v>1.2262182221699676</v>
      </c>
      <c r="W896" s="304">
        <f t="shared" ca="1" si="381"/>
        <v>39.74227575028052</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0.98036285190712569</v>
      </c>
      <c r="AH896" s="304">
        <f t="shared" ca="1" si="405"/>
        <v>-8.8061509581713207</v>
      </c>
    </row>
    <row r="897" spans="1:34" x14ac:dyDescent="0.2">
      <c r="A897" s="347">
        <f t="shared" ca="1" si="383"/>
        <v>1E-4</v>
      </c>
      <c r="B897" s="304">
        <f t="shared" ca="1" si="384"/>
        <v>29.850500000000039</v>
      </c>
      <c r="D897" s="306">
        <f t="shared" ca="1" si="385"/>
        <v>-0.6089897176070812</v>
      </c>
      <c r="E897" s="307">
        <f t="shared" ca="1" si="386"/>
        <v>-1.0249057615379797</v>
      </c>
      <c r="F897" s="304">
        <f t="shared" ca="1" si="387"/>
        <v>1.192182996097872</v>
      </c>
      <c r="G897" s="306">
        <f t="shared" ca="1" si="388"/>
        <v>7.1258445644725477</v>
      </c>
      <c r="H897" s="307">
        <f t="shared" ca="1" si="389"/>
        <v>-102.79617477355698</v>
      </c>
      <c r="I897" s="304">
        <f t="shared" ca="1" si="390"/>
        <v>103.04286102798532</v>
      </c>
      <c r="J897" s="306">
        <f t="shared" ca="1" si="391"/>
        <v>634.95209386251588</v>
      </c>
      <c r="K897" s="307">
        <f t="shared" ca="1" si="392"/>
        <v>-9.950008021264896</v>
      </c>
      <c r="L897" s="304">
        <f t="shared" ca="1" si="377"/>
        <v>635.03004980868138</v>
      </c>
      <c r="M897" s="306">
        <f t="shared" ca="1" si="393"/>
        <v>-1.5015869084402782</v>
      </c>
      <c r="N897" s="304">
        <f t="shared" ca="1" si="394"/>
        <v>-86.034592425725108</v>
      </c>
      <c r="P897" s="310">
        <f t="shared" ca="1" si="395"/>
        <v>23</v>
      </c>
      <c r="Q897" s="304">
        <f t="shared" ca="1" si="396"/>
        <v>0</v>
      </c>
      <c r="R897" s="306">
        <f t="shared" ca="1" si="397"/>
        <v>0</v>
      </c>
      <c r="S897" s="307">
        <f t="shared" ca="1" si="398"/>
        <v>4.5130000000000017</v>
      </c>
      <c r="T897" s="304">
        <f t="shared" ca="1" si="378"/>
        <v>44.272530000000017</v>
      </c>
      <c r="U897" s="311">
        <f t="shared" ca="1" si="379"/>
        <v>0</v>
      </c>
      <c r="V897" s="306">
        <f t="shared" ca="1" si="380"/>
        <v>1.2262194826757251</v>
      </c>
      <c r="W897" s="304">
        <f t="shared" ca="1" si="381"/>
        <v>39.74239222468762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0.98033748955369404</v>
      </c>
      <c r="AH897" s="304">
        <f t="shared" ca="1" si="405"/>
        <v>-8.8061767671793714</v>
      </c>
    </row>
    <row r="898" spans="1:34" x14ac:dyDescent="0.2">
      <c r="A898" s="347">
        <f t="shared" ca="1" si="383"/>
        <v>1E-4</v>
      </c>
      <c r="B898" s="304">
        <f t="shared" ca="1" si="384"/>
        <v>29.850600000000039</v>
      </c>
      <c r="D898" s="306">
        <f t="shared" ca="1" si="385"/>
        <v>-0.6089857184917179</v>
      </c>
      <c r="E898" s="307">
        <f t="shared" ca="1" si="386"/>
        <v>-1.0248796137390048</v>
      </c>
      <c r="F898" s="304">
        <f t="shared" ca="1" si="387"/>
        <v>1.1921584743584579</v>
      </c>
      <c r="G898" s="306">
        <f t="shared" ca="1" si="388"/>
        <v>7.1257836659006983</v>
      </c>
      <c r="H898" s="307">
        <f t="shared" ca="1" si="389"/>
        <v>-102.79627726151836</v>
      </c>
      <c r="I898" s="304">
        <f t="shared" ca="1" si="390"/>
        <v>103.04295905922041</v>
      </c>
      <c r="J898" s="306">
        <f t="shared" ca="1" si="391"/>
        <v>634.95209386251588</v>
      </c>
      <c r="K898" s="307">
        <f t="shared" ca="1" si="392"/>
        <v>-9.9602876438666499</v>
      </c>
      <c r="L898" s="304">
        <f t="shared" ca="1" si="377"/>
        <v>635.03021095877136</v>
      </c>
      <c r="M898" s="306">
        <f t="shared" ca="1" si="393"/>
        <v>-1.5015875668088969</v>
      </c>
      <c r="N898" s="304">
        <f t="shared" ca="1" si="394"/>
        <v>-86.034630147468334</v>
      </c>
      <c r="P898" s="310">
        <f t="shared" ca="1" si="395"/>
        <v>23</v>
      </c>
      <c r="Q898" s="304">
        <f t="shared" ca="1" si="396"/>
        <v>0</v>
      </c>
      <c r="R898" s="306">
        <f t="shared" ca="1" si="397"/>
        <v>0</v>
      </c>
      <c r="S898" s="307">
        <f t="shared" ca="1" si="398"/>
        <v>4.5130000000000017</v>
      </c>
      <c r="T898" s="304">
        <f t="shared" ca="1" si="378"/>
        <v>44.272530000000017</v>
      </c>
      <c r="U898" s="311">
        <f t="shared" ca="1" si="379"/>
        <v>0</v>
      </c>
      <c r="V898" s="306">
        <f t="shared" ca="1" si="380"/>
        <v>1.2262207431840362</v>
      </c>
      <c r="W898" s="304">
        <f t="shared" ca="1" si="381"/>
        <v>39.742508697448521</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0.98031212755612707</v>
      </c>
      <c r="AH898" s="304">
        <f t="shared" ca="1" si="405"/>
        <v>-8.8062025758226472</v>
      </c>
    </row>
    <row r="899" spans="1:34" x14ac:dyDescent="0.2">
      <c r="A899" s="347">
        <f t="shared" ca="1" si="383"/>
        <v>1E-4</v>
      </c>
      <c r="B899" s="304">
        <f t="shared" ca="1" si="384"/>
        <v>29.850700000000039</v>
      </c>
      <c r="D899" s="306">
        <f t="shared" ca="1" si="385"/>
        <v>-0.60898171937739987</v>
      </c>
      <c r="E899" s="307">
        <f t="shared" ca="1" si="386"/>
        <v>-1.0248534663095707</v>
      </c>
      <c r="F899" s="304">
        <f t="shared" ca="1" si="387"/>
        <v>1.1921339530197925</v>
      </c>
      <c r="G899" s="306">
        <f t="shared" ca="1" si="388"/>
        <v>7.1257227677287602</v>
      </c>
      <c r="H899" s="307">
        <f t="shared" ca="1" si="389"/>
        <v>-102.79637974686499</v>
      </c>
      <c r="I899" s="304">
        <f t="shared" ca="1" si="390"/>
        <v>103.04305708791934</v>
      </c>
      <c r="J899" s="306">
        <f t="shared" ca="1" si="391"/>
        <v>634.95209386251588</v>
      </c>
      <c r="K899" s="307">
        <f t="shared" ca="1" si="392"/>
        <v>-9.9705672767170697</v>
      </c>
      <c r="L899" s="304">
        <f t="shared" ca="1" si="377"/>
        <v>635.03037227538391</v>
      </c>
      <c r="M899" s="306">
        <f t="shared" ca="1" si="393"/>
        <v>-1.5015882251706365</v>
      </c>
      <c r="N899" s="304">
        <f t="shared" ca="1" si="394"/>
        <v>-86.034667868817408</v>
      </c>
      <c r="P899" s="310">
        <f t="shared" ca="1" si="395"/>
        <v>23</v>
      </c>
      <c r="Q899" s="304">
        <f t="shared" ca="1" si="396"/>
        <v>0</v>
      </c>
      <c r="R899" s="306">
        <f t="shared" ca="1" si="397"/>
        <v>0</v>
      </c>
      <c r="S899" s="307">
        <f t="shared" ca="1" si="398"/>
        <v>4.5130000000000017</v>
      </c>
      <c r="T899" s="304">
        <f t="shared" ca="1" si="378"/>
        <v>44.272530000000017</v>
      </c>
      <c r="U899" s="311">
        <f t="shared" ca="1" si="379"/>
        <v>0</v>
      </c>
      <c r="V899" s="306">
        <f t="shared" ca="1" si="380"/>
        <v>1.2262220036949005</v>
      </c>
      <c r="W899" s="304">
        <f t="shared" ca="1" si="381"/>
        <v>39.742625168563251</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0.98028676591442121</v>
      </c>
      <c r="AH899" s="304">
        <f t="shared" ca="1" si="405"/>
        <v>-8.8062283841011535</v>
      </c>
    </row>
    <row r="900" spans="1:34" x14ac:dyDescent="0.2">
      <c r="A900" s="347">
        <f t="shared" ca="1" si="383"/>
        <v>1E-4</v>
      </c>
      <c r="B900" s="304">
        <f t="shared" ca="1" si="384"/>
        <v>29.850800000000039</v>
      </c>
      <c r="D900" s="306">
        <f t="shared" ca="1" si="385"/>
        <v>-0.60897772026412678</v>
      </c>
      <c r="E900" s="307">
        <f t="shared" ca="1" si="386"/>
        <v>-1.024827319249674</v>
      </c>
      <c r="F900" s="304">
        <f t="shared" ca="1" si="387"/>
        <v>1.192109432081873</v>
      </c>
      <c r="G900" s="306">
        <f t="shared" ca="1" si="388"/>
        <v>7.1256618699567342</v>
      </c>
      <c r="H900" s="307">
        <f t="shared" ca="1" si="389"/>
        <v>-102.7964822295969</v>
      </c>
      <c r="I900" s="304">
        <f t="shared" ca="1" si="390"/>
        <v>103.04315511408211</v>
      </c>
      <c r="J900" s="306">
        <f t="shared" ca="1" si="391"/>
        <v>634.95209386251588</v>
      </c>
      <c r="K900" s="307">
        <f t="shared" ca="1" si="392"/>
        <v>-9.9808469198158924</v>
      </c>
      <c r="L900" s="304">
        <f t="shared" ref="L900:L963" ca="1" si="406">SQRT(pos_x^2+pos_z^2)</f>
        <v>635.03053375851937</v>
      </c>
      <c r="M900" s="306">
        <f t="shared" ca="1" si="393"/>
        <v>-1.5015888835254969</v>
      </c>
      <c r="N900" s="304">
        <f t="shared" ca="1" si="394"/>
        <v>-86.034705589772329</v>
      </c>
      <c r="P900" s="310">
        <f t="shared" ca="1" si="395"/>
        <v>23</v>
      </c>
      <c r="Q900" s="304">
        <f t="shared" ca="1" si="396"/>
        <v>0</v>
      </c>
      <c r="R900" s="306">
        <f t="shared" ca="1" si="397"/>
        <v>0</v>
      </c>
      <c r="S900" s="307">
        <f t="shared" ca="1" si="398"/>
        <v>4.5130000000000017</v>
      </c>
      <c r="T900" s="304">
        <f t="shared" ref="T900:T963" ca="1" si="407">m*g</f>
        <v>44.272530000000017</v>
      </c>
      <c r="U900" s="311">
        <f t="shared" ref="U900:U963" ca="1" si="408">IF(pos_xz&lt;L_rampe,Poids*COS(Beta),0)</f>
        <v>0</v>
      </c>
      <c r="V900" s="306">
        <f t="shared" ref="V900:V963" ca="1" si="409">Rho_moyen*(20000-Alt_rampe-pos_z)/(20000+Alt_rampe+pos_z)</f>
        <v>1.2262232642083175</v>
      </c>
      <c r="W900" s="304">
        <f t="shared" ref="W900:W963" ca="1" si="410">1/2*Rho*Sref*Cx*vit_xz^2</f>
        <v>39.742741638031781</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0.98026140462856759</v>
      </c>
      <c r="AH900" s="304">
        <f t="shared" ca="1" si="405"/>
        <v>-8.8062541920148991</v>
      </c>
    </row>
    <row r="901" spans="1:34" x14ac:dyDescent="0.2">
      <c r="A901" s="347">
        <f t="shared" ref="A901:A964" ca="1" si="412">IF(B900+0.01&lt;=T_ini+ROUNDUP(Temps_fin_propu,0), 0.01, IF(K900&gt;0, 0.1, 0.0001))</f>
        <v>1E-4</v>
      </c>
      <c r="B901" s="304">
        <f t="shared" ref="B901:B964" ca="1" si="413">B900+pas</f>
        <v>29.850900000000038</v>
      </c>
      <c r="D901" s="306">
        <f t="shared" ref="D901:D964" ca="1" si="414">IF(AND(L900&lt;L_rampe,Poussee&lt;Poids*SIN(M900)),0,(-W900+Poussee)/m*COS(M900)-U900/m*SIN(M900))</f>
        <v>-0.60897372115189929</v>
      </c>
      <c r="E901" s="307">
        <f t="shared" ref="E901:E964" ca="1" si="415">IF(AND(L900&lt;L_rampe,Poussee&lt;Poids*SIN(M900)),0,(-W900+Poussee)/m*SIN(M900)+U900/m*COS(M900)-Poids/m)</f>
        <v>-1.024801172559318</v>
      </c>
      <c r="F901" s="304">
        <f t="shared" ref="F901:F964" ca="1" si="416">SQRT(acc_x^2+acc_z^2)</f>
        <v>1.1920849115447039</v>
      </c>
      <c r="G901" s="306">
        <f t="shared" ref="G901:G964" ca="1" si="417">G900+acc_x*pas</f>
        <v>7.1256009725846194</v>
      </c>
      <c r="H901" s="307">
        <f t="shared" ref="H901:H964" ca="1" si="418">H900+acc_z*pas</f>
        <v>-102.79658470971415</v>
      </c>
      <c r="I901" s="304">
        <f t="shared" ref="I901:I964" ca="1" si="419">SQRT(vit_x^2+vit_z^2)</f>
        <v>103.04325313770882</v>
      </c>
      <c r="J901" s="306">
        <f t="shared" ref="J901:J964" ca="1" si="420">J900+0.5*(vit_x+G900)*pas*(K900&gt;=0)</f>
        <v>634.95209386251588</v>
      </c>
      <c r="K901" s="307">
        <f t="shared" ref="K901:K964" ca="1" si="421">K900+0.5*(vit_z+H900)*pas</f>
        <v>-9.9911265731628571</v>
      </c>
      <c r="L901" s="304">
        <f t="shared" ca="1" si="406"/>
        <v>635.03069540817796</v>
      </c>
      <c r="M901" s="306">
        <f t="shared" ref="M901:M964" ca="1" si="422">IF(AND(L900&gt;L_rampe,G901&gt;0),ATAN2(G901,H901),$M$4)</f>
        <v>-1.5015895418734784</v>
      </c>
      <c r="N901" s="304">
        <f t="shared" ref="N901:N964" ca="1" si="423">DEGREES(Beta)</f>
        <v>-86.034743310333113</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4.5130000000000017</v>
      </c>
      <c r="T901" s="304">
        <f t="shared" ca="1" si="407"/>
        <v>44.272530000000017</v>
      </c>
      <c r="U901" s="311">
        <f t="shared" ca="1" si="408"/>
        <v>0</v>
      </c>
      <c r="V901" s="306">
        <f t="shared" ca="1" si="409"/>
        <v>1.2262245247242882</v>
      </c>
      <c r="W901" s="304">
        <f t="shared" ca="1" si="410"/>
        <v>39.742858105854182</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0.98023604369857331</v>
      </c>
      <c r="AH901" s="304">
        <f t="shared" ref="AH901:AH964" ca="1" si="434">IF(AND(L900&lt;L_rampe,Poussee&lt;Poids*SIN(M900)), g*SIN(M900), (-W900+Poussee)/m)</f>
        <v>-8.8062799995638752</v>
      </c>
    </row>
    <row r="902" spans="1:34" x14ac:dyDescent="0.2">
      <c r="A902" s="347">
        <f t="shared" ca="1" si="412"/>
        <v>1E-4</v>
      </c>
      <c r="B902" s="304">
        <f t="shared" ca="1" si="413"/>
        <v>29.851000000000038</v>
      </c>
      <c r="D902" s="306">
        <f t="shared" ca="1" si="414"/>
        <v>-0.60896972204071809</v>
      </c>
      <c r="E902" s="307">
        <f t="shared" ca="1" si="415"/>
        <v>-1.0247750262384923</v>
      </c>
      <c r="F902" s="304">
        <f t="shared" ca="1" si="416"/>
        <v>1.1920603914082759</v>
      </c>
      <c r="G902" s="306">
        <f t="shared" ca="1" si="417"/>
        <v>7.125540075612415</v>
      </c>
      <c r="H902" s="307">
        <f t="shared" ca="1" si="418"/>
        <v>-102.79668718721678</v>
      </c>
      <c r="I902" s="304">
        <f t="shared" ca="1" si="419"/>
        <v>103.04335115879945</v>
      </c>
      <c r="J902" s="306">
        <f t="shared" ca="1" si="420"/>
        <v>634.95209386251588</v>
      </c>
      <c r="K902" s="307">
        <f t="shared" ca="1" si="421"/>
        <v>-10.001406236757704</v>
      </c>
      <c r="L902" s="304">
        <f t="shared" ca="1" si="406"/>
        <v>635.03085722436026</v>
      </c>
      <c r="M902" s="306">
        <f t="shared" ca="1" si="422"/>
        <v>-1.5015902002145811</v>
      </c>
      <c r="N902" s="304">
        <f t="shared" ca="1" si="423"/>
        <v>-86.034781030499786</v>
      </c>
      <c r="P902" s="310">
        <f t="shared" ca="1" si="424"/>
        <v>23</v>
      </c>
      <c r="Q902" s="304">
        <f t="shared" ca="1" si="425"/>
        <v>0</v>
      </c>
      <c r="R902" s="306">
        <f t="shared" ca="1" si="426"/>
        <v>0</v>
      </c>
      <c r="S902" s="307">
        <f t="shared" ca="1" si="427"/>
        <v>4.5130000000000017</v>
      </c>
      <c r="T902" s="304">
        <f t="shared" ca="1" si="407"/>
        <v>44.272530000000017</v>
      </c>
      <c r="U902" s="311">
        <f t="shared" ca="1" si="408"/>
        <v>0</v>
      </c>
      <c r="V902" s="306">
        <f t="shared" ca="1" si="409"/>
        <v>1.2262257852428116</v>
      </c>
      <c r="W902" s="304">
        <f t="shared" ca="1" si="410"/>
        <v>39.742974572030427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0.98021068312442416</v>
      </c>
      <c r="AH902" s="304">
        <f t="shared" ca="1" si="434"/>
        <v>-8.8063058067480977</v>
      </c>
    </row>
    <row r="903" spans="1:34" x14ac:dyDescent="0.2">
      <c r="A903" s="347">
        <f t="shared" ca="1" si="412"/>
        <v>1E-4</v>
      </c>
      <c r="B903" s="304">
        <f t="shared" ca="1" si="413"/>
        <v>29.851100000000038</v>
      </c>
      <c r="D903" s="306">
        <f t="shared" ca="1" si="414"/>
        <v>-0.60896572293058204</v>
      </c>
      <c r="E903" s="307">
        <f t="shared" ca="1" si="415"/>
        <v>-1.0247488802871949</v>
      </c>
      <c r="F903" s="304">
        <f t="shared" ca="1" si="416"/>
        <v>1.1920358716725878</v>
      </c>
      <c r="G903" s="306">
        <f t="shared" ca="1" si="417"/>
        <v>7.1254791790401217</v>
      </c>
      <c r="H903" s="307">
        <f t="shared" ca="1" si="418"/>
        <v>-102.7967896621048</v>
      </c>
      <c r="I903" s="304">
        <f t="shared" ca="1" si="419"/>
        <v>103.04344917735406</v>
      </c>
      <c r="J903" s="306">
        <f t="shared" ca="1" si="420"/>
        <v>634.95209386251588</v>
      </c>
      <c r="K903" s="307">
        <f t="shared" ca="1" si="421"/>
        <v>-10.011685910600171</v>
      </c>
      <c r="L903" s="304">
        <f t="shared" ca="1" si="406"/>
        <v>635.03101920706649</v>
      </c>
      <c r="M903" s="306">
        <f t="shared" ca="1" si="422"/>
        <v>-1.5015908585488049</v>
      </c>
      <c r="N903" s="304">
        <f t="shared" ca="1" si="423"/>
        <v>-86.034818750272308</v>
      </c>
      <c r="P903" s="310">
        <f t="shared" ca="1" si="424"/>
        <v>23</v>
      </c>
      <c r="Q903" s="304">
        <f t="shared" ca="1" si="425"/>
        <v>0</v>
      </c>
      <c r="R903" s="306">
        <f t="shared" ca="1" si="426"/>
        <v>0</v>
      </c>
      <c r="S903" s="307">
        <f t="shared" ca="1" si="427"/>
        <v>4.5130000000000017</v>
      </c>
      <c r="T903" s="304">
        <f t="shared" ca="1" si="407"/>
        <v>44.272530000000017</v>
      </c>
      <c r="U903" s="311">
        <f t="shared" ca="1" si="408"/>
        <v>0</v>
      </c>
      <c r="V903" s="306">
        <f t="shared" ca="1" si="409"/>
        <v>1.2262270457638882</v>
      </c>
      <c r="W903" s="304">
        <f t="shared" ca="1" si="410"/>
        <v>39.743091036560557</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0.98018532290612548</v>
      </c>
      <c r="AH903" s="304">
        <f t="shared" ca="1" si="434"/>
        <v>-8.8063316135675631</v>
      </c>
    </row>
    <row r="904" spans="1:34" x14ac:dyDescent="0.2">
      <c r="A904" s="347">
        <f t="shared" ca="1" si="412"/>
        <v>1E-4</v>
      </c>
      <c r="B904" s="304">
        <f t="shared" ca="1" si="413"/>
        <v>29.851200000000038</v>
      </c>
      <c r="D904" s="306">
        <f t="shared" ca="1" si="414"/>
        <v>-0.60896172382149483</v>
      </c>
      <c r="E904" s="307">
        <f t="shared" ca="1" si="415"/>
        <v>-1.0247227347054224</v>
      </c>
      <c r="F904" s="304">
        <f t="shared" ca="1" si="416"/>
        <v>1.1920113523376388</v>
      </c>
      <c r="G904" s="306">
        <f t="shared" ca="1" si="417"/>
        <v>7.1254182828677397</v>
      </c>
      <c r="H904" s="307">
        <f t="shared" ca="1" si="418"/>
        <v>-102.79689213437827</v>
      </c>
      <c r="I904" s="304">
        <f t="shared" ca="1" si="419"/>
        <v>103.0435471933727</v>
      </c>
      <c r="J904" s="306">
        <f t="shared" ca="1" si="420"/>
        <v>634.95209386251588</v>
      </c>
      <c r="K904" s="307">
        <f t="shared" ca="1" si="421"/>
        <v>-10.021965594689995</v>
      </c>
      <c r="L904" s="304">
        <f t="shared" ca="1" si="406"/>
        <v>635.03118135629711</v>
      </c>
      <c r="M904" s="306">
        <f t="shared" ca="1" si="422"/>
        <v>-1.5015915168761498</v>
      </c>
      <c r="N904" s="304">
        <f t="shared" ca="1" si="423"/>
        <v>-86.034856469650705</v>
      </c>
      <c r="P904" s="310">
        <f t="shared" ca="1" si="424"/>
        <v>23</v>
      </c>
      <c r="Q904" s="304">
        <f t="shared" ca="1" si="425"/>
        <v>0</v>
      </c>
      <c r="R904" s="306">
        <f t="shared" ca="1" si="426"/>
        <v>0</v>
      </c>
      <c r="S904" s="307">
        <f t="shared" ca="1" si="427"/>
        <v>4.5130000000000017</v>
      </c>
      <c r="T904" s="304">
        <f t="shared" ca="1" si="407"/>
        <v>44.272530000000017</v>
      </c>
      <c r="U904" s="311">
        <f t="shared" ca="1" si="408"/>
        <v>0</v>
      </c>
      <c r="V904" s="306">
        <f t="shared" ca="1" si="409"/>
        <v>1.2262283062875172</v>
      </c>
      <c r="W904" s="304">
        <f t="shared" ca="1" si="410"/>
        <v>39.743207499444559</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0.98015996304366837</v>
      </c>
      <c r="AH904" s="304">
        <f t="shared" ca="1" si="434"/>
        <v>-8.8063574200222785</v>
      </c>
    </row>
    <row r="905" spans="1:34" x14ac:dyDescent="0.2">
      <c r="A905" s="347">
        <f t="shared" ca="1" si="412"/>
        <v>1E-4</v>
      </c>
      <c r="B905" s="304">
        <f t="shared" ca="1" si="413"/>
        <v>29.851300000000037</v>
      </c>
      <c r="D905" s="306">
        <f t="shared" ca="1" si="414"/>
        <v>-0.60895772471345766</v>
      </c>
      <c r="E905" s="307">
        <f t="shared" ca="1" si="415"/>
        <v>-1.0246965894931765</v>
      </c>
      <c r="F905" s="304">
        <f t="shared" ca="1" si="416"/>
        <v>1.1919868334034311</v>
      </c>
      <c r="G905" s="306">
        <f t="shared" ca="1" si="417"/>
        <v>7.125357387095268</v>
      </c>
      <c r="H905" s="307">
        <f t="shared" ca="1" si="418"/>
        <v>-102.79699460403722</v>
      </c>
      <c r="I905" s="304">
        <f t="shared" ca="1" si="419"/>
        <v>103.04364520685539</v>
      </c>
      <c r="J905" s="306">
        <f t="shared" ca="1" si="420"/>
        <v>634.95209386251588</v>
      </c>
      <c r="K905" s="307">
        <f t="shared" ca="1" si="421"/>
        <v>-10.032245289026916</v>
      </c>
      <c r="L905" s="304">
        <f t="shared" ca="1" si="406"/>
        <v>635.03134367205246</v>
      </c>
      <c r="M905" s="306">
        <f t="shared" ca="1" si="422"/>
        <v>-1.5015921751966164</v>
      </c>
      <c r="N905" s="304">
        <f t="shared" ca="1" si="423"/>
        <v>-86.034894188635008</v>
      </c>
      <c r="P905" s="310">
        <f t="shared" ca="1" si="424"/>
        <v>23</v>
      </c>
      <c r="Q905" s="304">
        <f t="shared" ca="1" si="425"/>
        <v>0</v>
      </c>
      <c r="R905" s="306">
        <f t="shared" ca="1" si="426"/>
        <v>0</v>
      </c>
      <c r="S905" s="307">
        <f t="shared" ca="1" si="427"/>
        <v>4.5130000000000017</v>
      </c>
      <c r="T905" s="304">
        <f t="shared" ca="1" si="407"/>
        <v>44.272530000000017</v>
      </c>
      <c r="U905" s="311">
        <f t="shared" ca="1" si="408"/>
        <v>0</v>
      </c>
      <c r="V905" s="306">
        <f t="shared" ca="1" si="409"/>
        <v>1.2262295668136998</v>
      </c>
      <c r="W905" s="304">
        <f t="shared" ca="1" si="410"/>
        <v>39.743323960682488</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0.98013460353705817</v>
      </c>
      <c r="AH905" s="304">
        <f t="shared" ca="1" si="434"/>
        <v>-8.8063832261122403</v>
      </c>
    </row>
    <row r="906" spans="1:34" x14ac:dyDescent="0.2">
      <c r="A906" s="347">
        <f t="shared" ca="1" si="412"/>
        <v>1E-4</v>
      </c>
      <c r="B906" s="304">
        <f t="shared" ca="1" si="413"/>
        <v>29.851400000000037</v>
      </c>
      <c r="D906" s="306">
        <f t="shared" ca="1" si="414"/>
        <v>-0.60895372560646666</v>
      </c>
      <c r="E906" s="307">
        <f t="shared" ca="1" si="415"/>
        <v>-1.0246704446504431</v>
      </c>
      <c r="F906" s="304">
        <f t="shared" ca="1" si="416"/>
        <v>1.1919623148699512</v>
      </c>
      <c r="G906" s="306">
        <f t="shared" ca="1" si="417"/>
        <v>7.1252964917227075</v>
      </c>
      <c r="H906" s="307">
        <f t="shared" ca="1" si="418"/>
        <v>-102.79709707108169</v>
      </c>
      <c r="I906" s="304">
        <f t="shared" ca="1" si="419"/>
        <v>103.04374321780216</v>
      </c>
      <c r="J906" s="306">
        <f t="shared" ca="1" si="420"/>
        <v>634.95209386251588</v>
      </c>
      <c r="K906" s="307">
        <f t="shared" ca="1" si="421"/>
        <v>-10.042524993610671</v>
      </c>
      <c r="L906" s="304">
        <f t="shared" ca="1" si="406"/>
        <v>635.03150615433287</v>
      </c>
      <c r="M906" s="306">
        <f t="shared" ca="1" si="422"/>
        <v>-1.5015928335102042</v>
      </c>
      <c r="N906" s="304">
        <f t="shared" ca="1" si="423"/>
        <v>-86.0349319072252</v>
      </c>
      <c r="P906" s="310">
        <f t="shared" ca="1" si="424"/>
        <v>23</v>
      </c>
      <c r="Q906" s="304">
        <f t="shared" ca="1" si="425"/>
        <v>0</v>
      </c>
      <c r="R906" s="306">
        <f t="shared" ca="1" si="426"/>
        <v>0</v>
      </c>
      <c r="S906" s="307">
        <f t="shared" ca="1" si="427"/>
        <v>4.5130000000000017</v>
      </c>
      <c r="T906" s="304">
        <f t="shared" ca="1" si="407"/>
        <v>44.272530000000017</v>
      </c>
      <c r="U906" s="311">
        <f t="shared" ca="1" si="408"/>
        <v>0</v>
      </c>
      <c r="V906" s="306">
        <f t="shared" ca="1" si="409"/>
        <v>1.2262308273424352</v>
      </c>
      <c r="W906" s="304">
        <f t="shared" ca="1" si="410"/>
        <v>39.743440420274339</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0.98010924438627889</v>
      </c>
      <c r="AH906" s="304">
        <f t="shared" ca="1" si="434"/>
        <v>-8.8064090318374628</v>
      </c>
    </row>
    <row r="907" spans="1:34" x14ac:dyDescent="0.2">
      <c r="A907" s="347">
        <f t="shared" ca="1" si="412"/>
        <v>1E-4</v>
      </c>
      <c r="B907" s="304">
        <f t="shared" ca="1" si="413"/>
        <v>29.851500000000037</v>
      </c>
      <c r="D907" s="306">
        <f t="shared" ca="1" si="414"/>
        <v>-0.60894972650052703</v>
      </c>
      <c r="E907" s="307">
        <f t="shared" ca="1" si="415"/>
        <v>-1.0246443001772256</v>
      </c>
      <c r="F907" s="304">
        <f t="shared" ca="1" si="416"/>
        <v>1.1919377967372051</v>
      </c>
      <c r="G907" s="306">
        <f t="shared" ca="1" si="417"/>
        <v>7.1252355967500574</v>
      </c>
      <c r="H907" s="307">
        <f t="shared" ca="1" si="418"/>
        <v>-102.79719953551171</v>
      </c>
      <c r="I907" s="304">
        <f t="shared" ca="1" si="419"/>
        <v>103.04384122621303</v>
      </c>
      <c r="J907" s="306">
        <f t="shared" ca="1" si="420"/>
        <v>634.95209386251588</v>
      </c>
      <c r="K907" s="307">
        <f t="shared" ca="1" si="421"/>
        <v>-10.052804708441</v>
      </c>
      <c r="L907" s="304">
        <f t="shared" ca="1" si="406"/>
        <v>635.0316688031387</v>
      </c>
      <c r="M907" s="306">
        <f t="shared" ca="1" si="422"/>
        <v>-1.5015934918169138</v>
      </c>
      <c r="N907" s="304">
        <f t="shared" ca="1" si="423"/>
        <v>-86.034969625421283</v>
      </c>
      <c r="P907" s="310">
        <f t="shared" ca="1" si="424"/>
        <v>23</v>
      </c>
      <c r="Q907" s="304">
        <f t="shared" ca="1" si="425"/>
        <v>0</v>
      </c>
      <c r="R907" s="306">
        <f t="shared" ca="1" si="426"/>
        <v>0</v>
      </c>
      <c r="S907" s="307">
        <f t="shared" ca="1" si="427"/>
        <v>4.5130000000000017</v>
      </c>
      <c r="T907" s="304">
        <f t="shared" ca="1" si="407"/>
        <v>44.272530000000017</v>
      </c>
      <c r="U907" s="311">
        <f t="shared" ca="1" si="408"/>
        <v>0</v>
      </c>
      <c r="V907" s="306">
        <f t="shared" ca="1" si="409"/>
        <v>1.226232087873723</v>
      </c>
      <c r="W907" s="304">
        <f t="shared" ca="1" si="410"/>
        <v>39.743556878220097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0.9800838855913323</v>
      </c>
      <c r="AH907" s="304">
        <f t="shared" ca="1" si="434"/>
        <v>-8.8064348371979442</v>
      </c>
    </row>
    <row r="908" spans="1:34" x14ac:dyDescent="0.2">
      <c r="A908" s="347">
        <f t="shared" ca="1" si="412"/>
        <v>1E-4</v>
      </c>
      <c r="B908" s="304">
        <f t="shared" ca="1" si="413"/>
        <v>29.851600000000037</v>
      </c>
      <c r="D908" s="306">
        <f t="shared" ca="1" si="414"/>
        <v>-0.60894572739563579</v>
      </c>
      <c r="E908" s="307">
        <f t="shared" ca="1" si="415"/>
        <v>-1.0246181560735259</v>
      </c>
      <c r="F908" s="304">
        <f t="shared" ca="1" si="416"/>
        <v>1.1919132790051934</v>
      </c>
      <c r="G908" s="306">
        <f t="shared" ca="1" si="417"/>
        <v>7.1251747021773175</v>
      </c>
      <c r="H908" s="307">
        <f t="shared" ca="1" si="418"/>
        <v>-102.79730199732731</v>
      </c>
      <c r="I908" s="304">
        <f t="shared" ca="1" si="419"/>
        <v>103.04393923208808</v>
      </c>
      <c r="J908" s="306">
        <f t="shared" ca="1" si="420"/>
        <v>634.95209386251588</v>
      </c>
      <c r="K908" s="307">
        <f t="shared" ca="1" si="421"/>
        <v>-10.063084433517641</v>
      </c>
      <c r="L908" s="304">
        <f t="shared" ca="1" si="406"/>
        <v>635.03183161847039</v>
      </c>
      <c r="M908" s="306">
        <f t="shared" ca="1" si="422"/>
        <v>-1.5015941501167449</v>
      </c>
      <c r="N908" s="304">
        <f t="shared" ca="1" si="423"/>
        <v>-86.035007343223256</v>
      </c>
      <c r="P908" s="310">
        <f t="shared" ca="1" si="424"/>
        <v>23</v>
      </c>
      <c r="Q908" s="304">
        <f t="shared" ca="1" si="425"/>
        <v>0</v>
      </c>
      <c r="R908" s="306">
        <f t="shared" ca="1" si="426"/>
        <v>0</v>
      </c>
      <c r="S908" s="307">
        <f t="shared" ca="1" si="427"/>
        <v>4.5130000000000017</v>
      </c>
      <c r="T908" s="304">
        <f t="shared" ca="1" si="407"/>
        <v>44.272530000000017</v>
      </c>
      <c r="U908" s="311">
        <f t="shared" ca="1" si="408"/>
        <v>0</v>
      </c>
      <c r="V908" s="306">
        <f t="shared" ca="1" si="409"/>
        <v>1.226233348407564</v>
      </c>
      <c r="W908" s="304">
        <f t="shared" ca="1" si="410"/>
        <v>39.743673334519841</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0.98005852715222552</v>
      </c>
      <c r="AH908" s="304">
        <f t="shared" ca="1" si="434"/>
        <v>-8.8064606421936809</v>
      </c>
    </row>
    <row r="909" spans="1:34" x14ac:dyDescent="0.2">
      <c r="A909" s="347">
        <f t="shared" ca="1" si="412"/>
        <v>1E-4</v>
      </c>
      <c r="B909" s="304">
        <f t="shared" ca="1" si="413"/>
        <v>29.851700000000037</v>
      </c>
      <c r="D909" s="306">
        <f t="shared" ca="1" si="414"/>
        <v>-0.60894172829179727</v>
      </c>
      <c r="E909" s="307">
        <f t="shared" ca="1" si="415"/>
        <v>-1.0245920123393262</v>
      </c>
      <c r="F909" s="304">
        <f t="shared" ca="1" si="416"/>
        <v>1.1918887616739033</v>
      </c>
      <c r="G909" s="306">
        <f t="shared" ca="1" si="417"/>
        <v>7.125113808004488</v>
      </c>
      <c r="H909" s="307">
        <f t="shared" ca="1" si="418"/>
        <v>-102.79740445652854</v>
      </c>
      <c r="I909" s="304">
        <f t="shared" ca="1" si="419"/>
        <v>103.04403723542731</v>
      </c>
      <c r="J909" s="306">
        <f t="shared" ca="1" si="420"/>
        <v>634.95209386251588</v>
      </c>
      <c r="K909" s="307">
        <f t="shared" ca="1" si="421"/>
        <v>-10.073364168840333</v>
      </c>
      <c r="L909" s="304">
        <f t="shared" ca="1" si="406"/>
        <v>635.03199460032818</v>
      </c>
      <c r="M909" s="306">
        <f t="shared" ca="1" si="422"/>
        <v>-1.5015948084096977</v>
      </c>
      <c r="N909" s="304">
        <f t="shared" ca="1" si="423"/>
        <v>-86.035045060631134</v>
      </c>
      <c r="P909" s="310">
        <f t="shared" ca="1" si="424"/>
        <v>23</v>
      </c>
      <c r="Q909" s="304">
        <f t="shared" ca="1" si="425"/>
        <v>0</v>
      </c>
      <c r="R909" s="306">
        <f t="shared" ca="1" si="426"/>
        <v>0</v>
      </c>
      <c r="S909" s="307">
        <f t="shared" ca="1" si="427"/>
        <v>4.5130000000000017</v>
      </c>
      <c r="T909" s="304">
        <f t="shared" ca="1" si="407"/>
        <v>44.272530000000017</v>
      </c>
      <c r="U909" s="311">
        <f t="shared" ca="1" si="408"/>
        <v>0</v>
      </c>
      <c r="V909" s="306">
        <f t="shared" ca="1" si="409"/>
        <v>1.2262346089439582</v>
      </c>
      <c r="W909" s="304">
        <f t="shared" ca="1" si="410"/>
        <v>39.743789789173555</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0.98003316906893723</v>
      </c>
      <c r="AH909" s="304">
        <f t="shared" ca="1" si="434"/>
        <v>-8.8064864468246906</v>
      </c>
    </row>
    <row r="910" spans="1:34" x14ac:dyDescent="0.2">
      <c r="A910" s="347">
        <f t="shared" ca="1" si="412"/>
        <v>1E-4</v>
      </c>
      <c r="B910" s="304">
        <f t="shared" ca="1" si="413"/>
        <v>29.851800000000036</v>
      </c>
      <c r="D910" s="306">
        <f t="shared" ca="1" si="414"/>
        <v>-0.60893772918901079</v>
      </c>
      <c r="E910" s="307">
        <f t="shared" ca="1" si="415"/>
        <v>-1.0245658689746335</v>
      </c>
      <c r="F910" s="304">
        <f t="shared" ca="1" si="416"/>
        <v>1.1918642447433412</v>
      </c>
      <c r="G910" s="306">
        <f t="shared" ca="1" si="417"/>
        <v>7.1250529142315688</v>
      </c>
      <c r="H910" s="307">
        <f t="shared" ca="1" si="418"/>
        <v>-102.79750691311544</v>
      </c>
      <c r="I910" s="304">
        <f t="shared" ca="1" si="419"/>
        <v>103.04413523623077</v>
      </c>
      <c r="J910" s="306">
        <f t="shared" ca="1" si="420"/>
        <v>634.95209386251588</v>
      </c>
      <c r="K910" s="307">
        <f t="shared" ca="1" si="421"/>
        <v>-10.083643914408816</v>
      </c>
      <c r="L910" s="304">
        <f t="shared" ca="1" si="406"/>
        <v>635.03215774871251</v>
      </c>
      <c r="M910" s="306">
        <f t="shared" ca="1" si="422"/>
        <v>-1.5015954666957725</v>
      </c>
      <c r="N910" s="304">
        <f t="shared" ca="1" si="423"/>
        <v>-86.035082777644931</v>
      </c>
      <c r="P910" s="310">
        <f t="shared" ca="1" si="424"/>
        <v>23</v>
      </c>
      <c r="Q910" s="304">
        <f t="shared" ca="1" si="425"/>
        <v>0</v>
      </c>
      <c r="R910" s="306">
        <f t="shared" ca="1" si="426"/>
        <v>0</v>
      </c>
      <c r="S910" s="307">
        <f t="shared" ca="1" si="427"/>
        <v>4.5130000000000017</v>
      </c>
      <c r="T910" s="304">
        <f t="shared" ca="1" si="407"/>
        <v>44.272530000000017</v>
      </c>
      <c r="U910" s="311">
        <f t="shared" ca="1" si="408"/>
        <v>0</v>
      </c>
      <c r="V910" s="306">
        <f t="shared" ca="1" si="409"/>
        <v>1.2262358694829045</v>
      </c>
      <c r="W910" s="304">
        <f t="shared" ca="1" si="410"/>
        <v>39.743906242181225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0.98000781134147452</v>
      </c>
      <c r="AH910" s="304">
        <f t="shared" ca="1" si="434"/>
        <v>-8.8065122510909681</v>
      </c>
    </row>
    <row r="911" spans="1:34" x14ac:dyDescent="0.2">
      <c r="A911" s="347">
        <f t="shared" ca="1" si="412"/>
        <v>1E-4</v>
      </c>
      <c r="B911" s="304">
        <f t="shared" ca="1" si="413"/>
        <v>29.851900000000036</v>
      </c>
      <c r="D911" s="306">
        <f t="shared" ca="1" si="414"/>
        <v>-0.60893373008727536</v>
      </c>
      <c r="E911" s="307">
        <f t="shared" ca="1" si="415"/>
        <v>-1.0245397259794462</v>
      </c>
      <c r="F911" s="304">
        <f t="shared" ca="1" si="416"/>
        <v>1.1918397282135049</v>
      </c>
      <c r="G911" s="306">
        <f t="shared" ca="1" si="417"/>
        <v>7.12499202085856</v>
      </c>
      <c r="H911" s="307">
        <f t="shared" ca="1" si="418"/>
        <v>-102.79760936708804</v>
      </c>
      <c r="I911" s="304">
        <f t="shared" ca="1" si="419"/>
        <v>103.04423323449851</v>
      </c>
      <c r="J911" s="306">
        <f t="shared" ca="1" si="420"/>
        <v>634.95209386251588</v>
      </c>
      <c r="K911" s="307">
        <f t="shared" ca="1" si="421"/>
        <v>-10.093923670222825</v>
      </c>
      <c r="L911" s="304">
        <f t="shared" ca="1" si="406"/>
        <v>635.03232106362384</v>
      </c>
      <c r="M911" s="306">
        <f t="shared" ca="1" si="422"/>
        <v>-1.5015961249749692</v>
      </c>
      <c r="N911" s="304">
        <f t="shared" ca="1" si="423"/>
        <v>-86.035120494264646</v>
      </c>
      <c r="P911" s="310">
        <f t="shared" ca="1" si="424"/>
        <v>23</v>
      </c>
      <c r="Q911" s="304">
        <f t="shared" ca="1" si="425"/>
        <v>0</v>
      </c>
      <c r="R911" s="306">
        <f t="shared" ca="1" si="426"/>
        <v>0</v>
      </c>
      <c r="S911" s="307">
        <f t="shared" ca="1" si="427"/>
        <v>4.5130000000000017</v>
      </c>
      <c r="T911" s="304">
        <f t="shared" ca="1" si="407"/>
        <v>44.272530000000017</v>
      </c>
      <c r="U911" s="311">
        <f t="shared" ca="1" si="408"/>
        <v>0</v>
      </c>
      <c r="V911" s="306">
        <f t="shared" ca="1" si="409"/>
        <v>1.2262371300244039</v>
      </c>
      <c r="W911" s="304">
        <f t="shared" ca="1" si="410"/>
        <v>39.744022693542917</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0.97998245396983741</v>
      </c>
      <c r="AH911" s="304">
        <f t="shared" ca="1" si="434"/>
        <v>-8.8065380549925134</v>
      </c>
    </row>
    <row r="912" spans="1:34" x14ac:dyDescent="0.2">
      <c r="A912" s="347">
        <f t="shared" ca="1" si="412"/>
        <v>1E-4</v>
      </c>
      <c r="B912" s="304">
        <f t="shared" ca="1" si="413"/>
        <v>29.852000000000036</v>
      </c>
      <c r="D912" s="306">
        <f t="shared" ca="1" si="414"/>
        <v>-0.6089297309865932</v>
      </c>
      <c r="E912" s="307">
        <f t="shared" ca="1" si="415"/>
        <v>-1.0245135833537535</v>
      </c>
      <c r="F912" s="304">
        <f t="shared" ca="1" si="416"/>
        <v>1.1918152120843875</v>
      </c>
      <c r="G912" s="306">
        <f t="shared" ca="1" si="417"/>
        <v>7.1249311278854615</v>
      </c>
      <c r="H912" s="307">
        <f t="shared" ca="1" si="418"/>
        <v>-102.79771181844637</v>
      </c>
      <c r="I912" s="304">
        <f t="shared" ca="1" si="419"/>
        <v>103.04433123023051</v>
      </c>
      <c r="J912" s="306">
        <f t="shared" ca="1" si="420"/>
        <v>634.95209386251588</v>
      </c>
      <c r="K912" s="307">
        <f t="shared" ca="1" si="421"/>
        <v>-10.104203436282102</v>
      </c>
      <c r="L912" s="304">
        <f t="shared" ca="1" si="406"/>
        <v>635.0324845450624</v>
      </c>
      <c r="M912" s="306">
        <f t="shared" ca="1" si="422"/>
        <v>-1.5015967832472881</v>
      </c>
      <c r="N912" s="304">
        <f t="shared" ca="1" si="423"/>
        <v>-86.03515821049028</v>
      </c>
      <c r="P912" s="310">
        <f t="shared" ca="1" si="424"/>
        <v>23</v>
      </c>
      <c r="Q912" s="304">
        <f t="shared" ca="1" si="425"/>
        <v>0</v>
      </c>
      <c r="R912" s="306">
        <f t="shared" ca="1" si="426"/>
        <v>0</v>
      </c>
      <c r="S912" s="307">
        <f t="shared" ca="1" si="427"/>
        <v>4.5130000000000017</v>
      </c>
      <c r="T912" s="304">
        <f t="shared" ca="1" si="407"/>
        <v>44.272530000000017</v>
      </c>
      <c r="U912" s="311">
        <f t="shared" ca="1" si="408"/>
        <v>0</v>
      </c>
      <c r="V912" s="306">
        <f t="shared" ca="1" si="409"/>
        <v>1.2262383905684566</v>
      </c>
      <c r="W912" s="304">
        <f t="shared" ca="1" si="410"/>
        <v>39.744139143258622</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0.97995709695401523</v>
      </c>
      <c r="AH912" s="304">
        <f t="shared" ca="1" si="434"/>
        <v>-8.8065638585293371</v>
      </c>
    </row>
    <row r="913" spans="1:34" x14ac:dyDescent="0.2">
      <c r="A913" s="347">
        <f t="shared" ca="1" si="412"/>
        <v>1E-4</v>
      </c>
      <c r="B913" s="304">
        <f t="shared" ca="1" si="413"/>
        <v>29.852100000000036</v>
      </c>
      <c r="D913" s="306">
        <f t="shared" ca="1" si="414"/>
        <v>-0.60892573188696342</v>
      </c>
      <c r="E913" s="307">
        <f t="shared" ca="1" si="415"/>
        <v>-1.0244874410975537</v>
      </c>
      <c r="F913" s="304">
        <f t="shared" ca="1" si="416"/>
        <v>1.1917906963559868</v>
      </c>
      <c r="G913" s="306">
        <f t="shared" ca="1" si="417"/>
        <v>7.1248702353122724</v>
      </c>
      <c r="H913" s="307">
        <f t="shared" ca="1" si="418"/>
        <v>-102.79781426719049</v>
      </c>
      <c r="I913" s="304">
        <f t="shared" ca="1" si="419"/>
        <v>103.04442922342687</v>
      </c>
      <c r="J913" s="306">
        <f t="shared" ca="1" si="420"/>
        <v>634.95209386251588</v>
      </c>
      <c r="K913" s="307">
        <f t="shared" ca="1" si="421"/>
        <v>-10.114483212586384</v>
      </c>
      <c r="L913" s="304">
        <f t="shared" ca="1" si="406"/>
        <v>635.03264819302865</v>
      </c>
      <c r="M913" s="306">
        <f t="shared" ca="1" si="422"/>
        <v>-1.5015974415127289</v>
      </c>
      <c r="N913" s="304">
        <f t="shared" ca="1" si="423"/>
        <v>-86.035195926321848</v>
      </c>
      <c r="P913" s="310">
        <f t="shared" ca="1" si="424"/>
        <v>23</v>
      </c>
      <c r="Q913" s="304">
        <f t="shared" ca="1" si="425"/>
        <v>0</v>
      </c>
      <c r="R913" s="306">
        <f t="shared" ca="1" si="426"/>
        <v>0</v>
      </c>
      <c r="S913" s="307">
        <f t="shared" ca="1" si="427"/>
        <v>4.5130000000000017</v>
      </c>
      <c r="T913" s="304">
        <f t="shared" ca="1" si="407"/>
        <v>44.272530000000017</v>
      </c>
      <c r="U913" s="311">
        <f t="shared" ca="1" si="408"/>
        <v>0</v>
      </c>
      <c r="V913" s="306">
        <f t="shared" ca="1" si="409"/>
        <v>1.2262396511150615</v>
      </c>
      <c r="W913" s="304">
        <f t="shared" ca="1" si="410"/>
        <v>39.744255591328368</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0.97993174029400798</v>
      </c>
      <c r="AH913" s="304">
        <f t="shared" ca="1" si="434"/>
        <v>-8.806589661701441</v>
      </c>
    </row>
    <row r="914" spans="1:34" x14ac:dyDescent="0.2">
      <c r="A914" s="347">
        <f t="shared" ca="1" si="412"/>
        <v>1E-4</v>
      </c>
      <c r="B914" s="304">
        <f t="shared" ca="1" si="413"/>
        <v>29.852200000000035</v>
      </c>
      <c r="D914" s="306">
        <f t="shared" ca="1" si="414"/>
        <v>-0.60892173278838968</v>
      </c>
      <c r="E914" s="307">
        <f t="shared" ca="1" si="415"/>
        <v>-1.0244612992108415</v>
      </c>
      <c r="F914" s="304">
        <f t="shared" ca="1" si="416"/>
        <v>1.1917661810283007</v>
      </c>
      <c r="G914" s="306">
        <f t="shared" ca="1" si="417"/>
        <v>7.1248093431389936</v>
      </c>
      <c r="H914" s="307">
        <f t="shared" ca="1" si="418"/>
        <v>-102.7979167133204</v>
      </c>
      <c r="I914" s="304">
        <f t="shared" ca="1" si="419"/>
        <v>103.04452721408759</v>
      </c>
      <c r="J914" s="306">
        <f t="shared" ca="1" si="420"/>
        <v>634.95209386251588</v>
      </c>
      <c r="K914" s="307">
        <f t="shared" ca="1" si="421"/>
        <v>-10.12476299913541</v>
      </c>
      <c r="L914" s="304">
        <f t="shared" ca="1" si="406"/>
        <v>635.03281200752281</v>
      </c>
      <c r="M914" s="306">
        <f t="shared" ca="1" si="422"/>
        <v>-1.5015980997712919</v>
      </c>
      <c r="N914" s="304">
        <f t="shared" ca="1" si="423"/>
        <v>-86.035233641759334</v>
      </c>
      <c r="P914" s="310">
        <f t="shared" ca="1" si="424"/>
        <v>23</v>
      </c>
      <c r="Q914" s="304">
        <f t="shared" ca="1" si="425"/>
        <v>0</v>
      </c>
      <c r="R914" s="306">
        <f t="shared" ca="1" si="426"/>
        <v>0</v>
      </c>
      <c r="S914" s="307">
        <f t="shared" ca="1" si="427"/>
        <v>4.5130000000000017</v>
      </c>
      <c r="T914" s="304">
        <f t="shared" ca="1" si="407"/>
        <v>44.272530000000017</v>
      </c>
      <c r="U914" s="311">
        <f t="shared" ca="1" si="408"/>
        <v>0</v>
      </c>
      <c r="V914" s="306">
        <f t="shared" ca="1" si="409"/>
        <v>1.226240911664219</v>
      </c>
      <c r="W914" s="304">
        <f t="shared" ca="1" si="410"/>
        <v>39.744372037752129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0.97990638398980856</v>
      </c>
      <c r="AH914" s="304">
        <f t="shared" ca="1" si="434"/>
        <v>-8.8066154645088304</v>
      </c>
    </row>
    <row r="915" spans="1:34" x14ac:dyDescent="0.2">
      <c r="A915" s="347">
        <f t="shared" ca="1" si="412"/>
        <v>1E-4</v>
      </c>
      <c r="B915" s="304">
        <f t="shared" ca="1" si="413"/>
        <v>29.852300000000035</v>
      </c>
      <c r="D915" s="306">
        <f t="shared" ca="1" si="414"/>
        <v>-0.60891773369087099</v>
      </c>
      <c r="E915" s="307">
        <f t="shared" ca="1" si="415"/>
        <v>-1.0244351576936239</v>
      </c>
      <c r="F915" s="304">
        <f t="shared" ca="1" si="416"/>
        <v>1.1917416661013354</v>
      </c>
      <c r="G915" s="306">
        <f t="shared" ca="1" si="417"/>
        <v>7.1247484513656243</v>
      </c>
      <c r="H915" s="307">
        <f t="shared" ca="1" si="418"/>
        <v>-102.79801915683618</v>
      </c>
      <c r="I915" s="304">
        <f t="shared" ca="1" si="419"/>
        <v>103.04462520221273</v>
      </c>
      <c r="J915" s="306">
        <f t="shared" ca="1" si="420"/>
        <v>634.95209386251588</v>
      </c>
      <c r="K915" s="307">
        <f t="shared" ca="1" si="421"/>
        <v>-10.135042795928918</v>
      </c>
      <c r="L915" s="304">
        <f t="shared" ca="1" si="406"/>
        <v>635.03297598854545</v>
      </c>
      <c r="M915" s="306">
        <f t="shared" ca="1" si="422"/>
        <v>-1.5015987580229773</v>
      </c>
      <c r="N915" s="304">
        <f t="shared" ca="1" si="423"/>
        <v>-86.035271356802767</v>
      </c>
      <c r="P915" s="310">
        <f t="shared" ca="1" si="424"/>
        <v>23</v>
      </c>
      <c r="Q915" s="304">
        <f t="shared" ca="1" si="425"/>
        <v>0</v>
      </c>
      <c r="R915" s="306">
        <f t="shared" ca="1" si="426"/>
        <v>0</v>
      </c>
      <c r="S915" s="307">
        <f t="shared" ca="1" si="427"/>
        <v>4.5130000000000017</v>
      </c>
      <c r="T915" s="304">
        <f t="shared" ca="1" si="407"/>
        <v>44.272530000000017</v>
      </c>
      <c r="U915" s="311">
        <f t="shared" ca="1" si="408"/>
        <v>0</v>
      </c>
      <c r="V915" s="306">
        <f t="shared" ca="1" si="409"/>
        <v>1.2262421722159298</v>
      </c>
      <c r="W915" s="304">
        <f t="shared" ca="1" si="410"/>
        <v>39.744488482529995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0.97988102804142407</v>
      </c>
      <c r="AH915" s="304">
        <f t="shared" ca="1" si="434"/>
        <v>-8.8066412669514982</v>
      </c>
    </row>
    <row r="916" spans="1:34" x14ac:dyDescent="0.2">
      <c r="A916" s="347">
        <f t="shared" ca="1" si="412"/>
        <v>1E-4</v>
      </c>
      <c r="B916" s="304">
        <f t="shared" ca="1" si="413"/>
        <v>29.852400000000035</v>
      </c>
      <c r="D916" s="306">
        <f t="shared" ca="1" si="414"/>
        <v>-0.60891373459440801</v>
      </c>
      <c r="E916" s="307">
        <f t="shared" ca="1" si="415"/>
        <v>-1.0244090165458797</v>
      </c>
      <c r="F916" s="304">
        <f t="shared" ca="1" si="416"/>
        <v>1.1917171515750731</v>
      </c>
      <c r="G916" s="306">
        <f t="shared" ca="1" si="417"/>
        <v>7.1246875599921644</v>
      </c>
      <c r="H916" s="307">
        <f t="shared" ca="1" si="418"/>
        <v>-102.79812159773783</v>
      </c>
      <c r="I916" s="304">
        <f t="shared" ca="1" si="419"/>
        <v>103.0447231878023</v>
      </c>
      <c r="J916" s="306">
        <f t="shared" ca="1" si="420"/>
        <v>634.95209386251588</v>
      </c>
      <c r="K916" s="307">
        <f t="shared" ca="1" si="421"/>
        <v>-10.145322602966646</v>
      </c>
      <c r="L916" s="304">
        <f t="shared" ca="1" si="406"/>
        <v>635.03314013609668</v>
      </c>
      <c r="M916" s="306">
        <f t="shared" ca="1" si="422"/>
        <v>-1.5015994162677853</v>
      </c>
      <c r="N916" s="304">
        <f t="shared" ca="1" si="423"/>
        <v>-86.035309071452147</v>
      </c>
      <c r="P916" s="310">
        <f t="shared" ca="1" si="424"/>
        <v>23</v>
      </c>
      <c r="Q916" s="304">
        <f t="shared" ca="1" si="425"/>
        <v>0</v>
      </c>
      <c r="R916" s="306">
        <f t="shared" ca="1" si="426"/>
        <v>0</v>
      </c>
      <c r="S916" s="307">
        <f t="shared" ca="1" si="427"/>
        <v>4.5130000000000017</v>
      </c>
      <c r="T916" s="304">
        <f t="shared" ca="1" si="407"/>
        <v>44.272530000000017</v>
      </c>
      <c r="U916" s="311">
        <f t="shared" ca="1" si="408"/>
        <v>0</v>
      </c>
      <c r="V916" s="306">
        <f t="shared" ca="1" si="409"/>
        <v>1.226243432770193</v>
      </c>
      <c r="W916" s="304">
        <f t="shared" ca="1" si="410"/>
        <v>39.744604925661932</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0.97985567244883498</v>
      </c>
      <c r="AH916" s="304">
        <f t="shared" ca="1" si="434"/>
        <v>-8.8066670690294657</v>
      </c>
    </row>
    <row r="917" spans="1:34" x14ac:dyDescent="0.2">
      <c r="A917" s="347">
        <f t="shared" ca="1" si="412"/>
        <v>1E-4</v>
      </c>
      <c r="B917" s="304">
        <f t="shared" ca="1" si="413"/>
        <v>29.852500000000035</v>
      </c>
      <c r="D917" s="306">
        <f t="shared" ca="1" si="414"/>
        <v>-0.60890973549899952</v>
      </c>
      <c r="E917" s="307">
        <f t="shared" ca="1" si="415"/>
        <v>-1.0243828757676194</v>
      </c>
      <c r="F917" s="304">
        <f t="shared" ca="1" si="416"/>
        <v>1.1916926374495227</v>
      </c>
      <c r="G917" s="306">
        <f t="shared" ca="1" si="417"/>
        <v>7.1246266690186149</v>
      </c>
      <c r="H917" s="307">
        <f t="shared" ca="1" si="418"/>
        <v>-102.7982240360254</v>
      </c>
      <c r="I917" s="304">
        <f t="shared" ca="1" si="419"/>
        <v>103.04482117085634</v>
      </c>
      <c r="J917" s="306">
        <f t="shared" ca="1" si="420"/>
        <v>634.95209386251588</v>
      </c>
      <c r="K917" s="307">
        <f t="shared" ca="1" si="421"/>
        <v>-10.155602420248334</v>
      </c>
      <c r="L917" s="304">
        <f t="shared" ca="1" si="406"/>
        <v>635.03330445017707</v>
      </c>
      <c r="M917" s="306">
        <f t="shared" ca="1" si="422"/>
        <v>-1.5016000745057156</v>
      </c>
      <c r="N917" s="304">
        <f t="shared" ca="1" si="423"/>
        <v>-86.035346785707475</v>
      </c>
      <c r="P917" s="310">
        <f t="shared" ca="1" si="424"/>
        <v>23</v>
      </c>
      <c r="Q917" s="304">
        <f t="shared" ca="1" si="425"/>
        <v>0</v>
      </c>
      <c r="R917" s="306">
        <f t="shared" ca="1" si="426"/>
        <v>0</v>
      </c>
      <c r="S917" s="307">
        <f t="shared" ca="1" si="427"/>
        <v>4.5130000000000017</v>
      </c>
      <c r="T917" s="304">
        <f t="shared" ca="1" si="407"/>
        <v>44.272530000000017</v>
      </c>
      <c r="U917" s="311">
        <f t="shared" ca="1" si="408"/>
        <v>0</v>
      </c>
      <c r="V917" s="306">
        <f t="shared" ca="1" si="409"/>
        <v>1.2262446933270086</v>
      </c>
      <c r="W917" s="304">
        <f t="shared" ca="1" si="410"/>
        <v>39.744721367147932</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0.97983031721204839</v>
      </c>
      <c r="AH917" s="304">
        <f t="shared" ca="1" si="434"/>
        <v>-8.8066928707427241</v>
      </c>
    </row>
    <row r="918" spans="1:34" x14ac:dyDescent="0.2">
      <c r="A918" s="347">
        <f t="shared" ca="1" si="412"/>
        <v>1E-4</v>
      </c>
      <c r="B918" s="304">
        <f t="shared" ca="1" si="413"/>
        <v>29.852600000000034</v>
      </c>
      <c r="D918" s="306">
        <f t="shared" ca="1" si="414"/>
        <v>-0.60890573640464851</v>
      </c>
      <c r="E918" s="307">
        <f t="shared" ca="1" si="415"/>
        <v>-1.0243567353588396</v>
      </c>
      <c r="F918" s="304">
        <f t="shared" ca="1" si="416"/>
        <v>1.1916681237246833</v>
      </c>
      <c r="G918" s="306">
        <f t="shared" ca="1" si="417"/>
        <v>7.1245657784449747</v>
      </c>
      <c r="H918" s="307">
        <f t="shared" ca="1" si="418"/>
        <v>-102.79832647169894</v>
      </c>
      <c r="I918" s="304">
        <f t="shared" ca="1" si="419"/>
        <v>103.0449191513749</v>
      </c>
      <c r="J918" s="306">
        <f t="shared" ca="1" si="420"/>
        <v>634.95209386251588</v>
      </c>
      <c r="K918" s="307">
        <f t="shared" ca="1" si="421"/>
        <v>-10.16588224777372</v>
      </c>
      <c r="L918" s="304">
        <f t="shared" ca="1" si="406"/>
        <v>635.03346893078697</v>
      </c>
      <c r="M918" s="306">
        <f t="shared" ca="1" si="422"/>
        <v>-1.5016007327367684</v>
      </c>
      <c r="N918" s="304">
        <f t="shared" ca="1" si="423"/>
        <v>-86.035384499568735</v>
      </c>
      <c r="P918" s="310">
        <f t="shared" ca="1" si="424"/>
        <v>23</v>
      </c>
      <c r="Q918" s="304">
        <f t="shared" ca="1" si="425"/>
        <v>0</v>
      </c>
      <c r="R918" s="306">
        <f t="shared" ca="1" si="426"/>
        <v>0</v>
      </c>
      <c r="S918" s="307">
        <f t="shared" ca="1" si="427"/>
        <v>4.5130000000000017</v>
      </c>
      <c r="T918" s="304">
        <f t="shared" ca="1" si="407"/>
        <v>44.272530000000017</v>
      </c>
      <c r="U918" s="311">
        <f t="shared" ca="1" si="408"/>
        <v>0</v>
      </c>
      <c r="V918" s="306">
        <f t="shared" ca="1" si="409"/>
        <v>1.226245953886377</v>
      </c>
      <c r="W918" s="304">
        <f t="shared" ca="1" si="410"/>
        <v>39.744837806988066</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0.97980496233106784</v>
      </c>
      <c r="AH918" s="304">
        <f t="shared" ca="1" si="434"/>
        <v>-8.8067186720912733</v>
      </c>
    </row>
    <row r="919" spans="1:34" x14ac:dyDescent="0.2">
      <c r="A919" s="347">
        <f t="shared" ca="1" si="412"/>
        <v>1E-4</v>
      </c>
      <c r="B919" s="304">
        <f t="shared" ca="1" si="413"/>
        <v>29.852700000000034</v>
      </c>
      <c r="D919" s="306">
        <f t="shared" ca="1" si="414"/>
        <v>-0.60890173731135755</v>
      </c>
      <c r="E919" s="307">
        <f t="shared" ca="1" si="415"/>
        <v>-1.0243305953195279</v>
      </c>
      <c r="F919" s="304">
        <f t="shared" ca="1" si="416"/>
        <v>1.1916436104005457</v>
      </c>
      <c r="G919" s="306">
        <f t="shared" ca="1" si="417"/>
        <v>7.1245048882712432</v>
      </c>
      <c r="H919" s="307">
        <f t="shared" ca="1" si="418"/>
        <v>-102.79842890475848</v>
      </c>
      <c r="I919" s="304">
        <f t="shared" ca="1" si="419"/>
        <v>103.045017129358</v>
      </c>
      <c r="J919" s="306">
        <f t="shared" ca="1" si="420"/>
        <v>634.95209386251588</v>
      </c>
      <c r="K919" s="307">
        <f t="shared" ca="1" si="421"/>
        <v>-10.176162085542542</v>
      </c>
      <c r="L919" s="304">
        <f t="shared" ca="1" si="406"/>
        <v>635.03363357792659</v>
      </c>
      <c r="M919" s="306">
        <f t="shared" ca="1" si="422"/>
        <v>-1.5016013909609442</v>
      </c>
      <c r="N919" s="304">
        <f t="shared" ca="1" si="423"/>
        <v>-86.035422213035986</v>
      </c>
      <c r="P919" s="310">
        <f t="shared" ca="1" si="424"/>
        <v>23</v>
      </c>
      <c r="Q919" s="304">
        <f t="shared" ca="1" si="425"/>
        <v>0</v>
      </c>
      <c r="R919" s="306">
        <f t="shared" ca="1" si="426"/>
        <v>0</v>
      </c>
      <c r="S919" s="307">
        <f t="shared" ca="1" si="427"/>
        <v>4.5130000000000017</v>
      </c>
      <c r="T919" s="304">
        <f t="shared" ca="1" si="407"/>
        <v>44.272530000000017</v>
      </c>
      <c r="U919" s="311">
        <f t="shared" ca="1" si="408"/>
        <v>0</v>
      </c>
      <c r="V919" s="306">
        <f t="shared" ca="1" si="409"/>
        <v>1.2262472144482983</v>
      </c>
      <c r="W919" s="304">
        <f t="shared" ca="1" si="410"/>
        <v>39.744954245182335</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0.97977960780587736</v>
      </c>
      <c r="AH919" s="304">
        <f t="shared" ca="1" si="434"/>
        <v>-8.8067444730751276</v>
      </c>
    </row>
    <row r="920" spans="1:34" x14ac:dyDescent="0.2">
      <c r="A920" s="347">
        <f t="shared" ca="1" si="412"/>
        <v>1E-4</v>
      </c>
      <c r="B920" s="304">
        <f t="shared" ca="1" si="413"/>
        <v>29.852800000000034</v>
      </c>
      <c r="D920" s="306">
        <f t="shared" ca="1" si="414"/>
        <v>-0.60889773821912163</v>
      </c>
      <c r="E920" s="307">
        <f t="shared" ca="1" si="415"/>
        <v>-1.0243044556496841</v>
      </c>
      <c r="F920" s="304">
        <f t="shared" ca="1" si="416"/>
        <v>1.1916190974771081</v>
      </c>
      <c r="G920" s="306">
        <f t="shared" ca="1" si="417"/>
        <v>7.124443998497421</v>
      </c>
      <c r="H920" s="307">
        <f t="shared" ca="1" si="418"/>
        <v>-102.79853133520405</v>
      </c>
      <c r="I920" s="304">
        <f t="shared" ca="1" si="419"/>
        <v>103.04511510480569</v>
      </c>
      <c r="J920" s="306">
        <f t="shared" ca="1" si="420"/>
        <v>634.95209386251588</v>
      </c>
      <c r="K920" s="307">
        <f t="shared" ca="1" si="421"/>
        <v>-10.186441933554541</v>
      </c>
      <c r="L920" s="304">
        <f t="shared" ca="1" si="406"/>
        <v>635.03379839159652</v>
      </c>
      <c r="M920" s="306">
        <f t="shared" ca="1" si="422"/>
        <v>-1.5016020491782427</v>
      </c>
      <c r="N920" s="304">
        <f t="shared" ca="1" si="423"/>
        <v>-86.035459926109198</v>
      </c>
      <c r="P920" s="310">
        <f t="shared" ca="1" si="424"/>
        <v>23</v>
      </c>
      <c r="Q920" s="304">
        <f t="shared" ca="1" si="425"/>
        <v>0</v>
      </c>
      <c r="R920" s="306">
        <f t="shared" ca="1" si="426"/>
        <v>0</v>
      </c>
      <c r="S920" s="307">
        <f t="shared" ca="1" si="427"/>
        <v>4.5130000000000017</v>
      </c>
      <c r="T920" s="304">
        <f t="shared" ca="1" si="407"/>
        <v>44.272530000000017</v>
      </c>
      <c r="U920" s="311">
        <f t="shared" ca="1" si="408"/>
        <v>0</v>
      </c>
      <c r="V920" s="306">
        <f t="shared" ca="1" si="409"/>
        <v>1.2262484750127716</v>
      </c>
      <c r="W920" s="304">
        <f t="shared" ca="1" si="410"/>
        <v>39.745070681730716</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0.97975425363647695</v>
      </c>
      <c r="AH920" s="304">
        <f t="shared" ca="1" si="434"/>
        <v>-8.806770273694287</v>
      </c>
    </row>
    <row r="921" spans="1:34" x14ac:dyDescent="0.2">
      <c r="A921" s="347">
        <f t="shared" ca="1" si="412"/>
        <v>1E-4</v>
      </c>
      <c r="B921" s="304">
        <f t="shared" ca="1" si="413"/>
        <v>29.852900000000034</v>
      </c>
      <c r="D921" s="306">
        <f t="shared" ca="1" si="414"/>
        <v>-0.60889373912794609</v>
      </c>
      <c r="E921" s="307">
        <f t="shared" ca="1" si="415"/>
        <v>-1.0242783163493119</v>
      </c>
      <c r="F921" s="304">
        <f t="shared" ca="1" si="416"/>
        <v>1.1915945849543763</v>
      </c>
      <c r="G921" s="306">
        <f t="shared" ca="1" si="417"/>
        <v>7.1243831091235084</v>
      </c>
      <c r="H921" s="307">
        <f t="shared" ca="1" si="418"/>
        <v>-102.79863376303568</v>
      </c>
      <c r="I921" s="304">
        <f t="shared" ca="1" si="419"/>
        <v>103.04521307771799</v>
      </c>
      <c r="J921" s="306">
        <f t="shared" ca="1" si="420"/>
        <v>634.95209386251588</v>
      </c>
      <c r="K921" s="307">
        <f t="shared" ca="1" si="421"/>
        <v>-10.196721791809452</v>
      </c>
      <c r="L921" s="304">
        <f t="shared" ca="1" si="406"/>
        <v>635.03396337179697</v>
      </c>
      <c r="M921" s="306">
        <f t="shared" ca="1" si="422"/>
        <v>-1.501602707388664</v>
      </c>
      <c r="N921" s="304">
        <f t="shared" ca="1" si="423"/>
        <v>-86.035497638788357</v>
      </c>
      <c r="P921" s="310">
        <f t="shared" ca="1" si="424"/>
        <v>23</v>
      </c>
      <c r="Q921" s="304">
        <f t="shared" ca="1" si="425"/>
        <v>0</v>
      </c>
      <c r="R921" s="306">
        <f t="shared" ca="1" si="426"/>
        <v>0</v>
      </c>
      <c r="S921" s="307">
        <f t="shared" ca="1" si="427"/>
        <v>4.5130000000000017</v>
      </c>
      <c r="T921" s="304">
        <f t="shared" ca="1" si="407"/>
        <v>44.272530000000017</v>
      </c>
      <c r="U921" s="311">
        <f t="shared" ca="1" si="408"/>
        <v>0</v>
      </c>
      <c r="V921" s="306">
        <f t="shared" ca="1" si="409"/>
        <v>1.2262497355797979</v>
      </c>
      <c r="W921" s="304">
        <f t="shared" ca="1" si="410"/>
        <v>39.745187116633282</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0.97972889982287015</v>
      </c>
      <c r="AH921" s="304">
        <f t="shared" ca="1" si="434"/>
        <v>-8.8067960739487479</v>
      </c>
    </row>
    <row r="922" spans="1:34" x14ac:dyDescent="0.2">
      <c r="A922" s="347">
        <f t="shared" ca="1" si="412"/>
        <v>1E-4</v>
      </c>
      <c r="B922" s="304">
        <f t="shared" ca="1" si="413"/>
        <v>29.853000000000034</v>
      </c>
      <c r="D922" s="306">
        <f t="shared" ca="1" si="414"/>
        <v>-0.60888974003783103</v>
      </c>
      <c r="E922" s="307">
        <f t="shared" ca="1" si="415"/>
        <v>-1.024252177418397</v>
      </c>
      <c r="F922" s="304">
        <f t="shared" ca="1" si="416"/>
        <v>1.1915700728323386</v>
      </c>
      <c r="G922" s="306">
        <f t="shared" ca="1" si="417"/>
        <v>7.1243222201495042</v>
      </c>
      <c r="H922" s="307">
        <f t="shared" ca="1" si="418"/>
        <v>-102.79873618825343</v>
      </c>
      <c r="I922" s="304">
        <f t="shared" ca="1" si="419"/>
        <v>103.04531104809496</v>
      </c>
      <c r="J922" s="306">
        <f t="shared" ca="1" si="420"/>
        <v>634.95209386251588</v>
      </c>
      <c r="K922" s="307">
        <f t="shared" ca="1" si="421"/>
        <v>-10.207001660307016</v>
      </c>
      <c r="L922" s="304">
        <f t="shared" ca="1" si="406"/>
        <v>635.03412851852829</v>
      </c>
      <c r="M922" s="306">
        <f t="shared" ca="1" si="422"/>
        <v>-1.5016033655922083</v>
      </c>
      <c r="N922" s="304">
        <f t="shared" ca="1" si="423"/>
        <v>-86.03553535107352</v>
      </c>
      <c r="P922" s="310">
        <f t="shared" ca="1" si="424"/>
        <v>23</v>
      </c>
      <c r="Q922" s="304">
        <f t="shared" ca="1" si="425"/>
        <v>0</v>
      </c>
      <c r="R922" s="306">
        <f t="shared" ca="1" si="426"/>
        <v>0</v>
      </c>
      <c r="S922" s="307">
        <f t="shared" ca="1" si="427"/>
        <v>4.5130000000000017</v>
      </c>
      <c r="T922" s="304">
        <f t="shared" ca="1" si="407"/>
        <v>44.272530000000017</v>
      </c>
      <c r="U922" s="311">
        <f t="shared" ca="1" si="408"/>
        <v>0</v>
      </c>
      <c r="V922" s="306">
        <f t="shared" ca="1" si="409"/>
        <v>1.2262509961493764</v>
      </c>
      <c r="W922" s="304">
        <f t="shared" ca="1" si="410"/>
        <v>39.745303549890011</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0.9797035463650392</v>
      </c>
      <c r="AH922" s="304">
        <f t="shared" ca="1" si="434"/>
        <v>-8.8068218738385262</v>
      </c>
    </row>
    <row r="923" spans="1:34" x14ac:dyDescent="0.2">
      <c r="A923" s="347">
        <f t="shared" ca="1" si="412"/>
        <v>1E-4</v>
      </c>
      <c r="B923" s="304">
        <f t="shared" ca="1" si="413"/>
        <v>29.853100000000033</v>
      </c>
      <c r="D923" s="306">
        <f t="shared" ca="1" si="414"/>
        <v>-0.60888574094877546</v>
      </c>
      <c r="E923" s="307">
        <f t="shared" ca="1" si="415"/>
        <v>-1.0242260388569431</v>
      </c>
      <c r="F923" s="304">
        <f t="shared" ca="1" si="416"/>
        <v>1.1915455611109982</v>
      </c>
      <c r="G923" s="306">
        <f t="shared" ca="1" si="417"/>
        <v>7.1242613315754095</v>
      </c>
      <c r="H923" s="307">
        <f t="shared" ca="1" si="418"/>
        <v>-102.79883861085732</v>
      </c>
      <c r="I923" s="304">
        <f t="shared" ca="1" si="419"/>
        <v>103.04540901593661</v>
      </c>
      <c r="J923" s="306">
        <f t="shared" ca="1" si="420"/>
        <v>634.95209386251588</v>
      </c>
      <c r="K923" s="307">
        <f t="shared" ca="1" si="421"/>
        <v>-10.217281539046972</v>
      </c>
      <c r="L923" s="304">
        <f t="shared" ca="1" si="406"/>
        <v>635.03429383179093</v>
      </c>
      <c r="M923" s="306">
        <f t="shared" ca="1" si="422"/>
        <v>-1.5016040237888757</v>
      </c>
      <c r="N923" s="304">
        <f t="shared" ca="1" si="423"/>
        <v>-86.035573062964644</v>
      </c>
      <c r="P923" s="310">
        <f t="shared" ca="1" si="424"/>
        <v>23</v>
      </c>
      <c r="Q923" s="304">
        <f t="shared" ca="1" si="425"/>
        <v>0</v>
      </c>
      <c r="R923" s="306">
        <f t="shared" ca="1" si="426"/>
        <v>0</v>
      </c>
      <c r="S923" s="307">
        <f t="shared" ca="1" si="427"/>
        <v>4.5130000000000017</v>
      </c>
      <c r="T923" s="304">
        <f t="shared" ca="1" si="407"/>
        <v>44.272530000000017</v>
      </c>
      <c r="U923" s="311">
        <f t="shared" ca="1" si="408"/>
        <v>0</v>
      </c>
      <c r="V923" s="306">
        <f t="shared" ca="1" si="409"/>
        <v>1.2262522567215075</v>
      </c>
      <c r="W923" s="304">
        <f t="shared" ca="1" si="410"/>
        <v>39.745419981500937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0.97967819326299477</v>
      </c>
      <c r="AH923" s="304">
        <f t="shared" ca="1" si="434"/>
        <v>-8.806847673363615</v>
      </c>
    </row>
    <row r="924" spans="1:34" x14ac:dyDescent="0.2">
      <c r="A924" s="347">
        <f t="shared" ca="1" si="412"/>
        <v>1E-4</v>
      </c>
      <c r="B924" s="304">
        <f t="shared" ca="1" si="413"/>
        <v>29.853200000000033</v>
      </c>
      <c r="D924" s="306">
        <f t="shared" ca="1" si="414"/>
        <v>-0.60888174186078126</v>
      </c>
      <c r="E924" s="307">
        <f t="shared" ca="1" si="415"/>
        <v>-1.0241999006649412</v>
      </c>
      <c r="F924" s="304">
        <f t="shared" ca="1" si="416"/>
        <v>1.1915210497903488</v>
      </c>
      <c r="G924" s="306">
        <f t="shared" ca="1" si="417"/>
        <v>7.1242004434012234</v>
      </c>
      <c r="H924" s="307">
        <f t="shared" ca="1" si="418"/>
        <v>-102.79894103084739</v>
      </c>
      <c r="I924" s="304">
        <f t="shared" ca="1" si="419"/>
        <v>103.04550698124298</v>
      </c>
      <c r="J924" s="306">
        <f t="shared" ca="1" si="420"/>
        <v>634.95209386251588</v>
      </c>
      <c r="K924" s="307">
        <f t="shared" ca="1" si="421"/>
        <v>-10.227561428029057</v>
      </c>
      <c r="L924" s="304">
        <f t="shared" ca="1" si="406"/>
        <v>635.03445931158512</v>
      </c>
      <c r="M924" s="306">
        <f t="shared" ca="1" si="422"/>
        <v>-1.5016046819786661</v>
      </c>
      <c r="N924" s="304">
        <f t="shared" ca="1" si="423"/>
        <v>-86.035610774461759</v>
      </c>
      <c r="P924" s="310">
        <f t="shared" ca="1" si="424"/>
        <v>23</v>
      </c>
      <c r="Q924" s="304">
        <f t="shared" ca="1" si="425"/>
        <v>0</v>
      </c>
      <c r="R924" s="306">
        <f t="shared" ca="1" si="426"/>
        <v>0</v>
      </c>
      <c r="S924" s="307">
        <f t="shared" ca="1" si="427"/>
        <v>4.5130000000000017</v>
      </c>
      <c r="T924" s="304">
        <f t="shared" ca="1" si="407"/>
        <v>44.272530000000017</v>
      </c>
      <c r="U924" s="311">
        <f t="shared" ca="1" si="408"/>
        <v>0</v>
      </c>
      <c r="V924" s="306">
        <f t="shared" ca="1" si="409"/>
        <v>1.226253517296191</v>
      </c>
      <c r="W924" s="304">
        <f t="shared" ca="1" si="410"/>
        <v>39.745536411466055</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0.97965284051672619</v>
      </c>
      <c r="AH924" s="304">
        <f t="shared" ca="1" si="434"/>
        <v>-8.8068734725240247</v>
      </c>
    </row>
    <row r="925" spans="1:34" x14ac:dyDescent="0.2">
      <c r="A925" s="347">
        <f t="shared" ca="1" si="412"/>
        <v>1E-4</v>
      </c>
      <c r="B925" s="304">
        <f t="shared" ca="1" si="413"/>
        <v>29.853300000000033</v>
      </c>
      <c r="D925" s="306">
        <f t="shared" ca="1" si="414"/>
        <v>-0.60887774277384943</v>
      </c>
      <c r="E925" s="307">
        <f t="shared" ca="1" si="415"/>
        <v>-1.024173762842393</v>
      </c>
      <c r="F925" s="304">
        <f t="shared" ca="1" si="416"/>
        <v>1.1914965388703922</v>
      </c>
      <c r="G925" s="306">
        <f t="shared" ca="1" si="417"/>
        <v>7.1241395556269458</v>
      </c>
      <c r="H925" s="307">
        <f t="shared" ca="1" si="418"/>
        <v>-102.79904344822367</v>
      </c>
      <c r="I925" s="304">
        <f t="shared" ca="1" si="419"/>
        <v>103.04560494401412</v>
      </c>
      <c r="J925" s="306">
        <f t="shared" ca="1" si="420"/>
        <v>634.95209386251588</v>
      </c>
      <c r="K925" s="307">
        <f t="shared" ca="1" si="421"/>
        <v>-10.23784132725301</v>
      </c>
      <c r="L925" s="304">
        <f t="shared" ca="1" si="406"/>
        <v>635.03462495791143</v>
      </c>
      <c r="M925" s="306">
        <f t="shared" ca="1" si="422"/>
        <v>-1.5016053401615801</v>
      </c>
      <c r="N925" s="304">
        <f t="shared" ca="1" si="423"/>
        <v>-86.035648485564877</v>
      </c>
      <c r="P925" s="310">
        <f t="shared" ca="1" si="424"/>
        <v>23</v>
      </c>
      <c r="Q925" s="304">
        <f t="shared" ca="1" si="425"/>
        <v>0</v>
      </c>
      <c r="R925" s="306">
        <f t="shared" ca="1" si="426"/>
        <v>0</v>
      </c>
      <c r="S925" s="307">
        <f t="shared" ca="1" si="427"/>
        <v>4.5130000000000017</v>
      </c>
      <c r="T925" s="304">
        <f t="shared" ca="1" si="407"/>
        <v>44.272530000000017</v>
      </c>
      <c r="U925" s="311">
        <f t="shared" ca="1" si="408"/>
        <v>0</v>
      </c>
      <c r="V925" s="306">
        <f t="shared" ca="1" si="409"/>
        <v>1.226254777873427</v>
      </c>
      <c r="W925" s="304">
        <f t="shared" ca="1" si="410"/>
        <v>39.745652839785386</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0.97962748812623701</v>
      </c>
      <c r="AH925" s="304">
        <f t="shared" ca="1" si="434"/>
        <v>-8.806899271319752</v>
      </c>
    </row>
    <row r="926" spans="1:34" x14ac:dyDescent="0.2">
      <c r="A926" s="347">
        <f t="shared" ca="1" si="412"/>
        <v>1E-4</v>
      </c>
      <c r="B926" s="304">
        <f t="shared" ca="1" si="413"/>
        <v>29.853400000000033</v>
      </c>
      <c r="D926" s="306">
        <f t="shared" ca="1" si="414"/>
        <v>-0.60887374368797775</v>
      </c>
      <c r="E926" s="307">
        <f t="shared" ca="1" si="415"/>
        <v>-1.0241476253892952</v>
      </c>
      <c r="F926" s="304">
        <f t="shared" ca="1" si="416"/>
        <v>1.1914720283511255</v>
      </c>
      <c r="G926" s="306">
        <f t="shared" ca="1" si="417"/>
        <v>7.1240786682525767</v>
      </c>
      <c r="H926" s="307">
        <f t="shared" ca="1" si="418"/>
        <v>-102.79914586298621</v>
      </c>
      <c r="I926" s="304">
        <f t="shared" ca="1" si="419"/>
        <v>103.04570290425005</v>
      </c>
      <c r="J926" s="306">
        <f t="shared" ca="1" si="420"/>
        <v>634.95209386251588</v>
      </c>
      <c r="K926" s="307">
        <f t="shared" ca="1" si="421"/>
        <v>-10.248121236718571</v>
      </c>
      <c r="L926" s="304">
        <f t="shared" ca="1" si="406"/>
        <v>635.03479077076997</v>
      </c>
      <c r="M926" s="306">
        <f t="shared" ca="1" si="422"/>
        <v>-1.5016059983376173</v>
      </c>
      <c r="N926" s="304">
        <f t="shared" ca="1" si="423"/>
        <v>-86.035686196273986</v>
      </c>
      <c r="P926" s="310">
        <f t="shared" ca="1" si="424"/>
        <v>23</v>
      </c>
      <c r="Q926" s="304">
        <f t="shared" ca="1" si="425"/>
        <v>0</v>
      </c>
      <c r="R926" s="306">
        <f t="shared" ca="1" si="426"/>
        <v>0</v>
      </c>
      <c r="S926" s="307">
        <f t="shared" ca="1" si="427"/>
        <v>4.5130000000000017</v>
      </c>
      <c r="T926" s="304">
        <f t="shared" ca="1" si="407"/>
        <v>44.272530000000017</v>
      </c>
      <c r="U926" s="311">
        <f t="shared" ca="1" si="408"/>
        <v>0</v>
      </c>
      <c r="V926" s="306">
        <f t="shared" ca="1" si="409"/>
        <v>1.2262560384532157</v>
      </c>
      <c r="W926" s="304">
        <f t="shared" ca="1" si="410"/>
        <v>39.745769266458986</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0.97960213609152014</v>
      </c>
      <c r="AH926" s="304">
        <f t="shared" ca="1" si="434"/>
        <v>-8.8069250697508021</v>
      </c>
    </row>
    <row r="927" spans="1:34" x14ac:dyDescent="0.2">
      <c r="A927" s="347">
        <f t="shared" ca="1" si="412"/>
        <v>1E-4</v>
      </c>
      <c r="B927" s="304">
        <f t="shared" ca="1" si="413"/>
        <v>29.853500000000032</v>
      </c>
      <c r="D927" s="306">
        <f t="shared" ca="1" si="414"/>
        <v>-0.60886974460317023</v>
      </c>
      <c r="E927" s="307">
        <f t="shared" ca="1" si="415"/>
        <v>-1.0241214883056351</v>
      </c>
      <c r="F927" s="304">
        <f t="shared" ca="1" si="416"/>
        <v>1.1914475182325401</v>
      </c>
      <c r="G927" s="306">
        <f t="shared" ca="1" si="417"/>
        <v>7.1240177812781162</v>
      </c>
      <c r="H927" s="307">
        <f t="shared" ca="1" si="418"/>
        <v>-102.79924827513504</v>
      </c>
      <c r="I927" s="304">
        <f t="shared" ca="1" si="419"/>
        <v>103.04580086195081</v>
      </c>
      <c r="J927" s="306">
        <f t="shared" ca="1" si="420"/>
        <v>634.95209386251588</v>
      </c>
      <c r="K927" s="307">
        <f t="shared" ca="1" si="421"/>
        <v>-10.258401156425478</v>
      </c>
      <c r="L927" s="304">
        <f t="shared" ca="1" si="406"/>
        <v>635.03495675016131</v>
      </c>
      <c r="M927" s="306">
        <f t="shared" ca="1" si="422"/>
        <v>-1.5016066565067778</v>
      </c>
      <c r="N927" s="304">
        <f t="shared" ca="1" si="423"/>
        <v>-86.035723906589084</v>
      </c>
      <c r="P927" s="310">
        <f t="shared" ca="1" si="424"/>
        <v>23</v>
      </c>
      <c r="Q927" s="304">
        <f t="shared" ca="1" si="425"/>
        <v>0</v>
      </c>
      <c r="R927" s="306">
        <f t="shared" ca="1" si="426"/>
        <v>0</v>
      </c>
      <c r="S927" s="307">
        <f t="shared" ca="1" si="427"/>
        <v>4.5130000000000017</v>
      </c>
      <c r="T927" s="304">
        <f t="shared" ca="1" si="407"/>
        <v>44.272530000000017</v>
      </c>
      <c r="U927" s="311">
        <f t="shared" ca="1" si="408"/>
        <v>0</v>
      </c>
      <c r="V927" s="306">
        <f t="shared" ca="1" si="409"/>
        <v>1.226257299035556</v>
      </c>
      <c r="W927" s="304">
        <f t="shared" ca="1" si="410"/>
        <v>39.745885691486798</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0.9795767844125649</v>
      </c>
      <c r="AH927" s="304">
        <f t="shared" ca="1" si="434"/>
        <v>-8.8069508678171875</v>
      </c>
    </row>
    <row r="928" spans="1:34" x14ac:dyDescent="0.2">
      <c r="A928" s="347">
        <f t="shared" ca="1" si="412"/>
        <v>1E-4</v>
      </c>
      <c r="B928" s="304">
        <f t="shared" ca="1" si="413"/>
        <v>29.853600000000032</v>
      </c>
      <c r="D928" s="306">
        <f t="shared" ca="1" si="414"/>
        <v>-0.60886574551942763</v>
      </c>
      <c r="E928" s="307">
        <f t="shared" ca="1" si="415"/>
        <v>-1.0240953515914253</v>
      </c>
      <c r="F928" s="304">
        <f t="shared" ca="1" si="416"/>
        <v>1.1914230085146473</v>
      </c>
      <c r="G928" s="306">
        <f t="shared" ca="1" si="417"/>
        <v>7.1239568947035643</v>
      </c>
      <c r="H928" s="307">
        <f t="shared" ca="1" si="418"/>
        <v>-102.7993506846702</v>
      </c>
      <c r="I928" s="304">
        <f t="shared" ca="1" si="419"/>
        <v>103.04589881711644</v>
      </c>
      <c r="J928" s="306">
        <f t="shared" ca="1" si="420"/>
        <v>634.95209386251588</v>
      </c>
      <c r="K928" s="307">
        <f t="shared" ca="1" si="421"/>
        <v>-10.268681086373467</v>
      </c>
      <c r="L928" s="304">
        <f t="shared" ca="1" si="406"/>
        <v>635.0351228960858</v>
      </c>
      <c r="M928" s="306">
        <f t="shared" ca="1" si="422"/>
        <v>-1.5016073146690621</v>
      </c>
      <c r="N928" s="304">
        <f t="shared" ca="1" si="423"/>
        <v>-86.0357616165102</v>
      </c>
      <c r="P928" s="310">
        <f t="shared" ca="1" si="424"/>
        <v>23</v>
      </c>
      <c r="Q928" s="304">
        <f t="shared" ca="1" si="425"/>
        <v>0</v>
      </c>
      <c r="R928" s="306">
        <f t="shared" ca="1" si="426"/>
        <v>0</v>
      </c>
      <c r="S928" s="307">
        <f t="shared" ca="1" si="427"/>
        <v>4.5130000000000017</v>
      </c>
      <c r="T928" s="304">
        <f t="shared" ca="1" si="407"/>
        <v>44.272530000000017</v>
      </c>
      <c r="U928" s="311">
        <f t="shared" ca="1" si="408"/>
        <v>0</v>
      </c>
      <c r="V928" s="306">
        <f t="shared" ca="1" si="409"/>
        <v>1.2262585596204496</v>
      </c>
      <c r="W928" s="304">
        <f t="shared" ca="1" si="410"/>
        <v>39.746002114868908</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0.97955143308938197</v>
      </c>
      <c r="AH928" s="304">
        <f t="shared" ca="1" si="434"/>
        <v>-8.8069766655188975</v>
      </c>
    </row>
    <row r="929" spans="1:34" x14ac:dyDescent="0.2">
      <c r="A929" s="347">
        <f t="shared" ca="1" si="412"/>
        <v>1E-4</v>
      </c>
      <c r="B929" s="304">
        <f t="shared" ca="1" si="413"/>
        <v>29.853700000000032</v>
      </c>
      <c r="D929" s="306">
        <f t="shared" ca="1" si="414"/>
        <v>-0.60886174643674806</v>
      </c>
      <c r="E929" s="307">
        <f t="shared" ca="1" si="415"/>
        <v>-1.0240692152466444</v>
      </c>
      <c r="F929" s="304">
        <f t="shared" ca="1" si="416"/>
        <v>1.1913984991974285</v>
      </c>
      <c r="G929" s="306">
        <f t="shared" ca="1" si="417"/>
        <v>7.1238960085289209</v>
      </c>
      <c r="H929" s="307">
        <f t="shared" ca="1" si="418"/>
        <v>-102.79945309159173</v>
      </c>
      <c r="I929" s="304">
        <f t="shared" ca="1" si="419"/>
        <v>103.04599676974696</v>
      </c>
      <c r="J929" s="306">
        <f t="shared" ca="1" si="420"/>
        <v>634.95209386251588</v>
      </c>
      <c r="K929" s="307">
        <f t="shared" ca="1" si="421"/>
        <v>-10.27896102656228</v>
      </c>
      <c r="L929" s="304">
        <f t="shared" ca="1" si="406"/>
        <v>635.03528920854376</v>
      </c>
      <c r="M929" s="306">
        <f t="shared" ca="1" si="422"/>
        <v>-1.50160797282447</v>
      </c>
      <c r="N929" s="304">
        <f t="shared" ca="1" si="423"/>
        <v>-86.035799326037349</v>
      </c>
      <c r="P929" s="310">
        <f t="shared" ca="1" si="424"/>
        <v>23</v>
      </c>
      <c r="Q929" s="304">
        <f t="shared" ca="1" si="425"/>
        <v>0</v>
      </c>
      <c r="R929" s="306">
        <f t="shared" ca="1" si="426"/>
        <v>0</v>
      </c>
      <c r="S929" s="307">
        <f t="shared" ca="1" si="427"/>
        <v>4.5130000000000017</v>
      </c>
      <c r="T929" s="304">
        <f t="shared" ca="1" si="407"/>
        <v>44.272530000000017</v>
      </c>
      <c r="U929" s="311">
        <f t="shared" ca="1" si="408"/>
        <v>0</v>
      </c>
      <c r="V929" s="306">
        <f t="shared" ca="1" si="409"/>
        <v>1.2262598202078947</v>
      </c>
      <c r="W929" s="304">
        <f t="shared" ca="1" si="410"/>
        <v>39.746118536605266</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0.97952608212195535</v>
      </c>
      <c r="AH929" s="304">
        <f t="shared" ca="1" si="434"/>
        <v>-8.807002462855948</v>
      </c>
    </row>
    <row r="930" spans="1:34" x14ac:dyDescent="0.2">
      <c r="A930" s="347">
        <f t="shared" ca="1" si="412"/>
        <v>1E-4</v>
      </c>
      <c r="B930" s="304">
        <f t="shared" ca="1" si="413"/>
        <v>29.853800000000032</v>
      </c>
      <c r="D930" s="306">
        <f t="shared" ca="1" si="414"/>
        <v>-0.60885774735513243</v>
      </c>
      <c r="E930" s="307">
        <f t="shared" ca="1" si="415"/>
        <v>-1.0240430792713049</v>
      </c>
      <c r="F930" s="304">
        <f t="shared" ca="1" si="416"/>
        <v>1.1913739902808951</v>
      </c>
      <c r="G930" s="306">
        <f t="shared" ca="1" si="417"/>
        <v>7.1238351227541852</v>
      </c>
      <c r="H930" s="307">
        <f t="shared" ca="1" si="418"/>
        <v>-102.79955549589965</v>
      </c>
      <c r="I930" s="304">
        <f t="shared" ca="1" si="419"/>
        <v>103.04609471984244</v>
      </c>
      <c r="J930" s="306">
        <f t="shared" ca="1" si="420"/>
        <v>634.95209386251588</v>
      </c>
      <c r="K930" s="307">
        <f t="shared" ca="1" si="421"/>
        <v>-10.289240976991655</v>
      </c>
      <c r="L930" s="304">
        <f t="shared" ca="1" si="406"/>
        <v>635.03545568753543</v>
      </c>
      <c r="M930" s="306">
        <f t="shared" ca="1" si="422"/>
        <v>-1.5016086309730015</v>
      </c>
      <c r="N930" s="304">
        <f t="shared" ca="1" si="423"/>
        <v>-86.035837035170488</v>
      </c>
      <c r="P930" s="310">
        <f t="shared" ca="1" si="424"/>
        <v>23</v>
      </c>
      <c r="Q930" s="304">
        <f t="shared" ca="1" si="425"/>
        <v>0</v>
      </c>
      <c r="R930" s="306">
        <f t="shared" ca="1" si="426"/>
        <v>0</v>
      </c>
      <c r="S930" s="307">
        <f t="shared" ca="1" si="427"/>
        <v>4.5130000000000017</v>
      </c>
      <c r="T930" s="304">
        <f t="shared" ca="1" si="407"/>
        <v>44.272530000000017</v>
      </c>
      <c r="U930" s="311">
        <f t="shared" ca="1" si="408"/>
        <v>0</v>
      </c>
      <c r="V930" s="306">
        <f t="shared" ca="1" si="409"/>
        <v>1.2262610807978926</v>
      </c>
      <c r="W930" s="304">
        <f t="shared" ca="1" si="410"/>
        <v>39.746234956695957</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0.97950073151029393</v>
      </c>
      <c r="AH930" s="304">
        <f t="shared" ca="1" si="434"/>
        <v>-8.8070282598283303</v>
      </c>
    </row>
    <row r="931" spans="1:34" x14ac:dyDescent="0.2">
      <c r="A931" s="347">
        <f t="shared" ca="1" si="412"/>
        <v>1E-4</v>
      </c>
      <c r="B931" s="304">
        <f t="shared" ca="1" si="413"/>
        <v>29.853900000000031</v>
      </c>
      <c r="D931" s="306">
        <f t="shared" ca="1" si="414"/>
        <v>-0.60885374827458494</v>
      </c>
      <c r="E931" s="307">
        <f t="shared" ca="1" si="415"/>
        <v>-1.0240169436653908</v>
      </c>
      <c r="F931" s="304">
        <f t="shared" ca="1" si="416"/>
        <v>1.1913494817650361</v>
      </c>
      <c r="G931" s="306">
        <f t="shared" ca="1" si="417"/>
        <v>7.123774237379358</v>
      </c>
      <c r="H931" s="307">
        <f t="shared" ca="1" si="418"/>
        <v>-102.79965789759402</v>
      </c>
      <c r="I931" s="304">
        <f t="shared" ca="1" si="419"/>
        <v>103.04619266740288</v>
      </c>
      <c r="J931" s="306">
        <f t="shared" ca="1" si="420"/>
        <v>634.95209386251588</v>
      </c>
      <c r="K931" s="307">
        <f t="shared" ca="1" si="421"/>
        <v>-10.299520937661329</v>
      </c>
      <c r="L931" s="304">
        <f t="shared" ca="1" si="406"/>
        <v>635.03562233306127</v>
      </c>
      <c r="M931" s="306">
        <f t="shared" ca="1" si="422"/>
        <v>-1.5016092891146569</v>
      </c>
      <c r="N931" s="304">
        <f t="shared" ca="1" si="423"/>
        <v>-86.035874743909673</v>
      </c>
      <c r="P931" s="310">
        <f t="shared" ca="1" si="424"/>
        <v>23</v>
      </c>
      <c r="Q931" s="304">
        <f t="shared" ca="1" si="425"/>
        <v>0</v>
      </c>
      <c r="R931" s="306">
        <f t="shared" ca="1" si="426"/>
        <v>0</v>
      </c>
      <c r="S931" s="307">
        <f t="shared" ca="1" si="427"/>
        <v>4.5130000000000017</v>
      </c>
      <c r="T931" s="304">
        <f t="shared" ca="1" si="407"/>
        <v>44.272530000000017</v>
      </c>
      <c r="U931" s="311">
        <f t="shared" ca="1" si="408"/>
        <v>0</v>
      </c>
      <c r="V931" s="306">
        <f t="shared" ca="1" si="409"/>
        <v>1.2262623413904425</v>
      </c>
      <c r="W931" s="304">
        <f t="shared" ca="1" si="410"/>
        <v>39.746351375140925</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0.97947538125438172</v>
      </c>
      <c r="AH931" s="304">
        <f t="shared" ca="1" si="434"/>
        <v>-8.8070540564360602</v>
      </c>
    </row>
    <row r="932" spans="1:34" x14ac:dyDescent="0.2">
      <c r="A932" s="347">
        <f t="shared" ca="1" si="412"/>
        <v>1E-4</v>
      </c>
      <c r="B932" s="304">
        <f t="shared" ca="1" si="413"/>
        <v>29.854000000000031</v>
      </c>
      <c r="D932" s="306">
        <f t="shared" ca="1" si="414"/>
        <v>-0.60884974919510226</v>
      </c>
      <c r="E932" s="307">
        <f t="shared" ca="1" si="415"/>
        <v>-1.0239908084289109</v>
      </c>
      <c r="F932" s="304">
        <f t="shared" ca="1" si="416"/>
        <v>1.1913249736498575</v>
      </c>
      <c r="G932" s="306">
        <f t="shared" ca="1" si="417"/>
        <v>7.1237133524044385</v>
      </c>
      <c r="H932" s="307">
        <f t="shared" ca="1" si="418"/>
        <v>-102.79976029667486</v>
      </c>
      <c r="I932" s="304">
        <f t="shared" ca="1" si="419"/>
        <v>103.04629061242834</v>
      </c>
      <c r="J932" s="306">
        <f t="shared" ca="1" si="420"/>
        <v>634.95209386251588</v>
      </c>
      <c r="K932" s="307">
        <f t="shared" ca="1" si="421"/>
        <v>-10.309800908571043</v>
      </c>
      <c r="L932" s="304">
        <f t="shared" ca="1" si="406"/>
        <v>635.03578914512173</v>
      </c>
      <c r="M932" s="306">
        <f t="shared" ca="1" si="422"/>
        <v>-1.5016099472494362</v>
      </c>
      <c r="N932" s="304">
        <f t="shared" ca="1" si="423"/>
        <v>-86.035912452254877</v>
      </c>
      <c r="P932" s="310">
        <f t="shared" ca="1" si="424"/>
        <v>23</v>
      </c>
      <c r="Q932" s="304">
        <f t="shared" ca="1" si="425"/>
        <v>0</v>
      </c>
      <c r="R932" s="306">
        <f t="shared" ca="1" si="426"/>
        <v>0</v>
      </c>
      <c r="S932" s="307">
        <f t="shared" ca="1" si="427"/>
        <v>4.5130000000000017</v>
      </c>
      <c r="T932" s="304">
        <f t="shared" ca="1" si="407"/>
        <v>44.272530000000017</v>
      </c>
      <c r="U932" s="311">
        <f t="shared" ca="1" si="408"/>
        <v>0</v>
      </c>
      <c r="V932" s="306">
        <f t="shared" ca="1" si="409"/>
        <v>1.2262636019855448</v>
      </c>
      <c r="W932" s="304">
        <f t="shared" ca="1" si="410"/>
        <v>39.746467791940255</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0.97945003135422937</v>
      </c>
      <c r="AH932" s="304">
        <f t="shared" ca="1" si="434"/>
        <v>-8.807079852679129</v>
      </c>
    </row>
    <row r="933" spans="1:34" x14ac:dyDescent="0.2">
      <c r="A933" s="347">
        <f t="shared" ca="1" si="412"/>
        <v>1E-4</v>
      </c>
      <c r="B933" s="304">
        <f t="shared" ca="1" si="413"/>
        <v>29.854100000000031</v>
      </c>
      <c r="D933" s="306">
        <f t="shared" ca="1" si="414"/>
        <v>-0.60884575011668696</v>
      </c>
      <c r="E933" s="307">
        <f t="shared" ca="1" si="415"/>
        <v>-1.023964673561844</v>
      </c>
      <c r="F933" s="304">
        <f t="shared" ca="1" si="416"/>
        <v>1.1913004659353428</v>
      </c>
      <c r="G933" s="306">
        <f t="shared" ca="1" si="417"/>
        <v>7.1236524678294266</v>
      </c>
      <c r="H933" s="307">
        <f t="shared" ca="1" si="418"/>
        <v>-102.79986269314222</v>
      </c>
      <c r="I933" s="304">
        <f t="shared" ca="1" si="419"/>
        <v>103.04638855491882</v>
      </c>
      <c r="J933" s="306">
        <f t="shared" ca="1" si="420"/>
        <v>634.95209386251588</v>
      </c>
      <c r="K933" s="307">
        <f t="shared" ca="1" si="421"/>
        <v>-10.320080889720535</v>
      </c>
      <c r="L933" s="304">
        <f t="shared" ca="1" si="406"/>
        <v>635.03595612371714</v>
      </c>
      <c r="M933" s="306">
        <f t="shared" ca="1" si="422"/>
        <v>-1.5016106053773397</v>
      </c>
      <c r="N933" s="304">
        <f t="shared" ca="1" si="423"/>
        <v>-86.035950160206127</v>
      </c>
      <c r="P933" s="310">
        <f t="shared" ca="1" si="424"/>
        <v>23</v>
      </c>
      <c r="Q933" s="304">
        <f t="shared" ca="1" si="425"/>
        <v>0</v>
      </c>
      <c r="R933" s="306">
        <f t="shared" ca="1" si="426"/>
        <v>0</v>
      </c>
      <c r="S933" s="307">
        <f t="shared" ca="1" si="427"/>
        <v>4.5130000000000017</v>
      </c>
      <c r="T933" s="304">
        <f t="shared" ca="1" si="407"/>
        <v>44.272530000000017</v>
      </c>
      <c r="U933" s="311">
        <f t="shared" ca="1" si="408"/>
        <v>0</v>
      </c>
      <c r="V933" s="306">
        <f t="shared" ca="1" si="409"/>
        <v>1.2262648625831996</v>
      </c>
      <c r="W933" s="304">
        <f t="shared" ca="1" si="410"/>
        <v>39.74658420709391</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0.97942468180981912</v>
      </c>
      <c r="AH933" s="304">
        <f t="shared" ca="1" si="434"/>
        <v>-8.8071056485575543</v>
      </c>
    </row>
    <row r="934" spans="1:34" x14ac:dyDescent="0.2">
      <c r="A934" s="347">
        <f t="shared" ca="1" si="412"/>
        <v>1E-4</v>
      </c>
      <c r="B934" s="304">
        <f t="shared" ca="1" si="413"/>
        <v>29.854200000000031</v>
      </c>
      <c r="D934" s="306">
        <f t="shared" ca="1" si="414"/>
        <v>-0.60884175103933758</v>
      </c>
      <c r="E934" s="307">
        <f t="shared" ca="1" si="415"/>
        <v>-1.023938539064206</v>
      </c>
      <c r="F934" s="304">
        <f t="shared" ca="1" si="416"/>
        <v>1.1912759586215056</v>
      </c>
      <c r="G934" s="306">
        <f t="shared" ca="1" si="417"/>
        <v>7.1235915836543224</v>
      </c>
      <c r="H934" s="307">
        <f t="shared" ca="1" si="418"/>
        <v>-102.79996508699612</v>
      </c>
      <c r="I934" s="304">
        <f t="shared" ca="1" si="419"/>
        <v>103.0464864948744</v>
      </c>
      <c r="J934" s="306">
        <f t="shared" ca="1" si="420"/>
        <v>634.95209386251588</v>
      </c>
      <c r="K934" s="307">
        <f t="shared" ca="1" si="421"/>
        <v>-10.330360881109542</v>
      </c>
      <c r="L934" s="304">
        <f t="shared" ca="1" si="406"/>
        <v>635.03612326884775</v>
      </c>
      <c r="M934" s="306">
        <f t="shared" ca="1" si="422"/>
        <v>-1.5016112634983672</v>
      </c>
      <c r="N934" s="304">
        <f t="shared" ca="1" si="423"/>
        <v>-86.03598786776341</v>
      </c>
      <c r="P934" s="310">
        <f t="shared" ca="1" si="424"/>
        <v>23</v>
      </c>
      <c r="Q934" s="304">
        <f t="shared" ca="1" si="425"/>
        <v>0</v>
      </c>
      <c r="R934" s="306">
        <f t="shared" ca="1" si="426"/>
        <v>0</v>
      </c>
      <c r="S934" s="307">
        <f t="shared" ca="1" si="427"/>
        <v>4.5130000000000017</v>
      </c>
      <c r="T934" s="304">
        <f t="shared" ca="1" si="407"/>
        <v>44.272530000000017</v>
      </c>
      <c r="U934" s="311">
        <f t="shared" ca="1" si="408"/>
        <v>0</v>
      </c>
      <c r="V934" s="306">
        <f t="shared" ca="1" si="409"/>
        <v>1.2262661231834064</v>
      </c>
      <c r="W934" s="304">
        <f t="shared" ca="1" si="410"/>
        <v>39.746700620601949</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0.97939933262115808</v>
      </c>
      <c r="AH934" s="304">
        <f t="shared" ca="1" si="434"/>
        <v>-8.8071314440713255</v>
      </c>
    </row>
    <row r="935" spans="1:34" x14ac:dyDescent="0.2">
      <c r="A935" s="347">
        <f t="shared" ca="1" si="412"/>
        <v>1E-4</v>
      </c>
      <c r="B935" s="304">
        <f t="shared" ca="1" si="413"/>
        <v>29.85430000000003</v>
      </c>
      <c r="D935" s="306">
        <f t="shared" ca="1" si="414"/>
        <v>-0.60883775196305867</v>
      </c>
      <c r="E935" s="307">
        <f t="shared" ca="1" si="415"/>
        <v>-1.0239124049359756</v>
      </c>
      <c r="F935" s="304">
        <f t="shared" ca="1" si="416"/>
        <v>1.1912514517083301</v>
      </c>
      <c r="G935" s="306">
        <f t="shared" ca="1" si="417"/>
        <v>7.1235306998791259</v>
      </c>
      <c r="H935" s="307">
        <f t="shared" ca="1" si="418"/>
        <v>-102.80006747823661</v>
      </c>
      <c r="I935" s="304">
        <f t="shared" ca="1" si="419"/>
        <v>103.04658443229509</v>
      </c>
      <c r="J935" s="306">
        <f t="shared" ca="1" si="420"/>
        <v>634.95209386251588</v>
      </c>
      <c r="K935" s="307">
        <f t="shared" ca="1" si="421"/>
        <v>-10.340640882737803</v>
      </c>
      <c r="L935" s="304">
        <f t="shared" ca="1" si="406"/>
        <v>635.03629058051399</v>
      </c>
      <c r="M935" s="306">
        <f t="shared" ca="1" si="422"/>
        <v>-1.5016119216125188</v>
      </c>
      <c r="N935" s="304">
        <f t="shared" ca="1" si="423"/>
        <v>-86.036025574926725</v>
      </c>
      <c r="P935" s="310">
        <f t="shared" ca="1" si="424"/>
        <v>23</v>
      </c>
      <c r="Q935" s="304">
        <f t="shared" ca="1" si="425"/>
        <v>0</v>
      </c>
      <c r="R935" s="306">
        <f t="shared" ca="1" si="426"/>
        <v>0</v>
      </c>
      <c r="S935" s="307">
        <f t="shared" ca="1" si="427"/>
        <v>4.5130000000000017</v>
      </c>
      <c r="T935" s="304">
        <f t="shared" ca="1" si="407"/>
        <v>44.272530000000017</v>
      </c>
      <c r="U935" s="311">
        <f t="shared" ca="1" si="408"/>
        <v>0</v>
      </c>
      <c r="V935" s="306">
        <f t="shared" ca="1" si="409"/>
        <v>1.2262673837861655</v>
      </c>
      <c r="W935" s="304">
        <f t="shared" ca="1" si="410"/>
        <v>39.746817032464349</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0.97937398378823382</v>
      </c>
      <c r="AH935" s="304">
        <f t="shared" ca="1" si="434"/>
        <v>-8.8071572392204605</v>
      </c>
    </row>
    <row r="936" spans="1:34" x14ac:dyDescent="0.2">
      <c r="A936" s="347">
        <f t="shared" ca="1" si="412"/>
        <v>1E-4</v>
      </c>
      <c r="B936" s="304">
        <f t="shared" ca="1" si="413"/>
        <v>29.85440000000003</v>
      </c>
      <c r="D936" s="306">
        <f t="shared" ca="1" si="414"/>
        <v>-0.60883375288784869</v>
      </c>
      <c r="E936" s="307">
        <f t="shared" ca="1" si="415"/>
        <v>-1.0238862711771652</v>
      </c>
      <c r="F936" s="304">
        <f t="shared" ca="1" si="416"/>
        <v>1.1912269451958268</v>
      </c>
      <c r="G936" s="306">
        <f t="shared" ca="1" si="417"/>
        <v>7.123469816503837</v>
      </c>
      <c r="H936" s="307">
        <f t="shared" ca="1" si="418"/>
        <v>-102.80016986686373</v>
      </c>
      <c r="I936" s="304">
        <f t="shared" ca="1" si="419"/>
        <v>103.04668236718094</v>
      </c>
      <c r="J936" s="306">
        <f t="shared" ca="1" si="420"/>
        <v>634.95209386251588</v>
      </c>
      <c r="K936" s="307">
        <f t="shared" ca="1" si="421"/>
        <v>-10.350920894605059</v>
      </c>
      <c r="L936" s="304">
        <f t="shared" ca="1" si="406"/>
        <v>635.03645805871622</v>
      </c>
      <c r="M936" s="306">
        <f t="shared" ca="1" si="422"/>
        <v>-1.5016125797197948</v>
      </c>
      <c r="N936" s="304">
        <f t="shared" ca="1" si="423"/>
        <v>-86.036063281696116</v>
      </c>
      <c r="P936" s="310">
        <f t="shared" ca="1" si="424"/>
        <v>23</v>
      </c>
      <c r="Q936" s="304">
        <f t="shared" ca="1" si="425"/>
        <v>0</v>
      </c>
      <c r="R936" s="306">
        <f t="shared" ca="1" si="426"/>
        <v>0</v>
      </c>
      <c r="S936" s="307">
        <f t="shared" ca="1" si="427"/>
        <v>4.5130000000000017</v>
      </c>
      <c r="T936" s="304">
        <f t="shared" ca="1" si="407"/>
        <v>44.272530000000017</v>
      </c>
      <c r="U936" s="311">
        <f t="shared" ca="1" si="408"/>
        <v>0</v>
      </c>
      <c r="V936" s="306">
        <f t="shared" ca="1" si="409"/>
        <v>1.2262686443914761</v>
      </c>
      <c r="W936" s="304">
        <f t="shared" ca="1" si="410"/>
        <v>39.746933442681126</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0.97934863531105343</v>
      </c>
      <c r="AH936" s="304">
        <f t="shared" ca="1" si="434"/>
        <v>-8.8071830340049484</v>
      </c>
    </row>
    <row r="937" spans="1:34" x14ac:dyDescent="0.2">
      <c r="A937" s="347">
        <f t="shared" ca="1" si="412"/>
        <v>1E-4</v>
      </c>
      <c r="B937" s="304">
        <f t="shared" ca="1" si="413"/>
        <v>29.85450000000003</v>
      </c>
      <c r="D937" s="306">
        <f t="shared" ca="1" si="414"/>
        <v>-0.60882975381370763</v>
      </c>
      <c r="E937" s="307">
        <f t="shared" ca="1" si="415"/>
        <v>-1.0238601377877643</v>
      </c>
      <c r="F937" s="304">
        <f t="shared" ca="1" si="416"/>
        <v>1.191202439083987</v>
      </c>
      <c r="G937" s="306">
        <f t="shared" ca="1" si="417"/>
        <v>7.1234089335284558</v>
      </c>
      <c r="H937" s="307">
        <f t="shared" ca="1" si="418"/>
        <v>-102.80027225287751</v>
      </c>
      <c r="I937" s="304">
        <f t="shared" ca="1" si="419"/>
        <v>103.04678029953197</v>
      </c>
      <c r="J937" s="306">
        <f t="shared" ca="1" si="420"/>
        <v>634.95209386251588</v>
      </c>
      <c r="K937" s="307">
        <f t="shared" ca="1" si="421"/>
        <v>-10.361200916711045</v>
      </c>
      <c r="L937" s="304">
        <f t="shared" ca="1" si="406"/>
        <v>635.03662570345466</v>
      </c>
      <c r="M937" s="306">
        <f t="shared" ca="1" si="422"/>
        <v>-1.501613237820195</v>
      </c>
      <c r="N937" s="304">
        <f t="shared" ca="1" si="423"/>
        <v>-86.036100988071539</v>
      </c>
      <c r="P937" s="310">
        <f t="shared" ca="1" si="424"/>
        <v>23</v>
      </c>
      <c r="Q937" s="304">
        <f t="shared" ca="1" si="425"/>
        <v>0</v>
      </c>
      <c r="R937" s="306">
        <f t="shared" ca="1" si="426"/>
        <v>0</v>
      </c>
      <c r="S937" s="307">
        <f t="shared" ca="1" si="427"/>
        <v>4.5130000000000017</v>
      </c>
      <c r="T937" s="304">
        <f t="shared" ca="1" si="407"/>
        <v>44.272530000000017</v>
      </c>
      <c r="U937" s="311">
        <f t="shared" ca="1" si="408"/>
        <v>0</v>
      </c>
      <c r="V937" s="306">
        <f t="shared" ca="1" si="409"/>
        <v>1.2262699049993395</v>
      </c>
      <c r="W937" s="304">
        <f t="shared" ca="1" si="410"/>
        <v>39.747049851252342</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0.97932328718960981</v>
      </c>
      <c r="AH937" s="304">
        <f t="shared" ca="1" si="434"/>
        <v>-8.8072088284247982</v>
      </c>
    </row>
    <row r="938" spans="1:34" x14ac:dyDescent="0.2">
      <c r="A938" s="347">
        <f t="shared" ca="1" si="412"/>
        <v>1E-4</v>
      </c>
      <c r="B938" s="304">
        <f t="shared" ca="1" si="413"/>
        <v>29.85460000000003</v>
      </c>
      <c r="D938" s="306">
        <f t="shared" ca="1" si="414"/>
        <v>-0.60882575474063927</v>
      </c>
      <c r="E938" s="307">
        <f t="shared" ca="1" si="415"/>
        <v>-1.0238340047677656</v>
      </c>
      <c r="F938" s="304">
        <f t="shared" ca="1" si="416"/>
        <v>1.1911779333728065</v>
      </c>
      <c r="G938" s="306">
        <f t="shared" ca="1" si="417"/>
        <v>7.1233480509529814</v>
      </c>
      <c r="H938" s="307">
        <f t="shared" ca="1" si="418"/>
        <v>-102.80037463627798</v>
      </c>
      <c r="I938" s="304">
        <f t="shared" ca="1" si="419"/>
        <v>103.04687822934822</v>
      </c>
      <c r="J938" s="306">
        <f t="shared" ca="1" si="420"/>
        <v>634.95209386251588</v>
      </c>
      <c r="K938" s="307">
        <f t="shared" ca="1" si="421"/>
        <v>-10.371480949055503</v>
      </c>
      <c r="L938" s="304">
        <f t="shared" ca="1" si="406"/>
        <v>635.03679351472999</v>
      </c>
      <c r="M938" s="306">
        <f t="shared" ca="1" si="422"/>
        <v>-1.50161389591372</v>
      </c>
      <c r="N938" s="304">
        <f t="shared" ca="1" si="423"/>
        <v>-86.036138694053051</v>
      </c>
      <c r="P938" s="310">
        <f t="shared" ca="1" si="424"/>
        <v>23</v>
      </c>
      <c r="Q938" s="304">
        <f t="shared" ca="1" si="425"/>
        <v>0</v>
      </c>
      <c r="R938" s="306">
        <f t="shared" ca="1" si="426"/>
        <v>0</v>
      </c>
      <c r="S938" s="307">
        <f t="shared" ca="1" si="427"/>
        <v>4.5130000000000017</v>
      </c>
      <c r="T938" s="304">
        <f t="shared" ca="1" si="407"/>
        <v>44.272530000000017</v>
      </c>
      <c r="U938" s="311">
        <f t="shared" ca="1" si="408"/>
        <v>0</v>
      </c>
      <c r="V938" s="306">
        <f t="shared" ca="1" si="409"/>
        <v>1.2262711656097547</v>
      </c>
      <c r="W938" s="304">
        <f t="shared" ca="1" si="410"/>
        <v>39.747166258177955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0.97929793942389587</v>
      </c>
      <c r="AH938" s="304">
        <f t="shared" ca="1" si="434"/>
        <v>-8.8072346224800189</v>
      </c>
    </row>
    <row r="939" spans="1:34" x14ac:dyDescent="0.2">
      <c r="A939" s="347">
        <f t="shared" ca="1" si="412"/>
        <v>1E-4</v>
      </c>
      <c r="B939" s="304">
        <f t="shared" ca="1" si="413"/>
        <v>29.85470000000003</v>
      </c>
      <c r="D939" s="306">
        <f t="shared" ca="1" si="414"/>
        <v>-0.60882175566863861</v>
      </c>
      <c r="E939" s="307">
        <f t="shared" ca="1" si="415"/>
        <v>-1.0238078721171728</v>
      </c>
      <c r="F939" s="304">
        <f t="shared" ca="1" si="416"/>
        <v>1.1911534280622866</v>
      </c>
      <c r="G939" s="306">
        <f t="shared" ca="1" si="417"/>
        <v>7.1232871687774146</v>
      </c>
      <c r="H939" s="307">
        <f t="shared" ca="1" si="418"/>
        <v>-102.80047701706519</v>
      </c>
      <c r="I939" s="304">
        <f t="shared" ca="1" si="419"/>
        <v>103.04697615662973</v>
      </c>
      <c r="J939" s="306">
        <f t="shared" ca="1" si="420"/>
        <v>634.95209386251588</v>
      </c>
      <c r="K939" s="307">
        <f t="shared" ca="1" si="421"/>
        <v>-10.381760991638171</v>
      </c>
      <c r="L939" s="304">
        <f t="shared" ca="1" si="406"/>
        <v>635.03696149254233</v>
      </c>
      <c r="M939" s="306">
        <f t="shared" ca="1" si="422"/>
        <v>-1.5016145540003694</v>
      </c>
      <c r="N939" s="304">
        <f t="shared" ca="1" si="423"/>
        <v>-86.03617639964061</v>
      </c>
      <c r="P939" s="310">
        <f t="shared" ca="1" si="424"/>
        <v>23</v>
      </c>
      <c r="Q939" s="304">
        <f t="shared" ca="1" si="425"/>
        <v>0</v>
      </c>
      <c r="R939" s="306">
        <f t="shared" ca="1" si="426"/>
        <v>0</v>
      </c>
      <c r="S939" s="307">
        <f t="shared" ca="1" si="427"/>
        <v>4.5130000000000017</v>
      </c>
      <c r="T939" s="304">
        <f t="shared" ca="1" si="407"/>
        <v>44.272530000000017</v>
      </c>
      <c r="U939" s="311">
        <f t="shared" ca="1" si="408"/>
        <v>0</v>
      </c>
      <c r="V939" s="306">
        <f t="shared" ca="1" si="409"/>
        <v>1.2262724262227218</v>
      </c>
      <c r="W939" s="304">
        <f t="shared" ca="1" si="410"/>
        <v>39.747282663458002</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0.97927259201391337</v>
      </c>
      <c r="AH939" s="304">
        <f t="shared" ca="1" si="434"/>
        <v>-8.807260416170605</v>
      </c>
    </row>
    <row r="940" spans="1:34" x14ac:dyDescent="0.2">
      <c r="A940" s="347">
        <f t="shared" ca="1" si="412"/>
        <v>1E-4</v>
      </c>
      <c r="B940" s="304">
        <f t="shared" ca="1" si="413"/>
        <v>29.854800000000029</v>
      </c>
      <c r="D940" s="306">
        <f t="shared" ca="1" si="414"/>
        <v>-0.60881775659771109</v>
      </c>
      <c r="E940" s="307">
        <f t="shared" ca="1" si="415"/>
        <v>-1.0237817398359805</v>
      </c>
      <c r="F940" s="304">
        <f t="shared" ca="1" si="416"/>
        <v>1.1911289231524256</v>
      </c>
      <c r="G940" s="306">
        <f t="shared" ca="1" si="417"/>
        <v>7.1232262870017546</v>
      </c>
      <c r="H940" s="307">
        <f t="shared" ca="1" si="418"/>
        <v>-102.80057939523917</v>
      </c>
      <c r="I940" s="304">
        <f t="shared" ca="1" si="419"/>
        <v>103.04707408137654</v>
      </c>
      <c r="J940" s="306">
        <f t="shared" ca="1" si="420"/>
        <v>634.95209386251588</v>
      </c>
      <c r="K940" s="307">
        <f t="shared" ca="1" si="421"/>
        <v>-10.392041044458786</v>
      </c>
      <c r="L940" s="304">
        <f t="shared" ca="1" si="406"/>
        <v>635.03712963689213</v>
      </c>
      <c r="M940" s="306">
        <f t="shared" ca="1" si="422"/>
        <v>-1.5016152120801436</v>
      </c>
      <c r="N940" s="304">
        <f t="shared" ca="1" si="423"/>
        <v>-86.036214104834258</v>
      </c>
      <c r="P940" s="310">
        <f t="shared" ca="1" si="424"/>
        <v>23</v>
      </c>
      <c r="Q940" s="304">
        <f t="shared" ca="1" si="425"/>
        <v>0</v>
      </c>
      <c r="R940" s="306">
        <f t="shared" ca="1" si="426"/>
        <v>0</v>
      </c>
      <c r="S940" s="307">
        <f t="shared" ca="1" si="427"/>
        <v>4.5130000000000017</v>
      </c>
      <c r="T940" s="304">
        <f t="shared" ca="1" si="407"/>
        <v>44.272530000000017</v>
      </c>
      <c r="U940" s="311">
        <f t="shared" ca="1" si="408"/>
        <v>0</v>
      </c>
      <c r="V940" s="306">
        <f t="shared" ca="1" si="409"/>
        <v>1.2262736868382413</v>
      </c>
      <c r="W940" s="304">
        <f t="shared" ca="1" si="410"/>
        <v>39.74739906709253</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0.97924724495965876</v>
      </c>
      <c r="AH940" s="304">
        <f t="shared" ca="1" si="434"/>
        <v>-8.8072862094965618</v>
      </c>
    </row>
    <row r="941" spans="1:34" x14ac:dyDescent="0.2">
      <c r="A941" s="347">
        <f t="shared" ca="1" si="412"/>
        <v>1E-4</v>
      </c>
      <c r="B941" s="304">
        <f t="shared" ca="1" si="413"/>
        <v>29.854900000000029</v>
      </c>
      <c r="D941" s="306">
        <f t="shared" ca="1" si="414"/>
        <v>-0.60881375752785527</v>
      </c>
      <c r="E941" s="307">
        <f t="shared" ca="1" si="415"/>
        <v>-1.0237556079241763</v>
      </c>
      <c r="F941" s="304">
        <f t="shared" ca="1" si="416"/>
        <v>1.1911044186432129</v>
      </c>
      <c r="G941" s="306">
        <f t="shared" ca="1" si="417"/>
        <v>7.1231654056260014</v>
      </c>
      <c r="H941" s="307">
        <f t="shared" ca="1" si="418"/>
        <v>-102.80068177079995</v>
      </c>
      <c r="I941" s="304">
        <f t="shared" ca="1" si="419"/>
        <v>103.04717200358867</v>
      </c>
      <c r="J941" s="306">
        <f t="shared" ca="1" si="420"/>
        <v>634.95209386251588</v>
      </c>
      <c r="K941" s="307">
        <f t="shared" ca="1" si="421"/>
        <v>-10.402321107517087</v>
      </c>
      <c r="L941" s="304">
        <f t="shared" ca="1" si="406"/>
        <v>635.03729794777973</v>
      </c>
      <c r="M941" s="306">
        <f t="shared" ca="1" si="422"/>
        <v>-1.5016158701530424</v>
      </c>
      <c r="N941" s="304">
        <f t="shared" ca="1" si="423"/>
        <v>-86.036251809633967</v>
      </c>
      <c r="P941" s="310">
        <f t="shared" ca="1" si="424"/>
        <v>23</v>
      </c>
      <c r="Q941" s="304">
        <f t="shared" ca="1" si="425"/>
        <v>0</v>
      </c>
      <c r="R941" s="306">
        <f t="shared" ca="1" si="426"/>
        <v>0</v>
      </c>
      <c r="S941" s="307">
        <f t="shared" ca="1" si="427"/>
        <v>4.5130000000000017</v>
      </c>
      <c r="T941" s="304">
        <f t="shared" ca="1" si="407"/>
        <v>44.272530000000017</v>
      </c>
      <c r="U941" s="311">
        <f t="shared" ca="1" si="408"/>
        <v>0</v>
      </c>
      <c r="V941" s="306">
        <f t="shared" ca="1" si="409"/>
        <v>1.2262749474563128</v>
      </c>
      <c r="W941" s="304">
        <f t="shared" ca="1" si="410"/>
        <v>39.74751546908152</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0.97922189826111961</v>
      </c>
      <c r="AH941" s="304">
        <f t="shared" ca="1" si="434"/>
        <v>-8.8073120024579037</v>
      </c>
    </row>
    <row r="942" spans="1:34" x14ac:dyDescent="0.2">
      <c r="A942" s="347">
        <f t="shared" ca="1" si="412"/>
        <v>1E-4</v>
      </c>
      <c r="B942" s="304">
        <f t="shared" ca="1" si="413"/>
        <v>29.855000000000029</v>
      </c>
      <c r="D942" s="306">
        <f t="shared" ca="1" si="414"/>
        <v>-0.6088097584590737</v>
      </c>
      <c r="E942" s="307">
        <f t="shared" ca="1" si="415"/>
        <v>-1.0237294763817673</v>
      </c>
      <c r="F942" s="304">
        <f t="shared" ca="1" si="416"/>
        <v>1.1910799145346558</v>
      </c>
      <c r="G942" s="306">
        <f t="shared" ca="1" si="417"/>
        <v>7.1231045246501559</v>
      </c>
      <c r="H942" s="307">
        <f t="shared" ca="1" si="418"/>
        <v>-102.80078414374759</v>
      </c>
      <c r="I942" s="304">
        <f t="shared" ca="1" si="419"/>
        <v>103.04726992326617</v>
      </c>
      <c r="J942" s="306">
        <f t="shared" ca="1" si="420"/>
        <v>634.95209386251588</v>
      </c>
      <c r="K942" s="307">
        <f t="shared" ca="1" si="421"/>
        <v>-10.412601180812814</v>
      </c>
      <c r="L942" s="304">
        <f t="shared" ca="1" si="406"/>
        <v>635.03746642520537</v>
      </c>
      <c r="M942" s="306">
        <f t="shared" ca="1" si="422"/>
        <v>-1.5016165282190661</v>
      </c>
      <c r="N942" s="304">
        <f t="shared" ca="1" si="423"/>
        <v>-86.036289514039765</v>
      </c>
      <c r="P942" s="310">
        <f t="shared" ca="1" si="424"/>
        <v>23</v>
      </c>
      <c r="Q942" s="304">
        <f t="shared" ca="1" si="425"/>
        <v>0</v>
      </c>
      <c r="R942" s="306">
        <f t="shared" ca="1" si="426"/>
        <v>0</v>
      </c>
      <c r="S942" s="307">
        <f t="shared" ca="1" si="427"/>
        <v>4.5130000000000017</v>
      </c>
      <c r="T942" s="304">
        <f t="shared" ca="1" si="407"/>
        <v>44.272530000000017</v>
      </c>
      <c r="U942" s="311">
        <f t="shared" ca="1" si="408"/>
        <v>0</v>
      </c>
      <c r="V942" s="306">
        <f t="shared" ca="1" si="409"/>
        <v>1.2262762080769358</v>
      </c>
      <c r="W942" s="304">
        <f t="shared" ca="1" si="410"/>
        <v>39.747631869424993</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0.97919655191830479</v>
      </c>
      <c r="AH942" s="304">
        <f t="shared" ca="1" si="434"/>
        <v>-8.8073377950546217</v>
      </c>
    </row>
    <row r="943" spans="1:34" x14ac:dyDescent="0.2">
      <c r="A943" s="347">
        <f t="shared" ca="1" si="412"/>
        <v>1E-4</v>
      </c>
      <c r="B943" s="304">
        <f t="shared" ca="1" si="413"/>
        <v>29.855100000000029</v>
      </c>
      <c r="D943" s="306">
        <f t="shared" ca="1" si="414"/>
        <v>-0.60880575939136605</v>
      </c>
      <c r="E943" s="307">
        <f t="shared" ca="1" si="415"/>
        <v>-1.0237033452087481</v>
      </c>
      <c r="F943" s="304">
        <f t="shared" ca="1" si="416"/>
        <v>1.1910554108267504</v>
      </c>
      <c r="G943" s="306">
        <f t="shared" ca="1" si="417"/>
        <v>7.1230436440742171</v>
      </c>
      <c r="H943" s="307">
        <f t="shared" ca="1" si="418"/>
        <v>-102.80088651408211</v>
      </c>
      <c r="I943" s="304">
        <f t="shared" ca="1" si="419"/>
        <v>103.04736784040908</v>
      </c>
      <c r="J943" s="306">
        <f t="shared" ca="1" si="420"/>
        <v>634.95209386251588</v>
      </c>
      <c r="K943" s="307">
        <f t="shared" ca="1" si="421"/>
        <v>-10.422881264345705</v>
      </c>
      <c r="L943" s="304">
        <f t="shared" ca="1" si="406"/>
        <v>635.0376350691696</v>
      </c>
      <c r="M943" s="306">
        <f t="shared" ca="1" si="422"/>
        <v>-1.5016171862782148</v>
      </c>
      <c r="N943" s="304">
        <f t="shared" ca="1" si="423"/>
        <v>-86.036327218051667</v>
      </c>
      <c r="P943" s="310">
        <f t="shared" ca="1" si="424"/>
        <v>23</v>
      </c>
      <c r="Q943" s="304">
        <f t="shared" ca="1" si="425"/>
        <v>0</v>
      </c>
      <c r="R943" s="306">
        <f t="shared" ca="1" si="426"/>
        <v>0</v>
      </c>
      <c r="S943" s="307">
        <f t="shared" ca="1" si="427"/>
        <v>4.5130000000000017</v>
      </c>
      <c r="T943" s="304">
        <f t="shared" ca="1" si="407"/>
        <v>44.272530000000017</v>
      </c>
      <c r="U943" s="311">
        <f t="shared" ca="1" si="408"/>
        <v>0</v>
      </c>
      <c r="V943" s="306">
        <f t="shared" ca="1" si="409"/>
        <v>1.2262774687001115</v>
      </c>
      <c r="W943" s="304">
        <f t="shared" ca="1" si="410"/>
        <v>39.747748268122976</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0.97917120593120721</v>
      </c>
      <c r="AH943" s="304">
        <f t="shared" ca="1" si="434"/>
        <v>-8.8073635872867229</v>
      </c>
    </row>
    <row r="944" spans="1:34" x14ac:dyDescent="0.2">
      <c r="A944" s="347">
        <f t="shared" ca="1" si="412"/>
        <v>1E-4</v>
      </c>
      <c r="B944" s="304">
        <f t="shared" ca="1" si="413"/>
        <v>29.855200000000028</v>
      </c>
      <c r="D944" s="306">
        <f t="shared" ca="1" si="414"/>
        <v>-0.60880176032473199</v>
      </c>
      <c r="E944" s="307">
        <f t="shared" ca="1" si="415"/>
        <v>-1.0236772144051116</v>
      </c>
      <c r="F944" s="304">
        <f t="shared" ca="1" si="416"/>
        <v>1.1910309075194905</v>
      </c>
      <c r="G944" s="306">
        <f t="shared" ca="1" si="417"/>
        <v>7.1229827638981842</v>
      </c>
      <c r="H944" s="307">
        <f t="shared" ca="1" si="418"/>
        <v>-102.80098888180355</v>
      </c>
      <c r="I944" s="304">
        <f t="shared" ca="1" si="419"/>
        <v>103.04746575501741</v>
      </c>
      <c r="J944" s="306">
        <f t="shared" ca="1" si="420"/>
        <v>634.95209386251588</v>
      </c>
      <c r="K944" s="307">
        <f t="shared" ca="1" si="421"/>
        <v>-10.433161358115498</v>
      </c>
      <c r="L944" s="304">
        <f t="shared" ca="1" si="406"/>
        <v>635.03780387967277</v>
      </c>
      <c r="M944" s="306">
        <f t="shared" ca="1" si="422"/>
        <v>-1.5016178443304886</v>
      </c>
      <c r="N944" s="304">
        <f t="shared" ca="1" si="423"/>
        <v>-86.036364921669644</v>
      </c>
      <c r="P944" s="310">
        <f t="shared" ca="1" si="424"/>
        <v>23</v>
      </c>
      <c r="Q944" s="304">
        <f t="shared" ca="1" si="425"/>
        <v>0</v>
      </c>
      <c r="R944" s="306">
        <f t="shared" ca="1" si="426"/>
        <v>0</v>
      </c>
      <c r="S944" s="307">
        <f t="shared" ca="1" si="427"/>
        <v>4.5130000000000017</v>
      </c>
      <c r="T944" s="304">
        <f t="shared" ca="1" si="407"/>
        <v>44.272530000000017</v>
      </c>
      <c r="U944" s="311">
        <f t="shared" ca="1" si="408"/>
        <v>0</v>
      </c>
      <c r="V944" s="306">
        <f t="shared" ca="1" si="409"/>
        <v>1.2262787293258388</v>
      </c>
      <c r="W944" s="304">
        <f t="shared" ca="1" si="410"/>
        <v>39.747864665175477</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0.97914586029981976</v>
      </c>
      <c r="AH944" s="304">
        <f t="shared" ca="1" si="434"/>
        <v>-8.8073893791542126</v>
      </c>
    </row>
    <row r="945" spans="1:34" x14ac:dyDescent="0.2">
      <c r="A945" s="347">
        <f t="shared" ca="1" si="412"/>
        <v>1E-4</v>
      </c>
      <c r="B945" s="304">
        <f t="shared" ca="1" si="413"/>
        <v>29.855300000000028</v>
      </c>
      <c r="D945" s="306">
        <f t="shared" ca="1" si="414"/>
        <v>-0.60879776125917306</v>
      </c>
      <c r="E945" s="307">
        <f t="shared" ca="1" si="415"/>
        <v>-1.0236510839708561</v>
      </c>
      <c r="F945" s="304">
        <f t="shared" ca="1" si="416"/>
        <v>1.1910064046128761</v>
      </c>
      <c r="G945" s="306">
        <f t="shared" ca="1" si="417"/>
        <v>7.1229218841220581</v>
      </c>
      <c r="H945" s="307">
        <f t="shared" ca="1" si="418"/>
        <v>-102.80109124691195</v>
      </c>
      <c r="I945" s="304">
        <f t="shared" ca="1" si="419"/>
        <v>103.04756366709123</v>
      </c>
      <c r="J945" s="306">
        <f t="shared" ca="1" si="420"/>
        <v>634.95209386251588</v>
      </c>
      <c r="K945" s="307">
        <f t="shared" ca="1" si="421"/>
        <v>-10.443441462121934</v>
      </c>
      <c r="L945" s="304">
        <f t="shared" ca="1" si="406"/>
        <v>635.0379728567151</v>
      </c>
      <c r="M945" s="306">
        <f t="shared" ca="1" si="422"/>
        <v>-1.5016185023758877</v>
      </c>
      <c r="N945" s="304">
        <f t="shared" ca="1" si="423"/>
        <v>-86.036402624893739</v>
      </c>
      <c r="P945" s="310">
        <f t="shared" ca="1" si="424"/>
        <v>23</v>
      </c>
      <c r="Q945" s="304">
        <f t="shared" ca="1" si="425"/>
        <v>0</v>
      </c>
      <c r="R945" s="306">
        <f t="shared" ca="1" si="426"/>
        <v>0</v>
      </c>
      <c r="S945" s="307">
        <f t="shared" ca="1" si="427"/>
        <v>4.5130000000000017</v>
      </c>
      <c r="T945" s="304">
        <f t="shared" ca="1" si="407"/>
        <v>44.272530000000017</v>
      </c>
      <c r="U945" s="311">
        <f t="shared" ca="1" si="408"/>
        <v>0</v>
      </c>
      <c r="V945" s="306">
        <f t="shared" ca="1" si="409"/>
        <v>1.2262799899541177</v>
      </c>
      <c r="W945" s="304">
        <f t="shared" ca="1" si="410"/>
        <v>39.747981060582489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0.97912051502414066</v>
      </c>
      <c r="AH945" s="304">
        <f t="shared" ca="1" si="434"/>
        <v>-8.8074151706570927</v>
      </c>
    </row>
    <row r="946" spans="1:34" x14ac:dyDescent="0.2">
      <c r="A946" s="347">
        <f t="shared" ca="1" si="412"/>
        <v>1E-4</v>
      </c>
      <c r="B946" s="304">
        <f t="shared" ca="1" si="413"/>
        <v>29.855400000000028</v>
      </c>
      <c r="D946" s="306">
        <f t="shared" ca="1" si="414"/>
        <v>-0.60879376219468861</v>
      </c>
      <c r="E946" s="307">
        <f t="shared" ca="1" si="415"/>
        <v>-1.0236249539059816</v>
      </c>
      <c r="F946" s="304">
        <f t="shared" ca="1" si="416"/>
        <v>1.1909819021069068</v>
      </c>
      <c r="G946" s="306">
        <f t="shared" ca="1" si="417"/>
        <v>7.1228610047458387</v>
      </c>
      <c r="H946" s="307">
        <f t="shared" ca="1" si="418"/>
        <v>-102.80119360940735</v>
      </c>
      <c r="I946" s="304">
        <f t="shared" ca="1" si="419"/>
        <v>103.04766157663056</v>
      </c>
      <c r="J946" s="306">
        <f t="shared" ca="1" si="420"/>
        <v>634.95209386251588</v>
      </c>
      <c r="K946" s="307">
        <f t="shared" ca="1" si="421"/>
        <v>-10.45372157636475</v>
      </c>
      <c r="L946" s="304">
        <f t="shared" ca="1" si="406"/>
        <v>635.03814200029694</v>
      </c>
      <c r="M946" s="306">
        <f t="shared" ca="1" si="422"/>
        <v>-1.5016191604144118</v>
      </c>
      <c r="N946" s="304">
        <f t="shared" ca="1" si="423"/>
        <v>-86.036440327723938</v>
      </c>
      <c r="P946" s="310">
        <f t="shared" ca="1" si="424"/>
        <v>23</v>
      </c>
      <c r="Q946" s="304">
        <f t="shared" ca="1" si="425"/>
        <v>0</v>
      </c>
      <c r="R946" s="306">
        <f t="shared" ca="1" si="426"/>
        <v>0</v>
      </c>
      <c r="S946" s="307">
        <f t="shared" ca="1" si="427"/>
        <v>4.5130000000000017</v>
      </c>
      <c r="T946" s="304">
        <f t="shared" ca="1" si="407"/>
        <v>44.272530000000017</v>
      </c>
      <c r="U946" s="311">
        <f t="shared" ca="1" si="408"/>
        <v>0</v>
      </c>
      <c r="V946" s="306">
        <f t="shared" ca="1" si="409"/>
        <v>1.2262812505849487</v>
      </c>
      <c r="W946" s="304">
        <f t="shared" ca="1" si="410"/>
        <v>39.748097454344084</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0.97909517010417346</v>
      </c>
      <c r="AH946" s="304">
        <f t="shared" ca="1" si="434"/>
        <v>-8.8074409617953631</v>
      </c>
    </row>
    <row r="947" spans="1:34" x14ac:dyDescent="0.2">
      <c r="A947" s="347">
        <f t="shared" ca="1" si="412"/>
        <v>1E-4</v>
      </c>
      <c r="B947" s="304">
        <f t="shared" ca="1" si="413"/>
        <v>29.855500000000028</v>
      </c>
      <c r="D947" s="306">
        <f t="shared" ca="1" si="414"/>
        <v>-0.60878976313128241</v>
      </c>
      <c r="E947" s="307">
        <f t="shared" ca="1" si="415"/>
        <v>-1.0235988242104757</v>
      </c>
      <c r="F947" s="304">
        <f t="shared" ca="1" si="416"/>
        <v>1.1909574000015748</v>
      </c>
      <c r="G947" s="306">
        <f t="shared" ca="1" si="417"/>
        <v>7.1228001257695253</v>
      </c>
      <c r="H947" s="307">
        <f t="shared" ca="1" si="418"/>
        <v>-102.80129596928977</v>
      </c>
      <c r="I947" s="304">
        <f t="shared" ca="1" si="419"/>
        <v>103.04775948363543</v>
      </c>
      <c r="J947" s="306">
        <f t="shared" ca="1" si="420"/>
        <v>634.95209386251588</v>
      </c>
      <c r="K947" s="307">
        <f t="shared" ca="1" si="421"/>
        <v>-10.464001700843685</v>
      </c>
      <c r="L947" s="304">
        <f t="shared" ca="1" si="406"/>
        <v>635.03831131041886</v>
      </c>
      <c r="M947" s="306">
        <f t="shared" ca="1" si="422"/>
        <v>-1.5016198184460614</v>
      </c>
      <c r="N947" s="304">
        <f t="shared" ca="1" si="423"/>
        <v>-86.036478030160239</v>
      </c>
      <c r="P947" s="310">
        <f t="shared" ca="1" si="424"/>
        <v>23</v>
      </c>
      <c r="Q947" s="304">
        <f t="shared" ca="1" si="425"/>
        <v>0</v>
      </c>
      <c r="R947" s="306">
        <f t="shared" ca="1" si="426"/>
        <v>0</v>
      </c>
      <c r="S947" s="307">
        <f t="shared" ca="1" si="427"/>
        <v>4.5130000000000017</v>
      </c>
      <c r="T947" s="304">
        <f t="shared" ca="1" si="407"/>
        <v>44.272530000000017</v>
      </c>
      <c r="U947" s="311">
        <f t="shared" ca="1" si="408"/>
        <v>0</v>
      </c>
      <c r="V947" s="306">
        <f t="shared" ca="1" si="409"/>
        <v>1.2262825112183318</v>
      </c>
      <c r="W947" s="304">
        <f t="shared" ca="1" si="410"/>
        <v>39.748213846460231</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0.97906982553990218</v>
      </c>
      <c r="AH947" s="304">
        <f t="shared" ca="1" si="434"/>
        <v>-8.807466752569038</v>
      </c>
    </row>
    <row r="948" spans="1:34" x14ac:dyDescent="0.2">
      <c r="A948" s="347">
        <f t="shared" ca="1" si="412"/>
        <v>1E-4</v>
      </c>
      <c r="B948" s="304">
        <f t="shared" ca="1" si="413"/>
        <v>29.855600000000027</v>
      </c>
      <c r="D948" s="306">
        <f t="shared" ca="1" si="414"/>
        <v>-0.60878576406895191</v>
      </c>
      <c r="E948" s="307">
        <f t="shared" ca="1" si="415"/>
        <v>-1.02357269488434</v>
      </c>
      <c r="F948" s="304">
        <f t="shared" ca="1" si="416"/>
        <v>1.1909328982968803</v>
      </c>
      <c r="G948" s="306">
        <f t="shared" ca="1" si="417"/>
        <v>7.1227392471931186</v>
      </c>
      <c r="H948" s="307">
        <f t="shared" ca="1" si="418"/>
        <v>-102.80139832655925</v>
      </c>
      <c r="I948" s="304">
        <f t="shared" ca="1" si="419"/>
        <v>103.04785738810587</v>
      </c>
      <c r="J948" s="306">
        <f t="shared" ca="1" si="420"/>
        <v>634.95209386251588</v>
      </c>
      <c r="K948" s="307">
        <f t="shared" ca="1" si="421"/>
        <v>-10.474281835558477</v>
      </c>
      <c r="L948" s="304">
        <f t="shared" ca="1" si="406"/>
        <v>635.03848078708108</v>
      </c>
      <c r="M948" s="306">
        <f t="shared" ca="1" si="422"/>
        <v>-1.5016204764708363</v>
      </c>
      <c r="N948" s="304">
        <f t="shared" ca="1" si="423"/>
        <v>-86.036515732202659</v>
      </c>
      <c r="P948" s="310">
        <f t="shared" ca="1" si="424"/>
        <v>23</v>
      </c>
      <c r="Q948" s="304">
        <f t="shared" ca="1" si="425"/>
        <v>0</v>
      </c>
      <c r="R948" s="306">
        <f t="shared" ca="1" si="426"/>
        <v>0</v>
      </c>
      <c r="S948" s="307">
        <f t="shared" ca="1" si="427"/>
        <v>4.5130000000000017</v>
      </c>
      <c r="T948" s="304">
        <f t="shared" ca="1" si="407"/>
        <v>44.272530000000017</v>
      </c>
      <c r="U948" s="311">
        <f t="shared" ca="1" si="408"/>
        <v>0</v>
      </c>
      <c r="V948" s="306">
        <f t="shared" ca="1" si="409"/>
        <v>1.2262837718542667</v>
      </c>
      <c r="W948" s="304">
        <f t="shared" ca="1" si="410"/>
        <v>39.748330236930968</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0.97904448133133215</v>
      </c>
      <c r="AH948" s="304">
        <f t="shared" ca="1" si="434"/>
        <v>-8.8074925429781121</v>
      </c>
    </row>
    <row r="949" spans="1:34" x14ac:dyDescent="0.2">
      <c r="A949" s="347">
        <f t="shared" ca="1" si="412"/>
        <v>1E-4</v>
      </c>
      <c r="B949" s="304">
        <f t="shared" ca="1" si="413"/>
        <v>29.855700000000027</v>
      </c>
      <c r="D949" s="306">
        <f t="shared" ca="1" si="414"/>
        <v>-0.60878176500770054</v>
      </c>
      <c r="E949" s="307">
        <f t="shared" ca="1" si="415"/>
        <v>-1.0235465659275729</v>
      </c>
      <c r="F949" s="304">
        <f t="shared" ca="1" si="416"/>
        <v>1.1909083969928242</v>
      </c>
      <c r="G949" s="306">
        <f t="shared" ca="1" si="417"/>
        <v>7.1226783690166178</v>
      </c>
      <c r="H949" s="307">
        <f t="shared" ca="1" si="418"/>
        <v>-102.80150068121584</v>
      </c>
      <c r="I949" s="304">
        <f t="shared" ca="1" si="419"/>
        <v>103.04795529004193</v>
      </c>
      <c r="J949" s="306">
        <f t="shared" ca="1" si="420"/>
        <v>634.95209386251588</v>
      </c>
      <c r="K949" s="307">
        <f t="shared" ca="1" si="421"/>
        <v>-10.484561980508866</v>
      </c>
      <c r="L949" s="304">
        <f t="shared" ca="1" si="406"/>
        <v>635.03865043028395</v>
      </c>
      <c r="M949" s="306">
        <f t="shared" ca="1" si="422"/>
        <v>-1.5016211344887367</v>
      </c>
      <c r="N949" s="304">
        <f t="shared" ca="1" si="423"/>
        <v>-86.036553433851196</v>
      </c>
      <c r="P949" s="310">
        <f t="shared" ca="1" si="424"/>
        <v>23</v>
      </c>
      <c r="Q949" s="304">
        <f t="shared" ca="1" si="425"/>
        <v>0</v>
      </c>
      <c r="R949" s="306">
        <f t="shared" ca="1" si="426"/>
        <v>0</v>
      </c>
      <c r="S949" s="307">
        <f t="shared" ca="1" si="427"/>
        <v>4.5130000000000017</v>
      </c>
      <c r="T949" s="304">
        <f t="shared" ca="1" si="407"/>
        <v>44.272530000000017</v>
      </c>
      <c r="U949" s="311">
        <f t="shared" ca="1" si="408"/>
        <v>0</v>
      </c>
      <c r="V949" s="306">
        <f t="shared" ca="1" si="409"/>
        <v>1.2262850324927534</v>
      </c>
      <c r="W949" s="304">
        <f t="shared" ca="1" si="410"/>
        <v>39.748446625756294</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0.97901913747845626</v>
      </c>
      <c r="AH949" s="304">
        <f t="shared" ca="1" si="434"/>
        <v>-8.8075183330225908</v>
      </c>
    </row>
    <row r="950" spans="1:34" x14ac:dyDescent="0.2">
      <c r="A950" s="347">
        <f t="shared" ca="1" si="412"/>
        <v>1E-4</v>
      </c>
      <c r="B950" s="304">
        <f t="shared" ca="1" si="413"/>
        <v>29.855800000000027</v>
      </c>
      <c r="D950" s="306">
        <f t="shared" ca="1" si="414"/>
        <v>-0.60877776594752786</v>
      </c>
      <c r="E950" s="307">
        <f t="shared" ca="1" si="415"/>
        <v>-1.023520437340169</v>
      </c>
      <c r="F950" s="304">
        <f t="shared" ca="1" si="416"/>
        <v>1.1908838960894021</v>
      </c>
      <c r="G950" s="306">
        <f t="shared" ca="1" si="417"/>
        <v>7.1226174912400229</v>
      </c>
      <c r="H950" s="307">
        <f t="shared" ca="1" si="418"/>
        <v>-102.80160303325958</v>
      </c>
      <c r="I950" s="304">
        <f t="shared" ca="1" si="419"/>
        <v>103.04805318944364</v>
      </c>
      <c r="J950" s="306">
        <f t="shared" ca="1" si="420"/>
        <v>634.95209386251588</v>
      </c>
      <c r="K950" s="307">
        <f t="shared" ca="1" si="421"/>
        <v>-10.49484213569459</v>
      </c>
      <c r="L950" s="304">
        <f t="shared" ca="1" si="406"/>
        <v>635.0388202400278</v>
      </c>
      <c r="M950" s="306">
        <f t="shared" ca="1" si="422"/>
        <v>-1.5016217924997628</v>
      </c>
      <c r="N950" s="304">
        <f t="shared" ca="1" si="423"/>
        <v>-86.036591135105866</v>
      </c>
      <c r="P950" s="310">
        <f t="shared" ca="1" si="424"/>
        <v>23</v>
      </c>
      <c r="Q950" s="304">
        <f t="shared" ca="1" si="425"/>
        <v>0</v>
      </c>
      <c r="R950" s="306">
        <f t="shared" ca="1" si="426"/>
        <v>0</v>
      </c>
      <c r="S950" s="307">
        <f t="shared" ca="1" si="427"/>
        <v>4.5130000000000017</v>
      </c>
      <c r="T950" s="304">
        <f t="shared" ca="1" si="407"/>
        <v>44.272530000000017</v>
      </c>
      <c r="U950" s="311">
        <f t="shared" ca="1" si="408"/>
        <v>0</v>
      </c>
      <c r="V950" s="306">
        <f t="shared" ca="1" si="409"/>
        <v>1.2262862931337914</v>
      </c>
      <c r="W950" s="304">
        <f t="shared" ca="1" si="410"/>
        <v>39.748563012936209</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0.97899379398127628</v>
      </c>
      <c r="AH950" s="304">
        <f t="shared" ca="1" si="434"/>
        <v>-8.8075441227024776</v>
      </c>
    </row>
    <row r="951" spans="1:34" x14ac:dyDescent="0.2">
      <c r="A951" s="347">
        <f t="shared" ca="1" si="412"/>
        <v>1E-4</v>
      </c>
      <c r="B951" s="304">
        <f t="shared" ca="1" si="413"/>
        <v>29.855900000000027</v>
      </c>
      <c r="D951" s="306">
        <f t="shared" ca="1" si="414"/>
        <v>-0.60877376688843277</v>
      </c>
      <c r="E951" s="307">
        <f t="shared" ca="1" si="415"/>
        <v>-1.0234943091221318</v>
      </c>
      <c r="F951" s="304">
        <f t="shared" ca="1" si="416"/>
        <v>1.1908593955866165</v>
      </c>
      <c r="G951" s="306">
        <f t="shared" ca="1" si="417"/>
        <v>7.1225566138633338</v>
      </c>
      <c r="H951" s="307">
        <f t="shared" ca="1" si="418"/>
        <v>-102.8017053826905</v>
      </c>
      <c r="I951" s="304">
        <f t="shared" ca="1" si="419"/>
        <v>103.04815108631102</v>
      </c>
      <c r="J951" s="306">
        <f t="shared" ca="1" si="420"/>
        <v>634.95209386251588</v>
      </c>
      <c r="K951" s="307">
        <f t="shared" ca="1" si="421"/>
        <v>-10.505122301115387</v>
      </c>
      <c r="L951" s="304">
        <f t="shared" ca="1" si="406"/>
        <v>635.0389902163131</v>
      </c>
      <c r="M951" s="306">
        <f t="shared" ca="1" si="422"/>
        <v>-1.5016224505039146</v>
      </c>
      <c r="N951" s="304">
        <f t="shared" ca="1" si="423"/>
        <v>-86.036628835966667</v>
      </c>
      <c r="P951" s="310">
        <f t="shared" ca="1" si="424"/>
        <v>23</v>
      </c>
      <c r="Q951" s="304">
        <f t="shared" ca="1" si="425"/>
        <v>0</v>
      </c>
      <c r="R951" s="306">
        <f t="shared" ca="1" si="426"/>
        <v>0</v>
      </c>
      <c r="S951" s="307">
        <f t="shared" ca="1" si="427"/>
        <v>4.5130000000000017</v>
      </c>
      <c r="T951" s="304">
        <f t="shared" ca="1" si="407"/>
        <v>44.272530000000017</v>
      </c>
      <c r="U951" s="311">
        <f t="shared" ca="1" si="408"/>
        <v>0</v>
      </c>
      <c r="V951" s="306">
        <f t="shared" ca="1" si="409"/>
        <v>1.2262875537773816</v>
      </c>
      <c r="W951" s="304">
        <f t="shared" ca="1" si="410"/>
        <v>39.748679398470784</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0.97896845083979223</v>
      </c>
      <c r="AH951" s="304">
        <f t="shared" ca="1" si="434"/>
        <v>-8.8075699120177688</v>
      </c>
    </row>
    <row r="952" spans="1:34" x14ac:dyDescent="0.2">
      <c r="A952" s="347">
        <f t="shared" ca="1" si="412"/>
        <v>1E-4</v>
      </c>
      <c r="B952" s="304">
        <f t="shared" ca="1" si="413"/>
        <v>29.856000000000027</v>
      </c>
      <c r="D952" s="306">
        <f t="shared" ca="1" si="414"/>
        <v>-0.60876976783041803</v>
      </c>
      <c r="E952" s="307">
        <f t="shared" ca="1" si="415"/>
        <v>-1.0234681812734436</v>
      </c>
      <c r="F952" s="304">
        <f t="shared" ca="1" si="416"/>
        <v>1.1908348954844545</v>
      </c>
      <c r="G952" s="306">
        <f t="shared" ca="1" si="417"/>
        <v>7.1224957368865507</v>
      </c>
      <c r="H952" s="307">
        <f t="shared" ca="1" si="418"/>
        <v>-102.80180772950862</v>
      </c>
      <c r="I952" s="304">
        <f t="shared" ca="1" si="419"/>
        <v>103.04824898064415</v>
      </c>
      <c r="J952" s="306">
        <f t="shared" ca="1" si="420"/>
        <v>634.95209386251588</v>
      </c>
      <c r="K952" s="307">
        <f t="shared" ca="1" si="421"/>
        <v>-10.515402476770998</v>
      </c>
      <c r="L952" s="304">
        <f t="shared" ca="1" si="406"/>
        <v>635.03916035914006</v>
      </c>
      <c r="M952" s="306">
        <f t="shared" ca="1" si="422"/>
        <v>-1.5016231085011924</v>
      </c>
      <c r="N952" s="304">
        <f t="shared" ca="1" si="423"/>
        <v>-86.036666536433614</v>
      </c>
      <c r="P952" s="310">
        <f t="shared" ca="1" si="424"/>
        <v>23</v>
      </c>
      <c r="Q952" s="304">
        <f t="shared" ca="1" si="425"/>
        <v>0</v>
      </c>
      <c r="R952" s="306">
        <f t="shared" ca="1" si="426"/>
        <v>0</v>
      </c>
      <c r="S952" s="307">
        <f t="shared" ca="1" si="427"/>
        <v>4.5130000000000017</v>
      </c>
      <c r="T952" s="304">
        <f t="shared" ca="1" si="407"/>
        <v>44.272530000000017</v>
      </c>
      <c r="U952" s="311">
        <f t="shared" ca="1" si="408"/>
        <v>0</v>
      </c>
      <c r="V952" s="306">
        <f t="shared" ca="1" si="409"/>
        <v>1.2262888144235238</v>
      </c>
      <c r="W952" s="304">
        <f t="shared" ca="1" si="410"/>
        <v>39.748795782359998</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0.97894310805398455</v>
      </c>
      <c r="AH952" s="304">
        <f t="shared" ca="1" si="434"/>
        <v>-8.8075957009684842</v>
      </c>
    </row>
    <row r="953" spans="1:34" x14ac:dyDescent="0.2">
      <c r="A953" s="347">
        <f t="shared" ca="1" si="412"/>
        <v>1E-4</v>
      </c>
      <c r="B953" s="304">
        <f t="shared" ca="1" si="413"/>
        <v>29.856100000000026</v>
      </c>
      <c r="D953" s="306">
        <f t="shared" ca="1" si="414"/>
        <v>-0.60876576877348254</v>
      </c>
      <c r="E953" s="307">
        <f t="shared" ca="1" si="415"/>
        <v>-1.023442053794108</v>
      </c>
      <c r="F953" s="304">
        <f t="shared" ca="1" si="416"/>
        <v>1.1908103957829186</v>
      </c>
      <c r="G953" s="306">
        <f t="shared" ca="1" si="417"/>
        <v>7.1224348603096734</v>
      </c>
      <c r="H953" s="307">
        <f t="shared" ca="1" si="418"/>
        <v>-102.801910073714</v>
      </c>
      <c r="I953" s="304">
        <f t="shared" ca="1" si="419"/>
        <v>103.04834687244301</v>
      </c>
      <c r="J953" s="306">
        <f t="shared" ca="1" si="420"/>
        <v>634.95209386251588</v>
      </c>
      <c r="K953" s="307">
        <f t="shared" ca="1" si="421"/>
        <v>-10.525682662661159</v>
      </c>
      <c r="L953" s="304">
        <f t="shared" ca="1" si="406"/>
        <v>635.03933066850925</v>
      </c>
      <c r="M953" s="306">
        <f t="shared" ca="1" si="422"/>
        <v>-1.5016237664915959</v>
      </c>
      <c r="N953" s="304">
        <f t="shared" ca="1" si="423"/>
        <v>-86.036704236506694</v>
      </c>
      <c r="P953" s="310">
        <f t="shared" ca="1" si="424"/>
        <v>23</v>
      </c>
      <c r="Q953" s="304">
        <f t="shared" ca="1" si="425"/>
        <v>0</v>
      </c>
      <c r="R953" s="306">
        <f t="shared" ca="1" si="426"/>
        <v>0</v>
      </c>
      <c r="S953" s="307">
        <f t="shared" ca="1" si="427"/>
        <v>4.5130000000000017</v>
      </c>
      <c r="T953" s="304">
        <f t="shared" ca="1" si="407"/>
        <v>44.272530000000017</v>
      </c>
      <c r="U953" s="311">
        <f t="shared" ca="1" si="408"/>
        <v>0</v>
      </c>
      <c r="V953" s="306">
        <f t="shared" ca="1" si="409"/>
        <v>1.2262900750722172</v>
      </c>
      <c r="W953" s="304">
        <f t="shared" ca="1" si="410"/>
        <v>39.748912164603851</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0.9789177656238639</v>
      </c>
      <c r="AH953" s="304">
        <f t="shared" ca="1" si="434"/>
        <v>-8.8076214895546165</v>
      </c>
    </row>
    <row r="954" spans="1:34" x14ac:dyDescent="0.2">
      <c r="A954" s="347">
        <f t="shared" ca="1" si="412"/>
        <v>1E-4</v>
      </c>
      <c r="B954" s="304">
        <f t="shared" ca="1" si="413"/>
        <v>29.856200000000026</v>
      </c>
      <c r="D954" s="306">
        <f t="shared" ca="1" si="414"/>
        <v>-0.6087617697176293</v>
      </c>
      <c r="E954" s="307">
        <f t="shared" ca="1" si="415"/>
        <v>-1.0234159266841267</v>
      </c>
      <c r="F954" s="304">
        <f t="shared" ca="1" si="416"/>
        <v>1.1907858964820124</v>
      </c>
      <c r="G954" s="306">
        <f t="shared" ca="1" si="417"/>
        <v>7.1223739841327021</v>
      </c>
      <c r="H954" s="307">
        <f t="shared" ca="1" si="418"/>
        <v>-102.80201241530666</v>
      </c>
      <c r="I954" s="304">
        <f t="shared" ca="1" si="419"/>
        <v>103.04844476170766</v>
      </c>
      <c r="J954" s="306">
        <f t="shared" ca="1" si="420"/>
        <v>634.95209386251588</v>
      </c>
      <c r="K954" s="307">
        <f t="shared" ca="1" si="421"/>
        <v>-10.535962858785611</v>
      </c>
      <c r="L954" s="304">
        <f t="shared" ca="1" si="406"/>
        <v>635.0395011444208</v>
      </c>
      <c r="M954" s="306">
        <f t="shared" ca="1" si="422"/>
        <v>-1.5016244244751253</v>
      </c>
      <c r="N954" s="304">
        <f t="shared" ca="1" si="423"/>
        <v>-86.036741936185919</v>
      </c>
      <c r="P954" s="310">
        <f t="shared" ca="1" si="424"/>
        <v>23</v>
      </c>
      <c r="Q954" s="304">
        <f t="shared" ca="1" si="425"/>
        <v>0</v>
      </c>
      <c r="R954" s="306">
        <f t="shared" ca="1" si="426"/>
        <v>0</v>
      </c>
      <c r="S954" s="307">
        <f t="shared" ca="1" si="427"/>
        <v>4.5130000000000017</v>
      </c>
      <c r="T954" s="304">
        <f t="shared" ca="1" si="407"/>
        <v>44.272530000000017</v>
      </c>
      <c r="U954" s="311">
        <f t="shared" ca="1" si="408"/>
        <v>0</v>
      </c>
      <c r="V954" s="306">
        <f t="shared" ca="1" si="409"/>
        <v>1.2262913357234626</v>
      </c>
      <c r="W954" s="304">
        <f t="shared" ca="1" si="410"/>
        <v>39.749028545202393</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0.97889242354942496</v>
      </c>
      <c r="AH954" s="304">
        <f t="shared" ca="1" si="434"/>
        <v>-8.8076472777761659</v>
      </c>
    </row>
    <row r="955" spans="1:34" x14ac:dyDescent="0.2">
      <c r="A955" s="347">
        <f t="shared" ca="1" si="412"/>
        <v>1E-4</v>
      </c>
      <c r="B955" s="304">
        <f t="shared" ca="1" si="413"/>
        <v>29.856300000000026</v>
      </c>
      <c r="D955" s="306">
        <f t="shared" ca="1" si="414"/>
        <v>-0.60875777066285852</v>
      </c>
      <c r="E955" s="307">
        <f t="shared" ca="1" si="415"/>
        <v>-1.0233897999434891</v>
      </c>
      <c r="F955" s="304">
        <f t="shared" ca="1" si="416"/>
        <v>1.1907613975817271</v>
      </c>
      <c r="G955" s="306">
        <f t="shared" ca="1" si="417"/>
        <v>7.1223131083556357</v>
      </c>
      <c r="H955" s="307">
        <f t="shared" ca="1" si="418"/>
        <v>-102.80211475428666</v>
      </c>
      <c r="I955" s="304">
        <f t="shared" ca="1" si="419"/>
        <v>103.04854264843816</v>
      </c>
      <c r="J955" s="306">
        <f t="shared" ca="1" si="420"/>
        <v>634.95209386251588</v>
      </c>
      <c r="K955" s="307">
        <f t="shared" ca="1" si="421"/>
        <v>-10.546243065144091</v>
      </c>
      <c r="L955" s="304">
        <f t="shared" ca="1" si="406"/>
        <v>635.03967178687526</v>
      </c>
      <c r="M955" s="306">
        <f t="shared" ca="1" si="422"/>
        <v>-1.5016250824517809</v>
      </c>
      <c r="N955" s="304">
        <f t="shared" ca="1" si="423"/>
        <v>-86.036779635471305</v>
      </c>
      <c r="P955" s="310">
        <f t="shared" ca="1" si="424"/>
        <v>23</v>
      </c>
      <c r="Q955" s="304">
        <f t="shared" ca="1" si="425"/>
        <v>0</v>
      </c>
      <c r="R955" s="306">
        <f t="shared" ca="1" si="426"/>
        <v>0</v>
      </c>
      <c r="S955" s="307">
        <f t="shared" ca="1" si="427"/>
        <v>4.5130000000000017</v>
      </c>
      <c r="T955" s="304">
        <f t="shared" ca="1" si="407"/>
        <v>44.272530000000017</v>
      </c>
      <c r="U955" s="311">
        <f t="shared" ca="1" si="408"/>
        <v>0</v>
      </c>
      <c r="V955" s="306">
        <f t="shared" ca="1" si="409"/>
        <v>1.2262925963772591</v>
      </c>
      <c r="W955" s="304">
        <f t="shared" ca="1" si="410"/>
        <v>39.749144924155608</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0.9788670818306624</v>
      </c>
      <c r="AH955" s="304">
        <f t="shared" ca="1" si="434"/>
        <v>-8.8076730656331446</v>
      </c>
    </row>
    <row r="956" spans="1:34" x14ac:dyDescent="0.2">
      <c r="A956" s="347">
        <f t="shared" ca="1" si="412"/>
        <v>1E-4</v>
      </c>
      <c r="B956" s="304">
        <f t="shared" ca="1" si="413"/>
        <v>29.856400000000026</v>
      </c>
      <c r="D956" s="306">
        <f t="shared" ca="1" si="414"/>
        <v>-0.60875377160916921</v>
      </c>
      <c r="E956" s="307">
        <f t="shared" ca="1" si="415"/>
        <v>-1.0233636735721969</v>
      </c>
      <c r="F956" s="304">
        <f t="shared" ca="1" si="416"/>
        <v>1.1907368990820646</v>
      </c>
      <c r="G956" s="306">
        <f t="shared" ca="1" si="417"/>
        <v>7.1222522329784752</v>
      </c>
      <c r="H956" s="307">
        <f t="shared" ca="1" si="418"/>
        <v>-102.80221709065403</v>
      </c>
      <c r="I956" s="304">
        <f t="shared" ca="1" si="419"/>
        <v>103.04864053263451</v>
      </c>
      <c r="J956" s="306">
        <f t="shared" ca="1" si="420"/>
        <v>634.95209386251588</v>
      </c>
      <c r="K956" s="307">
        <f t="shared" ca="1" si="421"/>
        <v>-10.556523281736338</v>
      </c>
      <c r="L956" s="304">
        <f t="shared" ca="1" si="406"/>
        <v>635.03984259587287</v>
      </c>
      <c r="M956" s="306">
        <f t="shared" ca="1" si="422"/>
        <v>-1.5016257404215629</v>
      </c>
      <c r="N956" s="304">
        <f t="shared" ca="1" si="423"/>
        <v>-86.036817334362865</v>
      </c>
      <c r="P956" s="310">
        <f t="shared" ca="1" si="424"/>
        <v>23</v>
      </c>
      <c r="Q956" s="304">
        <f t="shared" ca="1" si="425"/>
        <v>0</v>
      </c>
      <c r="R956" s="306">
        <f t="shared" ca="1" si="426"/>
        <v>0</v>
      </c>
      <c r="S956" s="307">
        <f t="shared" ca="1" si="427"/>
        <v>4.5130000000000017</v>
      </c>
      <c r="T956" s="304">
        <f t="shared" ca="1" si="407"/>
        <v>44.272530000000017</v>
      </c>
      <c r="U956" s="311">
        <f t="shared" ca="1" si="408"/>
        <v>0</v>
      </c>
      <c r="V956" s="306">
        <f t="shared" ca="1" si="409"/>
        <v>1.2262938570336077</v>
      </c>
      <c r="W956" s="304">
        <f t="shared" ca="1" si="410"/>
        <v>39.749261301463548</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0.97884174046757444</v>
      </c>
      <c r="AH956" s="304">
        <f t="shared" ca="1" si="434"/>
        <v>-8.8076988531255473</v>
      </c>
    </row>
    <row r="957" spans="1:34" x14ac:dyDescent="0.2">
      <c r="A957" s="347">
        <f t="shared" ca="1" si="412"/>
        <v>1E-4</v>
      </c>
      <c r="B957" s="304">
        <f t="shared" ca="1" si="413"/>
        <v>29.856500000000025</v>
      </c>
      <c r="D957" s="306">
        <f t="shared" ca="1" si="414"/>
        <v>-0.6087497725565616</v>
      </c>
      <c r="E957" s="307">
        <f t="shared" ca="1" si="415"/>
        <v>-1.0233375475702395</v>
      </c>
      <c r="F957" s="304">
        <f t="shared" ca="1" si="416"/>
        <v>1.1907124009830157</v>
      </c>
      <c r="G957" s="306">
        <f t="shared" ca="1" si="417"/>
        <v>7.1221913580012197</v>
      </c>
      <c r="H957" s="307">
        <f t="shared" ca="1" si="418"/>
        <v>-102.80231942440878</v>
      </c>
      <c r="I957" s="304">
        <f t="shared" ca="1" si="419"/>
        <v>103.04873841429676</v>
      </c>
      <c r="J957" s="306">
        <f t="shared" ca="1" si="420"/>
        <v>634.95209386251588</v>
      </c>
      <c r="K957" s="307">
        <f t="shared" ca="1" si="421"/>
        <v>-10.56680350856209</v>
      </c>
      <c r="L957" s="304">
        <f t="shared" ca="1" si="406"/>
        <v>635.04001357141408</v>
      </c>
      <c r="M957" s="306">
        <f t="shared" ca="1" si="422"/>
        <v>-1.5016263983844709</v>
      </c>
      <c r="N957" s="304">
        <f t="shared" ca="1" si="423"/>
        <v>-86.036855032860558</v>
      </c>
      <c r="P957" s="310">
        <f t="shared" ca="1" si="424"/>
        <v>23</v>
      </c>
      <c r="Q957" s="304">
        <f t="shared" ca="1" si="425"/>
        <v>0</v>
      </c>
      <c r="R957" s="306">
        <f t="shared" ca="1" si="426"/>
        <v>0</v>
      </c>
      <c r="S957" s="307">
        <f t="shared" ca="1" si="427"/>
        <v>4.5130000000000017</v>
      </c>
      <c r="T957" s="304">
        <f t="shared" ca="1" si="407"/>
        <v>44.272530000000017</v>
      </c>
      <c r="U957" s="311">
        <f t="shared" ca="1" si="408"/>
        <v>0</v>
      </c>
      <c r="V957" s="306">
        <f t="shared" ca="1" si="409"/>
        <v>1.2262951176925079</v>
      </c>
      <c r="W957" s="304">
        <f t="shared" ca="1" si="410"/>
        <v>39.749377677126212</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0.97881639946015575</v>
      </c>
      <c r="AH957" s="304">
        <f t="shared" ca="1" si="434"/>
        <v>-8.8077246402533866</v>
      </c>
    </row>
    <row r="958" spans="1:34" x14ac:dyDescent="0.2">
      <c r="A958" s="347">
        <f t="shared" ca="1" si="412"/>
        <v>1E-4</v>
      </c>
      <c r="B958" s="304">
        <f t="shared" ca="1" si="413"/>
        <v>29.856600000000025</v>
      </c>
      <c r="D958" s="306">
        <f t="shared" ca="1" si="414"/>
        <v>-0.60874577350504078</v>
      </c>
      <c r="E958" s="307">
        <f t="shared" ca="1" si="415"/>
        <v>-1.0233114219376169</v>
      </c>
      <c r="F958" s="304">
        <f t="shared" ca="1" si="416"/>
        <v>1.1906879032845836</v>
      </c>
      <c r="G958" s="306">
        <f t="shared" ca="1" si="417"/>
        <v>7.1221304834238692</v>
      </c>
      <c r="H958" s="307">
        <f t="shared" ca="1" si="418"/>
        <v>-102.80242175555097</v>
      </c>
      <c r="I958" s="304">
        <f t="shared" ca="1" si="419"/>
        <v>103.04883629342494</v>
      </c>
      <c r="J958" s="306">
        <f t="shared" ca="1" si="420"/>
        <v>634.95209386251588</v>
      </c>
      <c r="K958" s="307">
        <f t="shared" ca="1" si="421"/>
        <v>-10.577083745621088</v>
      </c>
      <c r="L958" s="304">
        <f t="shared" ca="1" si="406"/>
        <v>635.04018471349912</v>
      </c>
      <c r="M958" s="306">
        <f t="shared" ca="1" si="422"/>
        <v>-1.5016270563405054</v>
      </c>
      <c r="N958" s="304">
        <f t="shared" ca="1" si="423"/>
        <v>-86.036892730964439</v>
      </c>
      <c r="P958" s="310">
        <f t="shared" ca="1" si="424"/>
        <v>23</v>
      </c>
      <c r="Q958" s="304">
        <f t="shared" ca="1" si="425"/>
        <v>0</v>
      </c>
      <c r="R958" s="306">
        <f t="shared" ca="1" si="426"/>
        <v>0</v>
      </c>
      <c r="S958" s="307">
        <f t="shared" ca="1" si="427"/>
        <v>4.5130000000000017</v>
      </c>
      <c r="T958" s="304">
        <f t="shared" ca="1" si="407"/>
        <v>44.272530000000017</v>
      </c>
      <c r="U958" s="311">
        <f t="shared" ca="1" si="408"/>
        <v>0</v>
      </c>
      <c r="V958" s="306">
        <f t="shared" ca="1" si="409"/>
        <v>1.2262963783539595</v>
      </c>
      <c r="W958" s="304">
        <f t="shared" ca="1" si="410"/>
        <v>39.749494051143607</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0.978791058808401</v>
      </c>
      <c r="AH958" s="304">
        <f t="shared" ca="1" si="434"/>
        <v>-8.8077504270166624</v>
      </c>
    </row>
    <row r="959" spans="1:34" x14ac:dyDescent="0.2">
      <c r="A959" s="347">
        <f t="shared" ca="1" si="412"/>
        <v>1E-4</v>
      </c>
      <c r="B959" s="304">
        <f t="shared" ca="1" si="413"/>
        <v>29.856700000000025</v>
      </c>
      <c r="D959" s="306">
        <f t="shared" ca="1" si="414"/>
        <v>-0.6087417744546022</v>
      </c>
      <c r="E959" s="307">
        <f t="shared" ca="1" si="415"/>
        <v>-1.0232852966743273</v>
      </c>
      <c r="F959" s="304">
        <f t="shared" ca="1" si="416"/>
        <v>1.1906634059867649</v>
      </c>
      <c r="G959" s="306">
        <f t="shared" ca="1" si="417"/>
        <v>7.1220696092464237</v>
      </c>
      <c r="H959" s="307">
        <f t="shared" ca="1" si="418"/>
        <v>-102.80252408408063</v>
      </c>
      <c r="I959" s="304">
        <f t="shared" ca="1" si="419"/>
        <v>103.04893417001909</v>
      </c>
      <c r="J959" s="306">
        <f t="shared" ca="1" si="420"/>
        <v>634.95209386251588</v>
      </c>
      <c r="K959" s="307">
        <f t="shared" ca="1" si="421"/>
        <v>-10.587363992913071</v>
      </c>
      <c r="L959" s="304">
        <f t="shared" ca="1" si="406"/>
        <v>635.04035602212844</v>
      </c>
      <c r="M959" s="306">
        <f t="shared" ca="1" si="422"/>
        <v>-1.5016277142896663</v>
      </c>
      <c r="N959" s="304">
        <f t="shared" ca="1" si="423"/>
        <v>-86.036930428674495</v>
      </c>
      <c r="P959" s="310">
        <f t="shared" ca="1" si="424"/>
        <v>23</v>
      </c>
      <c r="Q959" s="304">
        <f t="shared" ca="1" si="425"/>
        <v>0</v>
      </c>
      <c r="R959" s="306">
        <f t="shared" ca="1" si="426"/>
        <v>0</v>
      </c>
      <c r="S959" s="307">
        <f t="shared" ca="1" si="427"/>
        <v>4.5130000000000017</v>
      </c>
      <c r="T959" s="304">
        <f t="shared" ca="1" si="407"/>
        <v>44.272530000000017</v>
      </c>
      <c r="U959" s="311">
        <f t="shared" ca="1" si="408"/>
        <v>0</v>
      </c>
      <c r="V959" s="306">
        <f t="shared" ca="1" si="409"/>
        <v>1.2262976390179625</v>
      </c>
      <c r="W959" s="304">
        <f t="shared" ca="1" si="410"/>
        <v>39.74961042351574</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0.97876571851231198</v>
      </c>
      <c r="AH959" s="304">
        <f t="shared" ca="1" si="434"/>
        <v>-8.8077762134153765</v>
      </c>
    </row>
    <row r="960" spans="1:34" x14ac:dyDescent="0.2">
      <c r="A960" s="347">
        <f t="shared" ca="1" si="412"/>
        <v>1E-4</v>
      </c>
      <c r="B960" s="304">
        <f t="shared" ca="1" si="413"/>
        <v>29.856800000000025</v>
      </c>
      <c r="D960" s="306">
        <f t="shared" ca="1" si="414"/>
        <v>-0.60873777540524909</v>
      </c>
      <c r="E960" s="307">
        <f t="shared" ca="1" si="415"/>
        <v>-1.0232591717803707</v>
      </c>
      <c r="F960" s="304">
        <f t="shared" ca="1" si="416"/>
        <v>1.1906389090895617</v>
      </c>
      <c r="G960" s="306">
        <f t="shared" ca="1" si="417"/>
        <v>7.1220087354688832</v>
      </c>
      <c r="H960" s="307">
        <f t="shared" ca="1" si="418"/>
        <v>-102.80262640999781</v>
      </c>
      <c r="I960" s="304">
        <f t="shared" ca="1" si="419"/>
        <v>103.04903204407925</v>
      </c>
      <c r="J960" s="306">
        <f t="shared" ca="1" si="420"/>
        <v>634.95209386251588</v>
      </c>
      <c r="K960" s="307">
        <f t="shared" ca="1" si="421"/>
        <v>-10.597644250437774</v>
      </c>
      <c r="L960" s="304">
        <f t="shared" ca="1" si="406"/>
        <v>635.04052749730238</v>
      </c>
      <c r="M960" s="306">
        <f t="shared" ca="1" si="422"/>
        <v>-1.5016283722319539</v>
      </c>
      <c r="N960" s="304">
        <f t="shared" ca="1" si="423"/>
        <v>-86.03696812599074</v>
      </c>
      <c r="P960" s="310">
        <f t="shared" ca="1" si="424"/>
        <v>23</v>
      </c>
      <c r="Q960" s="304">
        <f t="shared" ca="1" si="425"/>
        <v>0</v>
      </c>
      <c r="R960" s="306">
        <f t="shared" ca="1" si="426"/>
        <v>0</v>
      </c>
      <c r="S960" s="307">
        <f t="shared" ca="1" si="427"/>
        <v>4.5130000000000017</v>
      </c>
      <c r="T960" s="304">
        <f t="shared" ca="1" si="407"/>
        <v>44.272530000000017</v>
      </c>
      <c r="U960" s="311">
        <f t="shared" ca="1" si="408"/>
        <v>0</v>
      </c>
      <c r="V960" s="306">
        <f t="shared" ca="1" si="409"/>
        <v>1.2262988996845172</v>
      </c>
      <c r="W960" s="304">
        <f t="shared" ca="1" si="410"/>
        <v>39.749726794242655</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0.97874037857188689</v>
      </c>
      <c r="AH960" s="304">
        <f t="shared" ca="1" si="434"/>
        <v>-8.8078019994495289</v>
      </c>
    </row>
    <row r="961" spans="1:34" x14ac:dyDescent="0.2">
      <c r="A961" s="347">
        <f t="shared" ca="1" si="412"/>
        <v>1E-4</v>
      </c>
      <c r="B961" s="304">
        <f t="shared" ca="1" si="413"/>
        <v>29.856900000000024</v>
      </c>
      <c r="D961" s="306">
        <f t="shared" ca="1" si="414"/>
        <v>-0.60873377635698178</v>
      </c>
      <c r="E961" s="307">
        <f t="shared" ca="1" si="415"/>
        <v>-1.0232330472557329</v>
      </c>
      <c r="F961" s="304">
        <f t="shared" ca="1" si="416"/>
        <v>1.1906144125929623</v>
      </c>
      <c r="G961" s="306">
        <f t="shared" ca="1" si="417"/>
        <v>7.1219478620912477</v>
      </c>
      <c r="H961" s="307">
        <f t="shared" ca="1" si="418"/>
        <v>-102.80272873330254</v>
      </c>
      <c r="I961" s="304">
        <f t="shared" ca="1" si="419"/>
        <v>103.04912991560548</v>
      </c>
      <c r="J961" s="306">
        <f t="shared" ca="1" si="420"/>
        <v>634.95209386251588</v>
      </c>
      <c r="K961" s="307">
        <f t="shared" ca="1" si="421"/>
        <v>-10.60792451819494</v>
      </c>
      <c r="L961" s="304">
        <f t="shared" ca="1" si="406"/>
        <v>635.04069913902129</v>
      </c>
      <c r="M961" s="306">
        <f t="shared" ca="1" si="422"/>
        <v>-1.501629030167368</v>
      </c>
      <c r="N961" s="304">
        <f t="shared" ca="1" si="423"/>
        <v>-86.037005822913159</v>
      </c>
      <c r="P961" s="310">
        <f t="shared" ca="1" si="424"/>
        <v>23</v>
      </c>
      <c r="Q961" s="304">
        <f t="shared" ca="1" si="425"/>
        <v>0</v>
      </c>
      <c r="R961" s="306">
        <f t="shared" ca="1" si="426"/>
        <v>0</v>
      </c>
      <c r="S961" s="307">
        <f t="shared" ca="1" si="427"/>
        <v>4.5130000000000017</v>
      </c>
      <c r="T961" s="304">
        <f t="shared" ca="1" si="407"/>
        <v>44.272530000000017</v>
      </c>
      <c r="U961" s="311">
        <f t="shared" ca="1" si="408"/>
        <v>0</v>
      </c>
      <c r="V961" s="306">
        <f t="shared" ca="1" si="409"/>
        <v>1.2263001603536234</v>
      </c>
      <c r="W961" s="304">
        <f t="shared" ca="1" si="410"/>
        <v>39.749843163324371</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0.97871503898711509</v>
      </c>
      <c r="AH961" s="304">
        <f t="shared" ca="1" si="434"/>
        <v>-8.807827785119132</v>
      </c>
    </row>
    <row r="962" spans="1:34" x14ac:dyDescent="0.2">
      <c r="A962" s="347">
        <f t="shared" ca="1" si="412"/>
        <v>1E-4</v>
      </c>
      <c r="B962" s="304">
        <f t="shared" ca="1" si="413"/>
        <v>29.857000000000024</v>
      </c>
      <c r="D962" s="306">
        <f t="shared" ca="1" si="414"/>
        <v>-0.60872977730980138</v>
      </c>
      <c r="E962" s="307">
        <f t="shared" ca="1" si="415"/>
        <v>-1.0232069231004157</v>
      </c>
      <c r="F962" s="304">
        <f t="shared" ca="1" si="416"/>
        <v>1.1905899164969693</v>
      </c>
      <c r="G962" s="306">
        <f t="shared" ca="1" si="417"/>
        <v>7.1218869891135164</v>
      </c>
      <c r="H962" s="307">
        <f t="shared" ca="1" si="418"/>
        <v>-102.80283105399485</v>
      </c>
      <c r="I962" s="304">
        <f t="shared" ca="1" si="419"/>
        <v>103.04922778459775</v>
      </c>
      <c r="J962" s="306">
        <f t="shared" ca="1" si="420"/>
        <v>634.95209386251588</v>
      </c>
      <c r="K962" s="307">
        <f t="shared" ca="1" si="421"/>
        <v>-10.618204796184305</v>
      </c>
      <c r="L962" s="304">
        <f t="shared" ca="1" si="406"/>
        <v>635.0408709472855</v>
      </c>
      <c r="M962" s="306">
        <f t="shared" ca="1" si="422"/>
        <v>-1.501629688095909</v>
      </c>
      <c r="N962" s="304">
        <f t="shared" ca="1" si="423"/>
        <v>-86.037043519441781</v>
      </c>
      <c r="P962" s="310">
        <f t="shared" ca="1" si="424"/>
        <v>23</v>
      </c>
      <c r="Q962" s="304">
        <f t="shared" ca="1" si="425"/>
        <v>0</v>
      </c>
      <c r="R962" s="306">
        <f t="shared" ca="1" si="426"/>
        <v>0</v>
      </c>
      <c r="S962" s="307">
        <f t="shared" ca="1" si="427"/>
        <v>4.5130000000000017</v>
      </c>
      <c r="T962" s="304">
        <f t="shared" ca="1" si="407"/>
        <v>44.272530000000017</v>
      </c>
      <c r="U962" s="311">
        <f t="shared" ca="1" si="408"/>
        <v>0</v>
      </c>
      <c r="V962" s="306">
        <f t="shared" ca="1" si="409"/>
        <v>1.2263014210252814</v>
      </c>
      <c r="W962" s="304">
        <f t="shared" ca="1" si="410"/>
        <v>39.749959530760876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0.97868969975799303</v>
      </c>
      <c r="AH962" s="304">
        <f t="shared" ca="1" si="434"/>
        <v>-8.8078535704241876</v>
      </c>
    </row>
    <row r="963" spans="1:34" x14ac:dyDescent="0.2">
      <c r="A963" s="347">
        <f t="shared" ca="1" si="412"/>
        <v>1E-4</v>
      </c>
      <c r="B963" s="304">
        <f t="shared" ca="1" si="413"/>
        <v>29.857100000000024</v>
      </c>
      <c r="D963" s="306">
        <f t="shared" ca="1" si="414"/>
        <v>-0.60872577826370722</v>
      </c>
      <c r="E963" s="307">
        <f t="shared" ca="1" si="415"/>
        <v>-1.0231807993144173</v>
      </c>
      <c r="F963" s="304">
        <f t="shared" ca="1" si="416"/>
        <v>1.190565420801581</v>
      </c>
      <c r="G963" s="306">
        <f t="shared" ca="1" si="417"/>
        <v>7.12182611653569</v>
      </c>
      <c r="H963" s="307">
        <f t="shared" ca="1" si="418"/>
        <v>-102.80293337207478</v>
      </c>
      <c r="I963" s="304">
        <f t="shared" ca="1" si="419"/>
        <v>103.04932565105614</v>
      </c>
      <c r="J963" s="306">
        <f t="shared" ca="1" si="420"/>
        <v>634.95209386251588</v>
      </c>
      <c r="K963" s="307">
        <f t="shared" ca="1" si="421"/>
        <v>-10.628485084405607</v>
      </c>
      <c r="L963" s="304">
        <f t="shared" ca="1" si="406"/>
        <v>635.04104292209536</v>
      </c>
      <c r="M963" s="306">
        <f t="shared" ca="1" si="422"/>
        <v>-1.5016303460175768</v>
      </c>
      <c r="N963" s="304">
        <f t="shared" ca="1" si="423"/>
        <v>-86.037081215576592</v>
      </c>
      <c r="P963" s="310">
        <f t="shared" ca="1" si="424"/>
        <v>23</v>
      </c>
      <c r="Q963" s="304">
        <f t="shared" ca="1" si="425"/>
        <v>0</v>
      </c>
      <c r="R963" s="306">
        <f t="shared" ca="1" si="426"/>
        <v>0</v>
      </c>
      <c r="S963" s="307">
        <f t="shared" ca="1" si="427"/>
        <v>4.5130000000000017</v>
      </c>
      <c r="T963" s="304">
        <f t="shared" ca="1" si="407"/>
        <v>44.272530000000017</v>
      </c>
      <c r="U963" s="311">
        <f t="shared" ca="1" si="408"/>
        <v>0</v>
      </c>
      <c r="V963" s="306">
        <f t="shared" ca="1" si="409"/>
        <v>1.2263026816994904</v>
      </c>
      <c r="W963" s="304">
        <f t="shared" ca="1" si="410"/>
        <v>39.750075896552183</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0.97866436088452424</v>
      </c>
      <c r="AH963" s="304">
        <f t="shared" ca="1" si="434"/>
        <v>-8.8078793553646939</v>
      </c>
    </row>
    <row r="964" spans="1:34" x14ac:dyDescent="0.2">
      <c r="A964" s="347">
        <f t="shared" ca="1" si="412"/>
        <v>1E-4</v>
      </c>
      <c r="B964" s="304">
        <f t="shared" ca="1" si="413"/>
        <v>29.857200000000024</v>
      </c>
      <c r="D964" s="306">
        <f t="shared" ca="1" si="414"/>
        <v>-0.60872177921870085</v>
      </c>
      <c r="E964" s="307">
        <f t="shared" ca="1" si="415"/>
        <v>-1.0231546758977395</v>
      </c>
      <c r="F964" s="304">
        <f t="shared" ca="1" si="416"/>
        <v>1.1905409255068005</v>
      </c>
      <c r="G964" s="306">
        <f t="shared" ca="1" si="417"/>
        <v>7.1217652443577677</v>
      </c>
      <c r="H964" s="307">
        <f t="shared" ca="1" si="418"/>
        <v>-102.80303568754236</v>
      </c>
      <c r="I964" s="304">
        <f t="shared" ca="1" si="419"/>
        <v>103.04942351498066</v>
      </c>
      <c r="J964" s="306">
        <f t="shared" ca="1" si="420"/>
        <v>634.95209386251588</v>
      </c>
      <c r="K964" s="307">
        <f t="shared" ca="1" si="421"/>
        <v>-10.638765382858589</v>
      </c>
      <c r="L964" s="304">
        <f t="shared" ref="L964:L1004" ca="1" si="435">SQRT(pos_x^2+pos_z^2)</f>
        <v>635.04121506345132</v>
      </c>
      <c r="M964" s="306">
        <f t="shared" ca="1" si="422"/>
        <v>-1.5016310039323715</v>
      </c>
      <c r="N964" s="304">
        <f t="shared" ca="1" si="423"/>
        <v>-86.037118911317606</v>
      </c>
      <c r="P964" s="310">
        <f t="shared" ca="1" si="424"/>
        <v>23</v>
      </c>
      <c r="Q964" s="304">
        <f t="shared" ca="1" si="425"/>
        <v>0</v>
      </c>
      <c r="R964" s="306">
        <f t="shared" ca="1" si="426"/>
        <v>0</v>
      </c>
      <c r="S964" s="307">
        <f t="shared" ca="1" si="427"/>
        <v>4.5130000000000017</v>
      </c>
      <c r="T964" s="304">
        <f t="shared" ref="T964:T1004" ca="1" si="436">m*g</f>
        <v>44.272530000000017</v>
      </c>
      <c r="U964" s="311">
        <f t="shared" ref="U964:U1004" ca="1" si="437">IF(pos_xz&lt;L_rampe,Poids*COS(Beta),0)</f>
        <v>0</v>
      </c>
      <c r="V964" s="306">
        <f t="shared" ref="V964:V1004" ca="1" si="438">Rho_moyen*(20000-Alt_rampe-pos_z)/(20000+Alt_rampe+pos_z)</f>
        <v>1.2263039423762507</v>
      </c>
      <c r="W964" s="304">
        <f t="shared" ref="W964:W1003" ca="1" si="439">1/2*Rho*Sref*Cx*vit_xz^2</f>
        <v>39.750192260698313</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0.97863902236670874</v>
      </c>
      <c r="AH964" s="304">
        <f t="shared" ca="1" si="434"/>
        <v>-8.8079051399406527</v>
      </c>
    </row>
    <row r="965" spans="1:34" x14ac:dyDescent="0.2">
      <c r="A965" s="347">
        <f t="shared" ref="A965:A1004" ca="1" si="441">IF(B964+0.01&lt;=T_ini+ROUNDUP(Temps_fin_propu,0), 0.01, IF(K964&gt;0, 0.1, 0.0001))</f>
        <v>1E-4</v>
      </c>
      <c r="B965" s="304">
        <f t="shared" ref="B965:B1004" ca="1" si="442">B964+pas</f>
        <v>29.857300000000023</v>
      </c>
      <c r="D965" s="306">
        <f t="shared" ref="D965:D1004" ca="1" si="443">IF(AND(L964&lt;L_rampe,Poussee&lt;Poids*SIN(M964)),0,(-W964+Poussee)/m*COS(M964)-U964/m*SIN(M964))</f>
        <v>-0.60871778017478373</v>
      </c>
      <c r="E965" s="307">
        <f t="shared" ref="E965:E1004" ca="1" si="444">IF(AND(L964&lt;L_rampe,Poussee&lt;Poids*SIN(M964)),0,(-W964+Poussee)/m*SIN(M964)+U964/m*COS(M964)-Poids/m)</f>
        <v>-1.0231285528503697</v>
      </c>
      <c r="F965" s="304">
        <f t="shared" ref="F965:F1004" ca="1" si="445">SQRT(acc_x^2+acc_z^2)</f>
        <v>1.1905164306126179</v>
      </c>
      <c r="G965" s="306">
        <f t="shared" ref="G965:G1004" ca="1" si="446">G964+acc_x*pas</f>
        <v>7.1217043725797504</v>
      </c>
      <c r="H965" s="307">
        <f t="shared" ref="H965:H1004" ca="1" si="447">H964+acc_z*pas</f>
        <v>-102.80313800039765</v>
      </c>
      <c r="I965" s="304">
        <f t="shared" ref="I965:I1004" ca="1" si="448">SQRT(vit_x^2+vit_z^2)</f>
        <v>103.0495213763714</v>
      </c>
      <c r="J965" s="306">
        <f t="shared" ref="J965:J1004" ca="1" si="449">J964+0.5*(vit_x+G964)*pas*(K964&gt;=0)</f>
        <v>634.95209386251588</v>
      </c>
      <c r="K965" s="307">
        <f t="shared" ref="K965:K1004" ca="1" si="450">K964+0.5*(vit_z+H964)*pas</f>
        <v>-10.649045691542986</v>
      </c>
      <c r="L965" s="304">
        <f t="shared" ca="1" si="435"/>
        <v>635.04138737135372</v>
      </c>
      <c r="M965" s="306">
        <f t="shared" ref="M965:M1004" ca="1" si="451">IF(AND(L964&gt;L_rampe,G965&gt;0),ATAN2(G965,H965),$M$4)</f>
        <v>-1.5016316618402932</v>
      </c>
      <c r="N965" s="304">
        <f t="shared" ref="N965:N1004" ca="1" si="452">DEGREES(Beta)</f>
        <v>-86.037156606664837</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4.5130000000000017</v>
      </c>
      <c r="T965" s="304">
        <f t="shared" ca="1" si="436"/>
        <v>44.272530000000017</v>
      </c>
      <c r="U965" s="311">
        <f t="shared" ca="1" si="437"/>
        <v>0</v>
      </c>
      <c r="V965" s="306">
        <f t="shared" ca="1" si="438"/>
        <v>1.2263052030555628</v>
      </c>
      <c r="W965" s="304">
        <f t="shared" ca="1" si="439"/>
        <v>39.750308623199331</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0.97861368420453587</v>
      </c>
      <c r="AH965" s="304">
        <f t="shared" ref="AH965:AH1004" ca="1" si="463">IF(AND(L964&lt;L_rampe,Poussee&lt;Poids*SIN(M964)), g*SIN(M964), (-W964+Poussee)/m)</f>
        <v>-8.8079309241520711</v>
      </c>
    </row>
    <row r="966" spans="1:34" x14ac:dyDescent="0.2">
      <c r="A966" s="347">
        <f t="shared" ca="1" si="441"/>
        <v>1E-4</v>
      </c>
      <c r="B966" s="304">
        <f t="shared" ca="1" si="442"/>
        <v>29.857400000000023</v>
      </c>
      <c r="D966" s="306">
        <f t="shared" ca="1" si="443"/>
        <v>-0.60871378113195607</v>
      </c>
      <c r="E966" s="307">
        <f t="shared" ca="1" si="444"/>
        <v>-1.0231024301723011</v>
      </c>
      <c r="F966" s="304">
        <f t="shared" ca="1" si="445"/>
        <v>1.1904919361190278</v>
      </c>
      <c r="G966" s="306">
        <f t="shared" ca="1" si="446"/>
        <v>7.1216435012016372</v>
      </c>
      <c r="H966" s="307">
        <f t="shared" ca="1" si="447"/>
        <v>-102.80324031064067</v>
      </c>
      <c r="I966" s="304">
        <f t="shared" ca="1" si="448"/>
        <v>103.04961923522835</v>
      </c>
      <c r="J966" s="306">
        <f t="shared" ca="1" si="449"/>
        <v>634.95209386251588</v>
      </c>
      <c r="K966" s="307">
        <f t="shared" ca="1" si="450"/>
        <v>-10.659326010458537</v>
      </c>
      <c r="L966" s="304">
        <f t="shared" ca="1" si="435"/>
        <v>635.04155984580291</v>
      </c>
      <c r="M966" s="306">
        <f t="shared" ca="1" si="451"/>
        <v>-1.5016323197413421</v>
      </c>
      <c r="N966" s="304">
        <f t="shared" ca="1" si="452"/>
        <v>-86.037194301618271</v>
      </c>
      <c r="P966" s="310">
        <f t="shared" ca="1" si="453"/>
        <v>23</v>
      </c>
      <c r="Q966" s="304">
        <f t="shared" ca="1" si="454"/>
        <v>0</v>
      </c>
      <c r="R966" s="306">
        <f t="shared" ca="1" si="455"/>
        <v>0</v>
      </c>
      <c r="S966" s="307">
        <f t="shared" ca="1" si="456"/>
        <v>4.5130000000000017</v>
      </c>
      <c r="T966" s="304">
        <f t="shared" ca="1" si="436"/>
        <v>44.272530000000017</v>
      </c>
      <c r="U966" s="311">
        <f t="shared" ca="1" si="437"/>
        <v>0</v>
      </c>
      <c r="V966" s="306">
        <f t="shared" ca="1" si="438"/>
        <v>1.2263064637374264</v>
      </c>
      <c r="W966" s="304">
        <f t="shared" ca="1" si="439"/>
        <v>39.750424984055201</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0.97858834639799497</v>
      </c>
      <c r="AH966" s="304">
        <f t="shared" ca="1" si="463"/>
        <v>-8.8079567079989616</v>
      </c>
    </row>
    <row r="967" spans="1:34" x14ac:dyDescent="0.2">
      <c r="A967" s="347">
        <f t="shared" ca="1" si="441"/>
        <v>1E-4</v>
      </c>
      <c r="B967" s="304">
        <f t="shared" ca="1" si="442"/>
        <v>29.857500000000023</v>
      </c>
      <c r="D967" s="306">
        <f t="shared" ca="1" si="443"/>
        <v>-0.60870978209021676</v>
      </c>
      <c r="E967" s="307">
        <f t="shared" ca="1" si="444"/>
        <v>-1.023076307863537</v>
      </c>
      <c r="F967" s="304">
        <f t="shared" ca="1" si="445"/>
        <v>1.1904674420260328</v>
      </c>
      <c r="G967" s="306">
        <f t="shared" ca="1" si="446"/>
        <v>7.1215826302234282</v>
      </c>
      <c r="H967" s="307">
        <f t="shared" ca="1" si="447"/>
        <v>-102.80334261827146</v>
      </c>
      <c r="I967" s="304">
        <f t="shared" ca="1" si="448"/>
        <v>103.04971709155153</v>
      </c>
      <c r="J967" s="306">
        <f t="shared" ca="1" si="449"/>
        <v>634.95209386251588</v>
      </c>
      <c r="K967" s="307">
        <f t="shared" ca="1" si="450"/>
        <v>-10.669606339604982</v>
      </c>
      <c r="L967" s="304">
        <f t="shared" ca="1" si="435"/>
        <v>635.04173248679911</v>
      </c>
      <c r="M967" s="306">
        <f t="shared" ca="1" si="451"/>
        <v>-1.5016329776355182</v>
      </c>
      <c r="N967" s="304">
        <f t="shared" ca="1" si="452"/>
        <v>-86.037231996177923</v>
      </c>
      <c r="P967" s="310">
        <f t="shared" ca="1" si="453"/>
        <v>23</v>
      </c>
      <c r="Q967" s="304">
        <f t="shared" ca="1" si="454"/>
        <v>0</v>
      </c>
      <c r="R967" s="306">
        <f t="shared" ca="1" si="455"/>
        <v>0</v>
      </c>
      <c r="S967" s="307">
        <f t="shared" ca="1" si="456"/>
        <v>4.5130000000000017</v>
      </c>
      <c r="T967" s="304">
        <f t="shared" ca="1" si="436"/>
        <v>44.272530000000017</v>
      </c>
      <c r="U967" s="311">
        <f t="shared" ca="1" si="437"/>
        <v>0</v>
      </c>
      <c r="V967" s="306">
        <f t="shared" ca="1" si="438"/>
        <v>1.2263077244218408</v>
      </c>
      <c r="W967" s="304">
        <f t="shared" ca="1" si="439"/>
        <v>39.750541343265915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0.97856300894709491</v>
      </c>
      <c r="AH967" s="304">
        <f t="shared" ca="1" si="463"/>
        <v>-8.807982491481317</v>
      </c>
    </row>
    <row r="968" spans="1:34" x14ac:dyDescent="0.2">
      <c r="A968" s="347">
        <f t="shared" ca="1" si="441"/>
        <v>1E-4</v>
      </c>
      <c r="B968" s="304">
        <f t="shared" ca="1" si="442"/>
        <v>29.857600000000023</v>
      </c>
      <c r="D968" s="306">
        <f t="shared" ca="1" si="443"/>
        <v>-0.6087057830495689</v>
      </c>
      <c r="E968" s="307">
        <f t="shared" ca="1" si="444"/>
        <v>-1.0230501859240793</v>
      </c>
      <c r="F968" s="304">
        <f t="shared" ca="1" si="445"/>
        <v>1.190442948333637</v>
      </c>
      <c r="G968" s="306">
        <f t="shared" ca="1" si="446"/>
        <v>7.1215217596451232</v>
      </c>
      <c r="H968" s="307">
        <f t="shared" ca="1" si="447"/>
        <v>-102.80344492329004</v>
      </c>
      <c r="I968" s="304">
        <f t="shared" ca="1" si="448"/>
        <v>103.04981494534103</v>
      </c>
      <c r="J968" s="306">
        <f t="shared" ca="1" si="449"/>
        <v>634.95209386251588</v>
      </c>
      <c r="K968" s="307">
        <f t="shared" ca="1" si="450"/>
        <v>-10.67988667898206</v>
      </c>
      <c r="L968" s="304">
        <f t="shared" ca="1" si="435"/>
        <v>635.04190529434288</v>
      </c>
      <c r="M968" s="306">
        <f t="shared" ca="1" si="451"/>
        <v>-1.5016336355228215</v>
      </c>
      <c r="N968" s="304">
        <f t="shared" ca="1" si="452"/>
        <v>-86.037269690343805</v>
      </c>
      <c r="P968" s="310">
        <f t="shared" ca="1" si="453"/>
        <v>23</v>
      </c>
      <c r="Q968" s="304">
        <f t="shared" ca="1" si="454"/>
        <v>0</v>
      </c>
      <c r="R968" s="306">
        <f t="shared" ca="1" si="455"/>
        <v>0</v>
      </c>
      <c r="S968" s="307">
        <f t="shared" ca="1" si="456"/>
        <v>4.5130000000000017</v>
      </c>
      <c r="T968" s="304">
        <f t="shared" ca="1" si="436"/>
        <v>44.272530000000017</v>
      </c>
      <c r="U968" s="311">
        <f t="shared" ca="1" si="437"/>
        <v>0</v>
      </c>
      <c r="V968" s="306">
        <f t="shared" ca="1" si="438"/>
        <v>1.2263089851088069</v>
      </c>
      <c r="W968" s="304">
        <f t="shared" ca="1" si="439"/>
        <v>39.750657700831567</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0.97853767185183571</v>
      </c>
      <c r="AH968" s="304">
        <f t="shared" ca="1" si="463"/>
        <v>-8.8080082745991355</v>
      </c>
    </row>
    <row r="969" spans="1:34" x14ac:dyDescent="0.2">
      <c r="A969" s="347">
        <f t="shared" ca="1" si="441"/>
        <v>1E-4</v>
      </c>
      <c r="B969" s="304">
        <f t="shared" ca="1" si="442"/>
        <v>29.857700000000023</v>
      </c>
      <c r="D969" s="306">
        <f t="shared" ca="1" si="443"/>
        <v>-0.6087017840100134</v>
      </c>
      <c r="E969" s="307">
        <f t="shared" ca="1" si="444"/>
        <v>-1.0230240643539101</v>
      </c>
      <c r="F969" s="304">
        <f t="shared" ca="1" si="445"/>
        <v>1.1904184550418253</v>
      </c>
      <c r="G969" s="306">
        <f t="shared" ca="1" si="446"/>
        <v>7.1214608894667224</v>
      </c>
      <c r="H969" s="307">
        <f t="shared" ca="1" si="447"/>
        <v>-102.80354722569648</v>
      </c>
      <c r="I969" s="304">
        <f t="shared" ca="1" si="448"/>
        <v>103.04991279659683</v>
      </c>
      <c r="J969" s="306">
        <f t="shared" ca="1" si="449"/>
        <v>634.95209386251588</v>
      </c>
      <c r="K969" s="307">
        <f t="shared" ca="1" si="450"/>
        <v>-10.690167028589508</v>
      </c>
      <c r="L969" s="304">
        <f t="shared" ca="1" si="435"/>
        <v>635.04207826843435</v>
      </c>
      <c r="M969" s="306">
        <f t="shared" ca="1" si="451"/>
        <v>-1.5016342934032525</v>
      </c>
      <c r="N969" s="304">
        <f t="shared" ca="1" si="452"/>
        <v>-86.03730738411592</v>
      </c>
      <c r="P969" s="310">
        <f t="shared" ca="1" si="453"/>
        <v>23</v>
      </c>
      <c r="Q969" s="304">
        <f t="shared" ca="1" si="454"/>
        <v>0</v>
      </c>
      <c r="R969" s="306">
        <f t="shared" ca="1" si="455"/>
        <v>0</v>
      </c>
      <c r="S969" s="307">
        <f t="shared" ca="1" si="456"/>
        <v>4.5130000000000017</v>
      </c>
      <c r="T969" s="304">
        <f t="shared" ca="1" si="436"/>
        <v>44.272530000000017</v>
      </c>
      <c r="U969" s="311">
        <f t="shared" ca="1" si="437"/>
        <v>0</v>
      </c>
      <c r="V969" s="306">
        <f t="shared" ca="1" si="438"/>
        <v>1.2263102457983237</v>
      </c>
      <c r="W969" s="304">
        <f t="shared" ca="1" si="439"/>
        <v>39.750774056752093</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0.97851233511219604</v>
      </c>
      <c r="AH969" s="304">
        <f t="shared" ca="1" si="463"/>
        <v>-8.8080340573524385</v>
      </c>
    </row>
    <row r="970" spans="1:34" x14ac:dyDescent="0.2">
      <c r="A970" s="347">
        <f t="shared" ca="1" si="441"/>
        <v>1E-4</v>
      </c>
      <c r="B970" s="304">
        <f t="shared" ca="1" si="442"/>
        <v>29.857800000000022</v>
      </c>
      <c r="D970" s="306">
        <f t="shared" ca="1" si="443"/>
        <v>-0.60869778497154614</v>
      </c>
      <c r="E970" s="307">
        <f t="shared" ca="1" si="444"/>
        <v>-1.022997943153042</v>
      </c>
      <c r="F970" s="304">
        <f t="shared" ca="1" si="445"/>
        <v>1.1903939621506072</v>
      </c>
      <c r="G970" s="306">
        <f t="shared" ca="1" si="446"/>
        <v>7.1214000196882257</v>
      </c>
      <c r="H970" s="307">
        <f t="shared" ca="1" si="447"/>
        <v>-102.8036495254908</v>
      </c>
      <c r="I970" s="304">
        <f t="shared" ca="1" si="448"/>
        <v>103.05001064531901</v>
      </c>
      <c r="J970" s="306">
        <f t="shared" ca="1" si="449"/>
        <v>634.95209386251588</v>
      </c>
      <c r="K970" s="307">
        <f t="shared" ca="1" si="450"/>
        <v>-10.700447388427067</v>
      </c>
      <c r="L970" s="304">
        <f t="shared" ca="1" si="435"/>
        <v>635.04225140907408</v>
      </c>
      <c r="M970" s="306">
        <f t="shared" ca="1" si="451"/>
        <v>-1.5016349512768108</v>
      </c>
      <c r="N970" s="304">
        <f t="shared" ca="1" si="452"/>
        <v>-86.037345077494265</v>
      </c>
      <c r="P970" s="310">
        <f t="shared" ca="1" si="453"/>
        <v>23</v>
      </c>
      <c r="Q970" s="304">
        <f t="shared" ca="1" si="454"/>
        <v>0</v>
      </c>
      <c r="R970" s="306">
        <f t="shared" ca="1" si="455"/>
        <v>0</v>
      </c>
      <c r="S970" s="307">
        <f t="shared" ca="1" si="456"/>
        <v>4.5130000000000017</v>
      </c>
      <c r="T970" s="304">
        <f t="shared" ca="1" si="436"/>
        <v>44.272530000000017</v>
      </c>
      <c r="U970" s="311">
        <f t="shared" ca="1" si="437"/>
        <v>0</v>
      </c>
      <c r="V970" s="306">
        <f t="shared" ca="1" si="438"/>
        <v>1.2263115064903922</v>
      </c>
      <c r="W970" s="304">
        <f t="shared" ca="1" si="439"/>
        <v>39.750890411027555</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0.97848699872819367</v>
      </c>
      <c r="AH970" s="304">
        <f t="shared" ca="1" si="463"/>
        <v>-8.80805983974121</v>
      </c>
    </row>
    <row r="971" spans="1:34" x14ac:dyDescent="0.2">
      <c r="A971" s="347">
        <f t="shared" ca="1" si="441"/>
        <v>1E-4</v>
      </c>
      <c r="B971" s="304">
        <f t="shared" ca="1" si="442"/>
        <v>29.857900000000022</v>
      </c>
      <c r="D971" s="306">
        <f t="shared" ca="1" si="443"/>
        <v>-0.60869378593417367</v>
      </c>
      <c r="E971" s="307">
        <f t="shared" ca="1" si="444"/>
        <v>-1.0229718223214626</v>
      </c>
      <c r="F971" s="304">
        <f t="shared" ca="1" si="445"/>
        <v>1.1903694696599756</v>
      </c>
      <c r="G971" s="306">
        <f t="shared" ca="1" si="446"/>
        <v>7.1213391503096322</v>
      </c>
      <c r="H971" s="307">
        <f t="shared" ca="1" si="447"/>
        <v>-102.80375182267304</v>
      </c>
      <c r="I971" s="304">
        <f t="shared" ca="1" si="448"/>
        <v>103.05010849150759</v>
      </c>
      <c r="J971" s="306">
        <f t="shared" ca="1" si="449"/>
        <v>634.95209386251588</v>
      </c>
      <c r="K971" s="307">
        <f t="shared" ca="1" si="450"/>
        <v>-10.710727758494475</v>
      </c>
      <c r="L971" s="304">
        <f t="shared" ca="1" si="435"/>
        <v>635.04242471626242</v>
      </c>
      <c r="M971" s="306">
        <f t="shared" ca="1" si="451"/>
        <v>-1.5016356091434968</v>
      </c>
      <c r="N971" s="304">
        <f t="shared" ca="1" si="452"/>
        <v>-86.037382770478857</v>
      </c>
      <c r="P971" s="310">
        <f t="shared" ca="1" si="453"/>
        <v>23</v>
      </c>
      <c r="Q971" s="304">
        <f t="shared" ca="1" si="454"/>
        <v>0</v>
      </c>
      <c r="R971" s="306">
        <f t="shared" ca="1" si="455"/>
        <v>0</v>
      </c>
      <c r="S971" s="307">
        <f t="shared" ca="1" si="456"/>
        <v>4.5130000000000017</v>
      </c>
      <c r="T971" s="304">
        <f t="shared" ca="1" si="436"/>
        <v>44.272530000000017</v>
      </c>
      <c r="U971" s="311">
        <f t="shared" ca="1" si="437"/>
        <v>0</v>
      </c>
      <c r="V971" s="306">
        <f t="shared" ca="1" si="438"/>
        <v>1.226312767185012</v>
      </c>
      <c r="W971" s="304">
        <f t="shared" ca="1" si="439"/>
        <v>39.751006763657983</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0.97846166269981438</v>
      </c>
      <c r="AH971" s="304">
        <f t="shared" ca="1" si="463"/>
        <v>-8.8080856217654642</v>
      </c>
    </row>
    <row r="972" spans="1:34" x14ac:dyDescent="0.2">
      <c r="A972" s="347">
        <f t="shared" ca="1" si="441"/>
        <v>1E-4</v>
      </c>
      <c r="B972" s="304">
        <f t="shared" ca="1" si="442"/>
        <v>29.858000000000022</v>
      </c>
      <c r="D972" s="306">
        <f t="shared" ca="1" si="443"/>
        <v>-0.60868978689789355</v>
      </c>
      <c r="E972" s="307">
        <f t="shared" ca="1" si="444"/>
        <v>-1.022945701859161</v>
      </c>
      <c r="F972" s="304">
        <f t="shared" ca="1" si="445"/>
        <v>1.1903449775699206</v>
      </c>
      <c r="G972" s="306">
        <f t="shared" ca="1" si="446"/>
        <v>7.1212782813309428</v>
      </c>
      <c r="H972" s="307">
        <f t="shared" ca="1" si="447"/>
        <v>-102.80385411724322</v>
      </c>
      <c r="I972" s="304">
        <f t="shared" ca="1" si="448"/>
        <v>103.05020633516258</v>
      </c>
      <c r="J972" s="306">
        <f t="shared" ca="1" si="449"/>
        <v>634.95209386251588</v>
      </c>
      <c r="K972" s="307">
        <f t="shared" ca="1" si="450"/>
        <v>-10.72100813879147</v>
      </c>
      <c r="L972" s="304">
        <f t="shared" ca="1" si="435"/>
        <v>635.04259818999958</v>
      </c>
      <c r="M972" s="306">
        <f t="shared" ca="1" si="451"/>
        <v>-1.5016362670033103</v>
      </c>
      <c r="N972" s="304">
        <f t="shared" ca="1" si="452"/>
        <v>-86.037420463069679</v>
      </c>
      <c r="P972" s="310">
        <f t="shared" ca="1" si="453"/>
        <v>23</v>
      </c>
      <c r="Q972" s="304">
        <f t="shared" ca="1" si="454"/>
        <v>0</v>
      </c>
      <c r="R972" s="306">
        <f t="shared" ca="1" si="455"/>
        <v>0</v>
      </c>
      <c r="S972" s="307">
        <f t="shared" ca="1" si="456"/>
        <v>4.5130000000000017</v>
      </c>
      <c r="T972" s="304">
        <f t="shared" ca="1" si="436"/>
        <v>44.272530000000017</v>
      </c>
      <c r="U972" s="311">
        <f t="shared" ca="1" si="437"/>
        <v>0</v>
      </c>
      <c r="V972" s="306">
        <f t="shared" ca="1" si="438"/>
        <v>1.2263140278821834</v>
      </c>
      <c r="W972" s="304">
        <f t="shared" ca="1" si="439"/>
        <v>39.751123114643356</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0.97843632702704753</v>
      </c>
      <c r="AH972" s="304">
        <f t="shared" ca="1" si="463"/>
        <v>-8.8081114034252099</v>
      </c>
    </row>
    <row r="973" spans="1:34" x14ac:dyDescent="0.2">
      <c r="A973" s="347">
        <f t="shared" ca="1" si="441"/>
        <v>1E-4</v>
      </c>
      <c r="B973" s="304">
        <f t="shared" ca="1" si="442"/>
        <v>29.858100000000022</v>
      </c>
      <c r="D973" s="306">
        <f t="shared" ca="1" si="443"/>
        <v>-0.60868578786270866</v>
      </c>
      <c r="E973" s="307">
        <f t="shared" ca="1" si="444"/>
        <v>-1.0229195817661463</v>
      </c>
      <c r="F973" s="304">
        <f t="shared" ca="1" si="445"/>
        <v>1.1903204858804515</v>
      </c>
      <c r="G973" s="306">
        <f t="shared" ca="1" si="446"/>
        <v>7.1212174127521566</v>
      </c>
      <c r="H973" s="307">
        <f t="shared" ca="1" si="447"/>
        <v>-102.80395640920139</v>
      </c>
      <c r="I973" s="304">
        <f t="shared" ca="1" si="448"/>
        <v>103.05030417628403</v>
      </c>
      <c r="J973" s="306">
        <f t="shared" ca="1" si="449"/>
        <v>634.95209386251588</v>
      </c>
      <c r="K973" s="307">
        <f t="shared" ca="1" si="450"/>
        <v>-10.731288529317792</v>
      </c>
      <c r="L973" s="304">
        <f t="shared" ca="1" si="435"/>
        <v>635.04277183028603</v>
      </c>
      <c r="M973" s="306">
        <f t="shared" ca="1" si="451"/>
        <v>-1.5016369248562518</v>
      </c>
      <c r="N973" s="304">
        <f t="shared" ca="1" si="452"/>
        <v>-86.037458155266776</v>
      </c>
      <c r="P973" s="310">
        <f t="shared" ca="1" si="453"/>
        <v>23</v>
      </c>
      <c r="Q973" s="304">
        <f t="shared" ca="1" si="454"/>
        <v>0</v>
      </c>
      <c r="R973" s="306">
        <f t="shared" ca="1" si="455"/>
        <v>0</v>
      </c>
      <c r="S973" s="307">
        <f t="shared" ca="1" si="456"/>
        <v>4.5130000000000017</v>
      </c>
      <c r="T973" s="304">
        <f t="shared" ca="1" si="436"/>
        <v>44.272530000000017</v>
      </c>
      <c r="U973" s="311">
        <f t="shared" ca="1" si="437"/>
        <v>0</v>
      </c>
      <c r="V973" s="306">
        <f t="shared" ca="1" si="438"/>
        <v>1.2263152885819051</v>
      </c>
      <c r="W973" s="304">
        <f t="shared" ca="1" si="439"/>
        <v>39.751239463983659</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0.97841099170990553</v>
      </c>
      <c r="AH973" s="304">
        <f t="shared" ca="1" si="463"/>
        <v>-8.8081371847204384</v>
      </c>
    </row>
    <row r="974" spans="1:34" x14ac:dyDescent="0.2">
      <c r="A974" s="347">
        <f t="shared" ca="1" si="441"/>
        <v>1E-4</v>
      </c>
      <c r="B974" s="304">
        <f t="shared" ca="1" si="442"/>
        <v>29.858200000000021</v>
      </c>
      <c r="D974" s="306">
        <f t="shared" ca="1" si="443"/>
        <v>-0.60868178882861657</v>
      </c>
      <c r="E974" s="307">
        <f t="shared" ca="1" si="444"/>
        <v>-1.0228934620424184</v>
      </c>
      <c r="F974" s="304">
        <f t="shared" ca="1" si="445"/>
        <v>1.1902959945915677</v>
      </c>
      <c r="G974" s="306">
        <f t="shared" ca="1" si="446"/>
        <v>7.1211565445732736</v>
      </c>
      <c r="H974" s="307">
        <f t="shared" ca="1" si="447"/>
        <v>-102.80405869854759</v>
      </c>
      <c r="I974" s="304">
        <f t="shared" ca="1" si="448"/>
        <v>103.05040201487201</v>
      </c>
      <c r="J974" s="306">
        <f t="shared" ca="1" si="449"/>
        <v>634.95209386251588</v>
      </c>
      <c r="K974" s="307">
        <f t="shared" ca="1" si="450"/>
        <v>-10.74156893007318</v>
      </c>
      <c r="L974" s="304">
        <f t="shared" ca="1" si="435"/>
        <v>635.04294563712199</v>
      </c>
      <c r="M974" s="306">
        <f t="shared" ca="1" si="451"/>
        <v>-1.5016375827023209</v>
      </c>
      <c r="N974" s="304">
        <f t="shared" ca="1" si="452"/>
        <v>-86.037495847070105</v>
      </c>
      <c r="P974" s="310">
        <f t="shared" ca="1" si="453"/>
        <v>23</v>
      </c>
      <c r="Q974" s="304">
        <f t="shared" ca="1" si="454"/>
        <v>0</v>
      </c>
      <c r="R974" s="306">
        <f t="shared" ca="1" si="455"/>
        <v>0</v>
      </c>
      <c r="S974" s="307">
        <f t="shared" ca="1" si="456"/>
        <v>4.5130000000000017</v>
      </c>
      <c r="T974" s="304">
        <f t="shared" ca="1" si="436"/>
        <v>44.272530000000017</v>
      </c>
      <c r="U974" s="311">
        <f t="shared" ca="1" si="437"/>
        <v>0</v>
      </c>
      <c r="V974" s="306">
        <f t="shared" ca="1" si="438"/>
        <v>1.2263165492841783</v>
      </c>
      <c r="W974" s="304">
        <f t="shared" ca="1" si="439"/>
        <v>39.751355811678991</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0.97838565674838307</v>
      </c>
      <c r="AH974" s="304">
        <f t="shared" ca="1" si="463"/>
        <v>-8.8081629656511513</v>
      </c>
    </row>
    <row r="975" spans="1:34" x14ac:dyDescent="0.2">
      <c r="A975" s="347">
        <f t="shared" ca="1" si="441"/>
        <v>1E-4</v>
      </c>
      <c r="B975" s="304">
        <f t="shared" ca="1" si="442"/>
        <v>29.858300000000021</v>
      </c>
      <c r="D975" s="306">
        <f t="shared" ca="1" si="443"/>
        <v>-0.60867778979562148</v>
      </c>
      <c r="E975" s="307">
        <f t="shared" ca="1" si="444"/>
        <v>-1.0228673426879595</v>
      </c>
      <c r="F975" s="304">
        <f t="shared" ca="1" si="445"/>
        <v>1.1902715037032561</v>
      </c>
      <c r="G975" s="306">
        <f t="shared" ca="1" si="446"/>
        <v>7.1210956767942939</v>
      </c>
      <c r="H975" s="307">
        <f t="shared" ca="1" si="447"/>
        <v>-102.80416098528187</v>
      </c>
      <c r="I975" s="304">
        <f t="shared" ca="1" si="448"/>
        <v>103.05049985092653</v>
      </c>
      <c r="J975" s="306">
        <f t="shared" ca="1" si="449"/>
        <v>634.95209386251588</v>
      </c>
      <c r="K975" s="307">
        <f t="shared" ca="1" si="450"/>
        <v>-10.751849341057373</v>
      </c>
      <c r="L975" s="304">
        <f t="shared" ca="1" si="435"/>
        <v>635.04311961050803</v>
      </c>
      <c r="M975" s="306">
        <f t="shared" ca="1" si="451"/>
        <v>-1.5016382405415183</v>
      </c>
      <c r="N975" s="304">
        <f t="shared" ca="1" si="452"/>
        <v>-86.037533538479707</v>
      </c>
      <c r="P975" s="310">
        <f t="shared" ca="1" si="453"/>
        <v>23</v>
      </c>
      <c r="Q975" s="304">
        <f t="shared" ca="1" si="454"/>
        <v>0</v>
      </c>
      <c r="R975" s="306">
        <f t="shared" ca="1" si="455"/>
        <v>0</v>
      </c>
      <c r="S975" s="307">
        <f t="shared" ca="1" si="456"/>
        <v>4.5130000000000017</v>
      </c>
      <c r="T975" s="304">
        <f t="shared" ca="1" si="436"/>
        <v>44.272530000000017</v>
      </c>
      <c r="U975" s="311">
        <f t="shared" ca="1" si="437"/>
        <v>0</v>
      </c>
      <c r="V975" s="306">
        <f t="shared" ca="1" si="438"/>
        <v>1.2263178099890026</v>
      </c>
      <c r="W975" s="304">
        <f t="shared" ca="1" si="439"/>
        <v>39.751472157729317</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0.97836032214246593</v>
      </c>
      <c r="AH975" s="304">
        <f t="shared" ca="1" si="463"/>
        <v>-8.8081887462173665</v>
      </c>
    </row>
    <row r="976" spans="1:34" x14ac:dyDescent="0.2">
      <c r="A976" s="347">
        <f t="shared" ca="1" si="441"/>
        <v>1E-4</v>
      </c>
      <c r="B976" s="304">
        <f t="shared" ca="1" si="442"/>
        <v>29.858400000000021</v>
      </c>
      <c r="D976" s="306">
        <f t="shared" ca="1" si="443"/>
        <v>-0.6086737907637203</v>
      </c>
      <c r="E976" s="307">
        <f t="shared" ca="1" si="444"/>
        <v>-1.0228412237027733</v>
      </c>
      <c r="F976" s="304">
        <f t="shared" ca="1" si="445"/>
        <v>1.190247013215519</v>
      </c>
      <c r="G976" s="306">
        <f t="shared" ca="1" si="446"/>
        <v>7.1210348094152174</v>
      </c>
      <c r="H976" s="307">
        <f t="shared" ca="1" si="447"/>
        <v>-102.80426326940425</v>
      </c>
      <c r="I976" s="304">
        <f t="shared" ca="1" si="448"/>
        <v>103.05059768444762</v>
      </c>
      <c r="J976" s="306">
        <f t="shared" ca="1" si="449"/>
        <v>634.95209386251588</v>
      </c>
      <c r="K976" s="307">
        <f t="shared" ca="1" si="450"/>
        <v>-10.762129762270106</v>
      </c>
      <c r="L976" s="304">
        <f t="shared" ca="1" si="435"/>
        <v>635.04329375044438</v>
      </c>
      <c r="M976" s="306">
        <f t="shared" ca="1" si="451"/>
        <v>-1.5016388983738438</v>
      </c>
      <c r="N976" s="304">
        <f t="shared" ca="1" si="452"/>
        <v>-86.037571229495583</v>
      </c>
      <c r="P976" s="310">
        <f t="shared" ca="1" si="453"/>
        <v>23</v>
      </c>
      <c r="Q976" s="304">
        <f t="shared" ca="1" si="454"/>
        <v>0</v>
      </c>
      <c r="R976" s="306">
        <f t="shared" ca="1" si="455"/>
        <v>0</v>
      </c>
      <c r="S976" s="307">
        <f t="shared" ca="1" si="456"/>
        <v>4.5130000000000017</v>
      </c>
      <c r="T976" s="304">
        <f t="shared" ca="1" si="436"/>
        <v>44.272530000000017</v>
      </c>
      <c r="U976" s="311">
        <f t="shared" ca="1" si="437"/>
        <v>0</v>
      </c>
      <c r="V976" s="306">
        <f t="shared" ca="1" si="438"/>
        <v>1.2263190706963785</v>
      </c>
      <c r="W976" s="304">
        <f t="shared" ca="1" si="439"/>
        <v>39.751588502134695</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0.97833498789215767</v>
      </c>
      <c r="AH976" s="304">
        <f t="shared" ca="1" si="463"/>
        <v>-8.8082145264190785</v>
      </c>
    </row>
    <row r="977" spans="1:34" x14ac:dyDescent="0.2">
      <c r="A977" s="347">
        <f t="shared" ca="1" si="441"/>
        <v>1E-4</v>
      </c>
      <c r="B977" s="304">
        <f t="shared" ca="1" si="442"/>
        <v>29.858500000000021</v>
      </c>
      <c r="D977" s="306">
        <f t="shared" ca="1" si="443"/>
        <v>-0.60866979173291536</v>
      </c>
      <c r="E977" s="307">
        <f t="shared" ca="1" si="444"/>
        <v>-1.0228151050868473</v>
      </c>
      <c r="F977" s="304">
        <f t="shared" ca="1" si="445"/>
        <v>1.1902225231283472</v>
      </c>
      <c r="G977" s="306">
        <f t="shared" ca="1" si="446"/>
        <v>7.1209739424360441</v>
      </c>
      <c r="H977" s="307">
        <f t="shared" ca="1" si="447"/>
        <v>-102.80436555091475</v>
      </c>
      <c r="I977" s="304">
        <f t="shared" ca="1" si="448"/>
        <v>103.05069551543532</v>
      </c>
      <c r="J977" s="306">
        <f t="shared" ca="1" si="449"/>
        <v>634.95209386251588</v>
      </c>
      <c r="K977" s="307">
        <f t="shared" ca="1" si="450"/>
        <v>-10.772410193711123</v>
      </c>
      <c r="L977" s="304">
        <f t="shared" ca="1" si="435"/>
        <v>635.04346805693137</v>
      </c>
      <c r="M977" s="306">
        <f t="shared" ca="1" si="451"/>
        <v>-1.5016395561992972</v>
      </c>
      <c r="N977" s="304">
        <f t="shared" ca="1" si="452"/>
        <v>-86.037608920117719</v>
      </c>
      <c r="P977" s="310">
        <f t="shared" ca="1" si="453"/>
        <v>23</v>
      </c>
      <c r="Q977" s="304">
        <f t="shared" ca="1" si="454"/>
        <v>0</v>
      </c>
      <c r="R977" s="306">
        <f t="shared" ca="1" si="455"/>
        <v>0</v>
      </c>
      <c r="S977" s="307">
        <f t="shared" ca="1" si="456"/>
        <v>4.5130000000000017</v>
      </c>
      <c r="T977" s="304">
        <f t="shared" ca="1" si="436"/>
        <v>44.272530000000017</v>
      </c>
      <c r="U977" s="311">
        <f t="shared" ca="1" si="437"/>
        <v>0</v>
      </c>
      <c r="V977" s="306">
        <f t="shared" ca="1" si="438"/>
        <v>1.2263203314063049</v>
      </c>
      <c r="W977" s="304">
        <f t="shared" ca="1" si="439"/>
        <v>39.751704844895073</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0.97830965399744585</v>
      </c>
      <c r="AH977" s="304">
        <f t="shared" ca="1" si="463"/>
        <v>-8.8082403062562999</v>
      </c>
    </row>
    <row r="978" spans="1:34" x14ac:dyDescent="0.2">
      <c r="A978" s="347">
        <f t="shared" ca="1" si="441"/>
        <v>1E-4</v>
      </c>
      <c r="B978" s="304">
        <f t="shared" ca="1" si="442"/>
        <v>29.85860000000002</v>
      </c>
      <c r="D978" s="306">
        <f t="shared" ca="1" si="443"/>
        <v>-0.60866579270320886</v>
      </c>
      <c r="E978" s="307">
        <f t="shared" ca="1" si="444"/>
        <v>-1.0227889868401956</v>
      </c>
      <c r="F978" s="304">
        <f t="shared" ca="1" si="445"/>
        <v>1.1901980334417543</v>
      </c>
      <c r="G978" s="306">
        <f t="shared" ca="1" si="446"/>
        <v>7.120913075856774</v>
      </c>
      <c r="H978" s="307">
        <f t="shared" ca="1" si="447"/>
        <v>-102.80446782981343</v>
      </c>
      <c r="I978" s="304">
        <f t="shared" ca="1" si="448"/>
        <v>103.05079334388967</v>
      </c>
      <c r="J978" s="306">
        <f t="shared" ca="1" si="449"/>
        <v>634.95209386251588</v>
      </c>
      <c r="K978" s="307">
        <f t="shared" ca="1" si="450"/>
        <v>-10.78269063538016</v>
      </c>
      <c r="L978" s="304">
        <f t="shared" ca="1" si="435"/>
        <v>635.04364252996936</v>
      </c>
      <c r="M978" s="306">
        <f t="shared" ca="1" si="451"/>
        <v>-1.5016402140178791</v>
      </c>
      <c r="N978" s="304">
        <f t="shared" ca="1" si="452"/>
        <v>-86.037646610346144</v>
      </c>
      <c r="P978" s="310">
        <f t="shared" ca="1" si="453"/>
        <v>23</v>
      </c>
      <c r="Q978" s="304">
        <f t="shared" ca="1" si="454"/>
        <v>0</v>
      </c>
      <c r="R978" s="306">
        <f t="shared" ca="1" si="455"/>
        <v>0</v>
      </c>
      <c r="S978" s="307">
        <f t="shared" ca="1" si="456"/>
        <v>4.5130000000000017</v>
      </c>
      <c r="T978" s="304">
        <f t="shared" ca="1" si="436"/>
        <v>44.272530000000017</v>
      </c>
      <c r="U978" s="311">
        <f t="shared" ca="1" si="437"/>
        <v>0</v>
      </c>
      <c r="V978" s="306">
        <f t="shared" ca="1" si="438"/>
        <v>1.2263215921187822</v>
      </c>
      <c r="W978" s="304">
        <f t="shared" ca="1" si="439"/>
        <v>39.75182118601051</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0.97828432045834468</v>
      </c>
      <c r="AH978" s="304">
        <f t="shared" ca="1" si="463"/>
        <v>-8.8082660857290183</v>
      </c>
    </row>
    <row r="979" spans="1:34" x14ac:dyDescent="0.2">
      <c r="A979" s="347">
        <f t="shared" ca="1" si="441"/>
        <v>1E-4</v>
      </c>
      <c r="B979" s="304">
        <f t="shared" ca="1" si="442"/>
        <v>29.85870000000002</v>
      </c>
      <c r="D979" s="306">
        <f t="shared" ca="1" si="443"/>
        <v>-0.60866179367459938</v>
      </c>
      <c r="E979" s="307">
        <f t="shared" ca="1" si="444"/>
        <v>-1.0227628689628023</v>
      </c>
      <c r="F979" s="304">
        <f t="shared" ca="1" si="445"/>
        <v>1.1901735441557264</v>
      </c>
      <c r="G979" s="306">
        <f t="shared" ca="1" si="446"/>
        <v>7.1208522096774063</v>
      </c>
      <c r="H979" s="307">
        <f t="shared" ca="1" si="447"/>
        <v>-102.80457010610033</v>
      </c>
      <c r="I979" s="304">
        <f t="shared" ca="1" si="448"/>
        <v>103.05089116981067</v>
      </c>
      <c r="J979" s="306">
        <f t="shared" ca="1" si="449"/>
        <v>634.95209386251588</v>
      </c>
      <c r="K979" s="307">
        <f t="shared" ca="1" si="450"/>
        <v>-10.792971087276955</v>
      </c>
      <c r="L979" s="304">
        <f t="shared" ca="1" si="435"/>
        <v>635.04381716955879</v>
      </c>
      <c r="M979" s="306">
        <f t="shared" ca="1" si="451"/>
        <v>-1.5016408718295891</v>
      </c>
      <c r="N979" s="304">
        <f t="shared" ca="1" si="452"/>
        <v>-86.037684300180842</v>
      </c>
      <c r="P979" s="310">
        <f t="shared" ca="1" si="453"/>
        <v>23</v>
      </c>
      <c r="Q979" s="304">
        <f t="shared" ca="1" si="454"/>
        <v>0</v>
      </c>
      <c r="R979" s="306">
        <f t="shared" ca="1" si="455"/>
        <v>0</v>
      </c>
      <c r="S979" s="307">
        <f t="shared" ca="1" si="456"/>
        <v>4.5130000000000017</v>
      </c>
      <c r="T979" s="304">
        <f t="shared" ca="1" si="436"/>
        <v>44.272530000000017</v>
      </c>
      <c r="U979" s="311">
        <f t="shared" ca="1" si="437"/>
        <v>0</v>
      </c>
      <c r="V979" s="306">
        <f t="shared" ca="1" si="438"/>
        <v>1.226322852833811</v>
      </c>
      <c r="W979" s="304">
        <f t="shared" ca="1" si="439"/>
        <v>39.751937525480997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0.97825898727483818</v>
      </c>
      <c r="AH979" s="304">
        <f t="shared" ca="1" si="463"/>
        <v>-8.8082918648372477</v>
      </c>
    </row>
    <row r="980" spans="1:34" x14ac:dyDescent="0.2">
      <c r="A980" s="347">
        <f t="shared" ca="1" si="441"/>
        <v>1E-4</v>
      </c>
      <c r="B980" s="304">
        <f t="shared" ca="1" si="442"/>
        <v>29.85880000000002</v>
      </c>
      <c r="D980" s="306">
        <f t="shared" ca="1" si="443"/>
        <v>-0.60865779464708969</v>
      </c>
      <c r="E980" s="307">
        <f t="shared" ca="1" si="444"/>
        <v>-1.022736751454671</v>
      </c>
      <c r="F980" s="304">
        <f t="shared" ca="1" si="445"/>
        <v>1.1901490552702683</v>
      </c>
      <c r="G980" s="306">
        <f t="shared" ca="1" si="446"/>
        <v>7.1207913438979418</v>
      </c>
      <c r="H980" s="307">
        <f t="shared" ca="1" si="447"/>
        <v>-102.80467237977547</v>
      </c>
      <c r="I980" s="304">
        <f t="shared" ca="1" si="448"/>
        <v>103.0509889931984</v>
      </c>
      <c r="J980" s="306">
        <f t="shared" ca="1" si="449"/>
        <v>634.95209386251588</v>
      </c>
      <c r="K980" s="307">
        <f t="shared" ca="1" si="450"/>
        <v>-10.803251549401249</v>
      </c>
      <c r="L980" s="304">
        <f t="shared" ca="1" si="435"/>
        <v>635.0439919756999</v>
      </c>
      <c r="M980" s="306">
        <f t="shared" ca="1" si="451"/>
        <v>-1.5016415296344277</v>
      </c>
      <c r="N980" s="304">
        <f t="shared" ca="1" si="452"/>
        <v>-86.037721989621843</v>
      </c>
      <c r="P980" s="310">
        <f t="shared" ca="1" si="453"/>
        <v>23</v>
      </c>
      <c r="Q980" s="304">
        <f t="shared" ca="1" si="454"/>
        <v>0</v>
      </c>
      <c r="R980" s="306">
        <f t="shared" ca="1" si="455"/>
        <v>0</v>
      </c>
      <c r="S980" s="307">
        <f t="shared" ca="1" si="456"/>
        <v>4.5130000000000017</v>
      </c>
      <c r="T980" s="304">
        <f t="shared" ca="1" si="436"/>
        <v>44.272530000000017</v>
      </c>
      <c r="U980" s="311">
        <f t="shared" ca="1" si="437"/>
        <v>0</v>
      </c>
      <c r="V980" s="306">
        <f t="shared" ca="1" si="438"/>
        <v>1.2263241135513907</v>
      </c>
      <c r="W980" s="304">
        <f t="shared" ca="1" si="439"/>
        <v>39.752053863306578</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0.97823365444693167</v>
      </c>
      <c r="AH980" s="304">
        <f t="shared" ca="1" si="463"/>
        <v>-8.8083176435809847</v>
      </c>
    </row>
    <row r="981" spans="1:34" x14ac:dyDescent="0.2">
      <c r="A981" s="347">
        <f t="shared" ca="1" si="441"/>
        <v>1E-4</v>
      </c>
      <c r="B981" s="304">
        <f t="shared" ca="1" si="442"/>
        <v>29.85890000000002</v>
      </c>
      <c r="D981" s="306">
        <f t="shared" ca="1" si="443"/>
        <v>-0.6086537956206779</v>
      </c>
      <c r="E981" s="307">
        <f t="shared" ca="1" si="444"/>
        <v>-1.0227106343157928</v>
      </c>
      <c r="F981" s="304">
        <f t="shared" ca="1" si="445"/>
        <v>1.1901245667853719</v>
      </c>
      <c r="G981" s="306">
        <f t="shared" ca="1" si="446"/>
        <v>7.1207304785183796</v>
      </c>
      <c r="H981" s="307">
        <f t="shared" ca="1" si="447"/>
        <v>-102.80477465083889</v>
      </c>
      <c r="I981" s="304">
        <f t="shared" ca="1" si="448"/>
        <v>103.05108681405289</v>
      </c>
      <c r="J981" s="306">
        <f t="shared" ca="1" si="449"/>
        <v>634.95209386251588</v>
      </c>
      <c r="K981" s="307">
        <f t="shared" ca="1" si="450"/>
        <v>-10.813532021752779</v>
      </c>
      <c r="L981" s="304">
        <f t="shared" ca="1" si="435"/>
        <v>635.04416694839313</v>
      </c>
      <c r="M981" s="306">
        <f t="shared" ca="1" si="451"/>
        <v>-1.5016421874323949</v>
      </c>
      <c r="N981" s="304">
        <f t="shared" ca="1" si="452"/>
        <v>-86.037759678669133</v>
      </c>
      <c r="P981" s="310">
        <f t="shared" ca="1" si="453"/>
        <v>23</v>
      </c>
      <c r="Q981" s="304">
        <f t="shared" ca="1" si="454"/>
        <v>0</v>
      </c>
      <c r="R981" s="306">
        <f t="shared" ca="1" si="455"/>
        <v>0</v>
      </c>
      <c r="S981" s="307">
        <f t="shared" ca="1" si="456"/>
        <v>4.5130000000000017</v>
      </c>
      <c r="T981" s="304">
        <f t="shared" ca="1" si="436"/>
        <v>44.272530000000017</v>
      </c>
      <c r="U981" s="311">
        <f t="shared" ca="1" si="437"/>
        <v>0</v>
      </c>
      <c r="V981" s="306">
        <f t="shared" ca="1" si="438"/>
        <v>1.226325374271521</v>
      </c>
      <c r="W981" s="304">
        <f t="shared" ca="1" si="439"/>
        <v>39.752170199487253</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0.97820832197461449</v>
      </c>
      <c r="AH981" s="304">
        <f t="shared" ca="1" si="463"/>
        <v>-8.8083434219602399</v>
      </c>
    </row>
    <row r="982" spans="1:34" x14ac:dyDescent="0.2">
      <c r="A982" s="347">
        <f t="shared" ca="1" si="441"/>
        <v>1E-4</v>
      </c>
      <c r="B982" s="304">
        <f t="shared" ca="1" si="442"/>
        <v>29.85900000000002</v>
      </c>
      <c r="D982" s="306">
        <f t="shared" ca="1" si="443"/>
        <v>-0.60864979659536511</v>
      </c>
      <c r="E982" s="307">
        <f t="shared" ca="1" si="444"/>
        <v>-1.0226845175461658</v>
      </c>
      <c r="F982" s="304">
        <f t="shared" ca="1" si="445"/>
        <v>1.1901000787010365</v>
      </c>
      <c r="G982" s="306">
        <f t="shared" ca="1" si="446"/>
        <v>7.1206696135387197</v>
      </c>
      <c r="H982" s="307">
        <f t="shared" ca="1" si="447"/>
        <v>-102.80487691929065</v>
      </c>
      <c r="I982" s="304">
        <f t="shared" ca="1" si="448"/>
        <v>103.05118463237419</v>
      </c>
      <c r="J982" s="306">
        <f t="shared" ca="1" si="449"/>
        <v>634.95209386251588</v>
      </c>
      <c r="K982" s="307">
        <f t="shared" ca="1" si="450"/>
        <v>-10.823812504331286</v>
      </c>
      <c r="L982" s="304">
        <f t="shared" ca="1" si="435"/>
        <v>635.04434208763882</v>
      </c>
      <c r="M982" s="306">
        <f t="shared" ca="1" si="451"/>
        <v>-1.5016428452234907</v>
      </c>
      <c r="N982" s="304">
        <f t="shared" ca="1" si="452"/>
        <v>-86.037797367322725</v>
      </c>
      <c r="P982" s="310">
        <f t="shared" ca="1" si="453"/>
        <v>23</v>
      </c>
      <c r="Q982" s="304">
        <f t="shared" ca="1" si="454"/>
        <v>0</v>
      </c>
      <c r="R982" s="306">
        <f t="shared" ca="1" si="455"/>
        <v>0</v>
      </c>
      <c r="S982" s="307">
        <f t="shared" ca="1" si="456"/>
        <v>4.5130000000000017</v>
      </c>
      <c r="T982" s="304">
        <f t="shared" ca="1" si="436"/>
        <v>44.272530000000017</v>
      </c>
      <c r="U982" s="311">
        <f t="shared" ca="1" si="437"/>
        <v>0</v>
      </c>
      <c r="V982" s="306">
        <f t="shared" ca="1" si="438"/>
        <v>1.2263266349942026</v>
      </c>
      <c r="W982" s="304">
        <f t="shared" ca="1" si="439"/>
        <v>39.752286534023064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0.97818298985788488</v>
      </c>
      <c r="AH982" s="304">
        <f t="shared" ca="1" si="463"/>
        <v>-8.8083691999750133</v>
      </c>
    </row>
    <row r="983" spans="1:34" x14ac:dyDescent="0.2">
      <c r="A983" s="347">
        <f t="shared" ca="1" si="441"/>
        <v>1E-4</v>
      </c>
      <c r="B983" s="304">
        <f t="shared" ca="1" si="442"/>
        <v>29.859100000000019</v>
      </c>
      <c r="D983" s="306">
        <f t="shared" ca="1" si="443"/>
        <v>-0.60864579757115367</v>
      </c>
      <c r="E983" s="307">
        <f t="shared" ca="1" si="444"/>
        <v>-1.0226584011457795</v>
      </c>
      <c r="F983" s="304">
        <f t="shared" ca="1" si="445"/>
        <v>1.1900755910172547</v>
      </c>
      <c r="G983" s="306">
        <f t="shared" ca="1" si="446"/>
        <v>7.1206087489589622</v>
      </c>
      <c r="H983" s="307">
        <f t="shared" ca="1" si="447"/>
        <v>-102.80497918513076</v>
      </c>
      <c r="I983" s="304">
        <f t="shared" ca="1" si="448"/>
        <v>103.05128244816228</v>
      </c>
      <c r="J983" s="306">
        <f t="shared" ca="1" si="449"/>
        <v>634.95209386251588</v>
      </c>
      <c r="K983" s="307">
        <f t="shared" ca="1" si="450"/>
        <v>-10.834092997136507</v>
      </c>
      <c r="L983" s="304">
        <f t="shared" ca="1" si="435"/>
        <v>635.04451739343745</v>
      </c>
      <c r="M983" s="306">
        <f t="shared" ca="1" si="451"/>
        <v>-1.5016435030077151</v>
      </c>
      <c r="N983" s="304">
        <f t="shared" ca="1" si="452"/>
        <v>-86.037835055582619</v>
      </c>
      <c r="P983" s="310">
        <f t="shared" ca="1" si="453"/>
        <v>23</v>
      </c>
      <c r="Q983" s="304">
        <f t="shared" ca="1" si="454"/>
        <v>0</v>
      </c>
      <c r="R983" s="306">
        <f t="shared" ca="1" si="455"/>
        <v>0</v>
      </c>
      <c r="S983" s="307">
        <f t="shared" ca="1" si="456"/>
        <v>4.5130000000000017</v>
      </c>
      <c r="T983" s="304">
        <f t="shared" ca="1" si="436"/>
        <v>44.272530000000017</v>
      </c>
      <c r="U983" s="311">
        <f t="shared" ca="1" si="437"/>
        <v>0</v>
      </c>
      <c r="V983" s="306">
        <f t="shared" ca="1" si="438"/>
        <v>1.2263278957194352</v>
      </c>
      <c r="W983" s="304">
        <f t="shared" ca="1" si="439"/>
        <v>39.752402866913989</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0.97815765809673572</v>
      </c>
      <c r="AH983" s="304">
        <f t="shared" ca="1" si="463"/>
        <v>-8.8083949776253156</v>
      </c>
    </row>
    <row r="984" spans="1:34" x14ac:dyDescent="0.2">
      <c r="A984" s="347">
        <f t="shared" ca="1" si="441"/>
        <v>1E-4</v>
      </c>
      <c r="B984" s="304">
        <f t="shared" ca="1" si="442"/>
        <v>29.859200000000019</v>
      </c>
      <c r="D984" s="306">
        <f t="shared" ca="1" si="443"/>
        <v>-0.60864179854804412</v>
      </c>
      <c r="E984" s="307">
        <f t="shared" ca="1" si="444"/>
        <v>-1.0226322851146428</v>
      </c>
      <c r="F984" s="304">
        <f t="shared" ca="1" si="445"/>
        <v>1.1900511037340344</v>
      </c>
      <c r="G984" s="306">
        <f t="shared" ca="1" si="446"/>
        <v>7.1205478847791071</v>
      </c>
      <c r="H984" s="307">
        <f t="shared" ca="1" si="447"/>
        <v>-102.80508144835927</v>
      </c>
      <c r="I984" s="304">
        <f t="shared" ca="1" si="448"/>
        <v>103.05138026141725</v>
      </c>
      <c r="J984" s="306">
        <f t="shared" ca="1" si="449"/>
        <v>634.95209386251588</v>
      </c>
      <c r="K984" s="307">
        <f t="shared" ca="1" si="450"/>
        <v>-10.844373500168182</v>
      </c>
      <c r="L984" s="304">
        <f t="shared" ca="1" si="435"/>
        <v>635.04469286578899</v>
      </c>
      <c r="M984" s="306">
        <f t="shared" ca="1" si="451"/>
        <v>-1.5016441607850683</v>
      </c>
      <c r="N984" s="304">
        <f t="shared" ca="1" si="452"/>
        <v>-86.037872743448816</v>
      </c>
      <c r="P984" s="310">
        <f t="shared" ca="1" si="453"/>
        <v>23</v>
      </c>
      <c r="Q984" s="304">
        <f t="shared" ca="1" si="454"/>
        <v>0</v>
      </c>
      <c r="R984" s="306">
        <f t="shared" ca="1" si="455"/>
        <v>0</v>
      </c>
      <c r="S984" s="307">
        <f t="shared" ca="1" si="456"/>
        <v>4.5130000000000017</v>
      </c>
      <c r="T984" s="304">
        <f t="shared" ca="1" si="436"/>
        <v>44.272530000000017</v>
      </c>
      <c r="U984" s="311">
        <f t="shared" ca="1" si="437"/>
        <v>0</v>
      </c>
      <c r="V984" s="306">
        <f t="shared" ca="1" si="438"/>
        <v>1.2263291564472183</v>
      </c>
      <c r="W984" s="304">
        <f t="shared" ca="1" si="439"/>
        <v>39.752519198160051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0.97813232669117234</v>
      </c>
      <c r="AH984" s="304">
        <f t="shared" ca="1" si="463"/>
        <v>-8.8084207549111397</v>
      </c>
    </row>
    <row r="985" spans="1:34" x14ac:dyDescent="0.2">
      <c r="A985" s="347">
        <f t="shared" ca="1" si="441"/>
        <v>1E-4</v>
      </c>
      <c r="B985" s="304">
        <f t="shared" ca="1" si="442"/>
        <v>29.859300000000019</v>
      </c>
      <c r="D985" s="306">
        <f t="shared" ca="1" si="443"/>
        <v>-0.60863779952603625</v>
      </c>
      <c r="E985" s="307">
        <f t="shared" ca="1" si="444"/>
        <v>-1.0226061694527449</v>
      </c>
      <c r="F985" s="304">
        <f t="shared" ca="1" si="445"/>
        <v>1.1900266168513676</v>
      </c>
      <c r="G985" s="306">
        <f t="shared" ca="1" si="446"/>
        <v>7.1204870209991542</v>
      </c>
      <c r="H985" s="307">
        <f t="shared" ca="1" si="447"/>
        <v>-102.80518370897622</v>
      </c>
      <c r="I985" s="304">
        <f t="shared" ca="1" si="448"/>
        <v>103.0514780721391</v>
      </c>
      <c r="J985" s="306">
        <f t="shared" ca="1" si="449"/>
        <v>634.95209386251588</v>
      </c>
      <c r="K985" s="307">
        <f t="shared" ca="1" si="450"/>
        <v>-10.854654013426048</v>
      </c>
      <c r="L985" s="304">
        <f t="shared" ca="1" si="435"/>
        <v>635.04486850469425</v>
      </c>
      <c r="M985" s="306">
        <f t="shared" ca="1" si="451"/>
        <v>-1.5016448185555507</v>
      </c>
      <c r="N985" s="304">
        <f t="shared" ca="1" si="452"/>
        <v>-86.037910430921343</v>
      </c>
      <c r="P985" s="310">
        <f t="shared" ca="1" si="453"/>
        <v>23</v>
      </c>
      <c r="Q985" s="304">
        <f t="shared" ca="1" si="454"/>
        <v>0</v>
      </c>
      <c r="R985" s="306">
        <f t="shared" ca="1" si="455"/>
        <v>0</v>
      </c>
      <c r="S985" s="307">
        <f t="shared" ca="1" si="456"/>
        <v>4.5130000000000017</v>
      </c>
      <c r="T985" s="304">
        <f t="shared" ca="1" si="436"/>
        <v>44.272530000000017</v>
      </c>
      <c r="U985" s="311">
        <f t="shared" ca="1" si="437"/>
        <v>0</v>
      </c>
      <c r="V985" s="306">
        <f t="shared" ca="1" si="438"/>
        <v>1.2263304171775526</v>
      </c>
      <c r="W985" s="304">
        <f t="shared" ca="1" si="439"/>
        <v>39.752635527761292</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0.97810699564118764</v>
      </c>
      <c r="AH985" s="304">
        <f t="shared" ca="1" si="463"/>
        <v>-8.8084465318324927</v>
      </c>
    </row>
    <row r="986" spans="1:34" x14ac:dyDescent="0.2">
      <c r="A986" s="347">
        <f t="shared" ca="1" si="441"/>
        <v>1E-4</v>
      </c>
      <c r="B986" s="304">
        <f t="shared" ca="1" si="442"/>
        <v>29.859400000000019</v>
      </c>
      <c r="D986" s="306">
        <f t="shared" ca="1" si="443"/>
        <v>-0.60863380050512983</v>
      </c>
      <c r="E986" s="307">
        <f t="shared" ca="1" si="444"/>
        <v>-1.0225800541600822</v>
      </c>
      <c r="F986" s="304">
        <f t="shared" ca="1" si="445"/>
        <v>1.1900021303692507</v>
      </c>
      <c r="G986" s="306">
        <f t="shared" ca="1" si="446"/>
        <v>7.1204261576191037</v>
      </c>
      <c r="H986" s="307">
        <f t="shared" ca="1" si="447"/>
        <v>-102.80528596698163</v>
      </c>
      <c r="I986" s="304">
        <f t="shared" ca="1" si="448"/>
        <v>103.05157588032789</v>
      </c>
      <c r="J986" s="306">
        <f t="shared" ca="1" si="449"/>
        <v>634.95209386251588</v>
      </c>
      <c r="K986" s="307">
        <f t="shared" ca="1" si="450"/>
        <v>-10.864934536909846</v>
      </c>
      <c r="L986" s="304">
        <f t="shared" ca="1" si="435"/>
        <v>635.04504431015323</v>
      </c>
      <c r="M986" s="306">
        <f t="shared" ca="1" si="451"/>
        <v>-1.501645476319162</v>
      </c>
      <c r="N986" s="304">
        <f t="shared" ca="1" si="452"/>
        <v>-86.037948118000187</v>
      </c>
      <c r="P986" s="310">
        <f t="shared" ca="1" si="453"/>
        <v>23</v>
      </c>
      <c r="Q986" s="304">
        <f t="shared" ca="1" si="454"/>
        <v>0</v>
      </c>
      <c r="R986" s="306">
        <f t="shared" ca="1" si="455"/>
        <v>0</v>
      </c>
      <c r="S986" s="307">
        <f t="shared" ca="1" si="456"/>
        <v>4.5130000000000017</v>
      </c>
      <c r="T986" s="304">
        <f t="shared" ca="1" si="436"/>
        <v>44.272530000000017</v>
      </c>
      <c r="U986" s="311">
        <f t="shared" ca="1" si="437"/>
        <v>0</v>
      </c>
      <c r="V986" s="306">
        <f t="shared" ca="1" si="438"/>
        <v>1.2263316779104374</v>
      </c>
      <c r="W986" s="304">
        <f t="shared" ca="1" si="439"/>
        <v>39.75275185571769</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0.97808166494677451</v>
      </c>
      <c r="AH986" s="304">
        <f t="shared" ca="1" si="463"/>
        <v>-8.8084723083893817</v>
      </c>
    </row>
    <row r="987" spans="1:34" x14ac:dyDescent="0.2">
      <c r="A987" s="347">
        <f t="shared" ca="1" si="441"/>
        <v>1E-4</v>
      </c>
      <c r="B987" s="304">
        <f t="shared" ca="1" si="442"/>
        <v>29.859500000000018</v>
      </c>
      <c r="D987" s="306">
        <f t="shared" ca="1" si="443"/>
        <v>-0.60862980148532608</v>
      </c>
      <c r="E987" s="307">
        <f t="shared" ca="1" si="444"/>
        <v>-1.0225539392366549</v>
      </c>
      <c r="F987" s="304">
        <f t="shared" ca="1" si="445"/>
        <v>1.189977644287685</v>
      </c>
      <c r="G987" s="306">
        <f t="shared" ca="1" si="446"/>
        <v>7.1203652946389555</v>
      </c>
      <c r="H987" s="307">
        <f t="shared" ca="1" si="447"/>
        <v>-102.80538822237556</v>
      </c>
      <c r="I987" s="304">
        <f t="shared" ca="1" si="448"/>
        <v>103.05167368598364</v>
      </c>
      <c r="J987" s="306">
        <f t="shared" ca="1" si="449"/>
        <v>634.95209386251588</v>
      </c>
      <c r="K987" s="307">
        <f t="shared" ca="1" si="450"/>
        <v>-10.875215070619314</v>
      </c>
      <c r="L987" s="304">
        <f t="shared" ca="1" si="435"/>
        <v>635.0452202821665</v>
      </c>
      <c r="M987" s="306">
        <f t="shared" ca="1" si="451"/>
        <v>-1.5016461340759022</v>
      </c>
      <c r="N987" s="304">
        <f t="shared" ca="1" si="452"/>
        <v>-86.037985804685349</v>
      </c>
      <c r="P987" s="310">
        <f t="shared" ca="1" si="453"/>
        <v>23</v>
      </c>
      <c r="Q987" s="304">
        <f t="shared" ca="1" si="454"/>
        <v>0</v>
      </c>
      <c r="R987" s="306">
        <f t="shared" ca="1" si="455"/>
        <v>0</v>
      </c>
      <c r="S987" s="307">
        <f t="shared" ca="1" si="456"/>
        <v>4.5130000000000017</v>
      </c>
      <c r="T987" s="304">
        <f t="shared" ca="1" si="436"/>
        <v>44.272530000000017</v>
      </c>
      <c r="U987" s="311">
        <f t="shared" ca="1" si="437"/>
        <v>0</v>
      </c>
      <c r="V987" s="306">
        <f t="shared" ca="1" si="438"/>
        <v>1.2263329386458737</v>
      </c>
      <c r="W987" s="304">
        <f t="shared" ca="1" si="439"/>
        <v>39.75286818202931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0.97805633460793828</v>
      </c>
      <c r="AH987" s="304">
        <f t="shared" ca="1" si="463"/>
        <v>-8.8084980845818031</v>
      </c>
    </row>
    <row r="988" spans="1:34" x14ac:dyDescent="0.2">
      <c r="A988" s="347">
        <f t="shared" ca="1" si="441"/>
        <v>1E-4</v>
      </c>
      <c r="B988" s="304">
        <f t="shared" ca="1" si="442"/>
        <v>29.859600000000018</v>
      </c>
      <c r="D988" s="306">
        <f t="shared" ca="1" si="443"/>
        <v>-0.60862580246662878</v>
      </c>
      <c r="E988" s="307">
        <f t="shared" ca="1" si="444"/>
        <v>-1.0225278246824541</v>
      </c>
      <c r="F988" s="304">
        <f t="shared" ca="1" si="445"/>
        <v>1.1899531586066652</v>
      </c>
      <c r="G988" s="306">
        <f t="shared" ca="1" si="446"/>
        <v>7.1203044320587088</v>
      </c>
      <c r="H988" s="307">
        <f t="shared" ca="1" si="447"/>
        <v>-102.80549047515802</v>
      </c>
      <c r="I988" s="304">
        <f t="shared" ca="1" si="448"/>
        <v>103.0517714891064</v>
      </c>
      <c r="J988" s="306">
        <f t="shared" ca="1" si="449"/>
        <v>634.95209386251588</v>
      </c>
      <c r="K988" s="307">
        <f t="shared" ca="1" si="450"/>
        <v>-10.885495614554191</v>
      </c>
      <c r="L988" s="304">
        <f t="shared" ca="1" si="435"/>
        <v>635.04539642073439</v>
      </c>
      <c r="M988" s="306">
        <f t="shared" ca="1" si="451"/>
        <v>-1.5016467918257719</v>
      </c>
      <c r="N988" s="304">
        <f t="shared" ca="1" si="452"/>
        <v>-86.038023490976855</v>
      </c>
      <c r="P988" s="310">
        <f t="shared" ca="1" si="453"/>
        <v>23</v>
      </c>
      <c r="Q988" s="304">
        <f t="shared" ca="1" si="454"/>
        <v>0</v>
      </c>
      <c r="R988" s="306">
        <f t="shared" ca="1" si="455"/>
        <v>0</v>
      </c>
      <c r="S988" s="307">
        <f t="shared" ca="1" si="456"/>
        <v>4.5130000000000017</v>
      </c>
      <c r="T988" s="304">
        <f t="shared" ca="1" si="436"/>
        <v>44.272530000000017</v>
      </c>
      <c r="U988" s="311">
        <f t="shared" ca="1" si="437"/>
        <v>0</v>
      </c>
      <c r="V988" s="306">
        <f t="shared" ca="1" si="438"/>
        <v>1.2263341993838601</v>
      </c>
      <c r="W988" s="304">
        <f t="shared" ca="1" si="439"/>
        <v>39.752984506696109</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0.97803100462466297</v>
      </c>
      <c r="AH988" s="304">
        <f t="shared" ca="1" si="463"/>
        <v>-8.8085238604097711</v>
      </c>
    </row>
    <row r="989" spans="1:34" x14ac:dyDescent="0.2">
      <c r="A989" s="347">
        <f t="shared" ca="1" si="441"/>
        <v>1E-4</v>
      </c>
      <c r="B989" s="304">
        <f t="shared" ca="1" si="442"/>
        <v>29.859700000000018</v>
      </c>
      <c r="D989" s="306">
        <f t="shared" ca="1" si="443"/>
        <v>-0.60862180344903316</v>
      </c>
      <c r="E989" s="307">
        <f t="shared" ca="1" si="444"/>
        <v>-1.022501710497485</v>
      </c>
      <c r="F989" s="304">
        <f t="shared" ca="1" si="445"/>
        <v>1.189928673326194</v>
      </c>
      <c r="G989" s="306">
        <f t="shared" ca="1" si="446"/>
        <v>7.1202435698783635</v>
      </c>
      <c r="H989" s="307">
        <f t="shared" ca="1" si="447"/>
        <v>-102.80559272532908</v>
      </c>
      <c r="I989" s="304">
        <f t="shared" ca="1" si="448"/>
        <v>103.05186928969619</v>
      </c>
      <c r="J989" s="306">
        <f t="shared" ca="1" si="449"/>
        <v>634.95209386251588</v>
      </c>
      <c r="K989" s="307">
        <f t="shared" ca="1" si="450"/>
        <v>-10.895776168714216</v>
      </c>
      <c r="L989" s="304">
        <f t="shared" ca="1" si="435"/>
        <v>635.04557272585714</v>
      </c>
      <c r="M989" s="306">
        <f t="shared" ca="1" si="451"/>
        <v>-1.5016474495687708</v>
      </c>
      <c r="N989" s="304">
        <f t="shared" ca="1" si="452"/>
        <v>-86.038061176874706</v>
      </c>
      <c r="P989" s="310">
        <f t="shared" ca="1" si="453"/>
        <v>23</v>
      </c>
      <c r="Q989" s="304">
        <f t="shared" ca="1" si="454"/>
        <v>0</v>
      </c>
      <c r="R989" s="306">
        <f t="shared" ca="1" si="455"/>
        <v>0</v>
      </c>
      <c r="S989" s="307">
        <f t="shared" ca="1" si="456"/>
        <v>4.5130000000000017</v>
      </c>
      <c r="T989" s="304">
        <f t="shared" ca="1" si="436"/>
        <v>44.272530000000017</v>
      </c>
      <c r="U989" s="311">
        <f t="shared" ca="1" si="437"/>
        <v>0</v>
      </c>
      <c r="V989" s="306">
        <f t="shared" ca="1" si="438"/>
        <v>1.2263354601243972</v>
      </c>
      <c r="W989" s="304">
        <f t="shared" ca="1" si="439"/>
        <v>39.753100829718136</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0.97800567499696101</v>
      </c>
      <c r="AH989" s="304">
        <f t="shared" ca="1" si="463"/>
        <v>-8.8085496358732751</v>
      </c>
    </row>
    <row r="990" spans="1:34" x14ac:dyDescent="0.2">
      <c r="A990" s="347">
        <f t="shared" ca="1" si="441"/>
        <v>1E-4</v>
      </c>
      <c r="B990" s="304">
        <f t="shared" ca="1" si="442"/>
        <v>29.859800000000018</v>
      </c>
      <c r="D990" s="306">
        <f t="shared" ca="1" si="443"/>
        <v>-0.60861780443254287</v>
      </c>
      <c r="E990" s="307">
        <f t="shared" ca="1" si="444"/>
        <v>-1.0224755966817334</v>
      </c>
      <c r="F990" s="304">
        <f t="shared" ca="1" si="445"/>
        <v>1.1899041884462611</v>
      </c>
      <c r="G990" s="306">
        <f t="shared" ca="1" si="446"/>
        <v>7.1201827080979205</v>
      </c>
      <c r="H990" s="307">
        <f t="shared" ca="1" si="447"/>
        <v>-102.80569497288874</v>
      </c>
      <c r="I990" s="304">
        <f t="shared" ca="1" si="448"/>
        <v>103.05196708775306</v>
      </c>
      <c r="J990" s="306">
        <f t="shared" ca="1" si="449"/>
        <v>634.95209386251588</v>
      </c>
      <c r="K990" s="307">
        <f t="shared" ca="1" si="450"/>
        <v>-10.906056733099126</v>
      </c>
      <c r="L990" s="304">
        <f t="shared" ca="1" si="435"/>
        <v>635.0457491975352</v>
      </c>
      <c r="M990" s="306">
        <f t="shared" ca="1" si="451"/>
        <v>-1.5016481073048991</v>
      </c>
      <c r="N990" s="304">
        <f t="shared" ca="1" si="452"/>
        <v>-86.038098862378888</v>
      </c>
      <c r="P990" s="310">
        <f t="shared" ca="1" si="453"/>
        <v>23</v>
      </c>
      <c r="Q990" s="304">
        <f t="shared" ca="1" si="454"/>
        <v>0</v>
      </c>
      <c r="R990" s="306">
        <f t="shared" ca="1" si="455"/>
        <v>0</v>
      </c>
      <c r="S990" s="307">
        <f t="shared" ca="1" si="456"/>
        <v>4.5130000000000017</v>
      </c>
      <c r="T990" s="304">
        <f t="shared" ca="1" si="436"/>
        <v>44.272530000000017</v>
      </c>
      <c r="U990" s="311">
        <f t="shared" ca="1" si="437"/>
        <v>0</v>
      </c>
      <c r="V990" s="306">
        <f t="shared" ca="1" si="438"/>
        <v>1.2263367208674856</v>
      </c>
      <c r="W990" s="304">
        <f t="shared" ca="1" si="439"/>
        <v>39.75321715109542</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0.97798034572481818</v>
      </c>
      <c r="AH990" s="304">
        <f t="shared" ca="1" si="463"/>
        <v>-8.8085754109723293</v>
      </c>
    </row>
    <row r="991" spans="1:34" x14ac:dyDescent="0.2">
      <c r="A991" s="347">
        <f t="shared" ca="1" si="441"/>
        <v>1E-4</v>
      </c>
      <c r="B991" s="304">
        <f t="shared" ca="1" si="442"/>
        <v>29.859900000000017</v>
      </c>
      <c r="D991" s="306">
        <f t="shared" ca="1" si="443"/>
        <v>-0.60861380541715981</v>
      </c>
      <c r="E991" s="307">
        <f t="shared" ca="1" si="444"/>
        <v>-1.0224494832351994</v>
      </c>
      <c r="F991" s="304">
        <f t="shared" ca="1" si="445"/>
        <v>1.1898797039668685</v>
      </c>
      <c r="G991" s="306">
        <f t="shared" ca="1" si="446"/>
        <v>7.120121846717379</v>
      </c>
      <c r="H991" s="307">
        <f t="shared" ca="1" si="447"/>
        <v>-102.80579721783707</v>
      </c>
      <c r="I991" s="304">
        <f t="shared" ca="1" si="448"/>
        <v>103.05206488327703</v>
      </c>
      <c r="J991" s="306">
        <f t="shared" ca="1" si="449"/>
        <v>634.95209386251588</v>
      </c>
      <c r="K991" s="307">
        <f t="shared" ca="1" si="450"/>
        <v>-10.916337307708663</v>
      </c>
      <c r="L991" s="304">
        <f t="shared" ca="1" si="435"/>
        <v>635.04592583576891</v>
      </c>
      <c r="M991" s="306">
        <f t="shared" ca="1" si="451"/>
        <v>-1.5016487650341568</v>
      </c>
      <c r="N991" s="304">
        <f t="shared" ca="1" si="452"/>
        <v>-86.038136547489415</v>
      </c>
      <c r="P991" s="310">
        <f t="shared" ca="1" si="453"/>
        <v>23</v>
      </c>
      <c r="Q991" s="304">
        <f t="shared" ca="1" si="454"/>
        <v>0</v>
      </c>
      <c r="R991" s="306">
        <f t="shared" ca="1" si="455"/>
        <v>0</v>
      </c>
      <c r="S991" s="307">
        <f t="shared" ca="1" si="456"/>
        <v>4.5130000000000017</v>
      </c>
      <c r="T991" s="304">
        <f t="shared" ca="1" si="436"/>
        <v>44.272530000000017</v>
      </c>
      <c r="U991" s="311">
        <f t="shared" ca="1" si="437"/>
        <v>0</v>
      </c>
      <c r="V991" s="306">
        <f t="shared" ca="1" si="438"/>
        <v>1.2263379816131246</v>
      </c>
      <c r="W991" s="304">
        <f t="shared" ca="1" si="439"/>
        <v>39.753333470827954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0.97795501680823094</v>
      </c>
      <c r="AH991" s="304">
        <f t="shared" ca="1" si="463"/>
        <v>-8.8086011857069373</v>
      </c>
    </row>
    <row r="992" spans="1:34" x14ac:dyDescent="0.2">
      <c r="A992" s="347">
        <f t="shared" ca="1" si="441"/>
        <v>1E-4</v>
      </c>
      <c r="B992" s="304">
        <f t="shared" ca="1" si="442"/>
        <v>29.860000000000017</v>
      </c>
      <c r="D992" s="306">
        <f t="shared" ca="1" si="443"/>
        <v>-0.60860980640288298</v>
      </c>
      <c r="E992" s="307">
        <f t="shared" ca="1" si="444"/>
        <v>-1.0224233701578846</v>
      </c>
      <c r="F992" s="304">
        <f t="shared" ca="1" si="445"/>
        <v>1.189855219888017</v>
      </c>
      <c r="G992" s="306">
        <f t="shared" ca="1" si="446"/>
        <v>7.120060985736739</v>
      </c>
      <c r="H992" s="307">
        <f t="shared" ca="1" si="447"/>
        <v>-102.80589946017409</v>
      </c>
      <c r="I992" s="304">
        <f t="shared" ca="1" si="448"/>
        <v>103.05216267626814</v>
      </c>
      <c r="J992" s="306">
        <f t="shared" ca="1" si="449"/>
        <v>634.95209386251588</v>
      </c>
      <c r="K992" s="307">
        <f t="shared" ca="1" si="450"/>
        <v>-10.926617892542563</v>
      </c>
      <c r="L992" s="304">
        <f t="shared" ca="1" si="435"/>
        <v>635.0461026405585</v>
      </c>
      <c r="M992" s="306">
        <f t="shared" ca="1" si="451"/>
        <v>-1.501649422756544</v>
      </c>
      <c r="N992" s="304">
        <f t="shared" ca="1" si="452"/>
        <v>-86.038174232206288</v>
      </c>
      <c r="P992" s="310">
        <f t="shared" ca="1" si="453"/>
        <v>23</v>
      </c>
      <c r="Q992" s="304">
        <f t="shared" ca="1" si="454"/>
        <v>0</v>
      </c>
      <c r="R992" s="306">
        <f t="shared" ca="1" si="455"/>
        <v>0</v>
      </c>
      <c r="S992" s="307">
        <f t="shared" ca="1" si="456"/>
        <v>4.5130000000000017</v>
      </c>
      <c r="T992" s="304">
        <f t="shared" ca="1" si="436"/>
        <v>44.272530000000017</v>
      </c>
      <c r="U992" s="311">
        <f t="shared" ca="1" si="437"/>
        <v>0</v>
      </c>
      <c r="V992" s="306">
        <f t="shared" ca="1" si="438"/>
        <v>1.226339242361314</v>
      </c>
      <c r="W992" s="304">
        <f t="shared" ca="1" si="439"/>
        <v>39.753449788915738</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0.97792968824719928</v>
      </c>
      <c r="AH992" s="304">
        <f t="shared" ca="1" si="463"/>
        <v>-8.8086269600770972</v>
      </c>
    </row>
    <row r="993" spans="1:34" x14ac:dyDescent="0.2">
      <c r="A993" s="347">
        <f t="shared" ca="1" si="441"/>
        <v>1E-4</v>
      </c>
      <c r="B993" s="304">
        <f t="shared" ca="1" si="442"/>
        <v>29.860100000000017</v>
      </c>
      <c r="D993" s="306">
        <f t="shared" ca="1" si="443"/>
        <v>-0.6086058073897137</v>
      </c>
      <c r="E993" s="307">
        <f t="shared" ca="1" si="444"/>
        <v>-1.0223972574497839</v>
      </c>
      <c r="F993" s="304">
        <f t="shared" ca="1" si="445"/>
        <v>1.1898307362097036</v>
      </c>
      <c r="G993" s="306">
        <f t="shared" ca="1" si="446"/>
        <v>7.1200001251560003</v>
      </c>
      <c r="H993" s="307">
        <f t="shared" ca="1" si="447"/>
        <v>-102.80600169989984</v>
      </c>
      <c r="I993" s="304">
        <f t="shared" ca="1" si="448"/>
        <v>103.05226046672644</v>
      </c>
      <c r="J993" s="306">
        <f t="shared" ca="1" si="449"/>
        <v>634.95209386251588</v>
      </c>
      <c r="K993" s="307">
        <f t="shared" ca="1" si="450"/>
        <v>-10.936898487600567</v>
      </c>
      <c r="L993" s="304">
        <f t="shared" ca="1" si="435"/>
        <v>635.04627961190454</v>
      </c>
      <c r="M993" s="306">
        <f t="shared" ca="1" si="451"/>
        <v>-1.5016500804720609</v>
      </c>
      <c r="N993" s="304">
        <f t="shared" ca="1" si="452"/>
        <v>-86.038211916529534</v>
      </c>
      <c r="P993" s="310">
        <f t="shared" ca="1" si="453"/>
        <v>23</v>
      </c>
      <c r="Q993" s="304">
        <f t="shared" ca="1" si="454"/>
        <v>0</v>
      </c>
      <c r="R993" s="306">
        <f t="shared" ca="1" si="455"/>
        <v>0</v>
      </c>
      <c r="S993" s="307">
        <f t="shared" ca="1" si="456"/>
        <v>4.5130000000000017</v>
      </c>
      <c r="T993" s="304">
        <f t="shared" ca="1" si="436"/>
        <v>44.272530000000017</v>
      </c>
      <c r="U993" s="311">
        <f t="shared" ca="1" si="437"/>
        <v>0</v>
      </c>
      <c r="V993" s="306">
        <f t="shared" ca="1" si="438"/>
        <v>1.2263405031120542</v>
      </c>
      <c r="W993" s="304">
        <f t="shared" ca="1" si="439"/>
        <v>39.753566105358829</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0.97790436004172676</v>
      </c>
      <c r="AH993" s="304">
        <f t="shared" ca="1" si="463"/>
        <v>-8.8086527340828109</v>
      </c>
    </row>
    <row r="994" spans="1:34" x14ac:dyDescent="0.2">
      <c r="A994" s="347">
        <f t="shared" ca="1" si="441"/>
        <v>1E-4</v>
      </c>
      <c r="B994" s="304">
        <f t="shared" ca="1" si="442"/>
        <v>29.860200000000017</v>
      </c>
      <c r="D994" s="306">
        <f t="shared" ca="1" si="443"/>
        <v>-0.60860180837765221</v>
      </c>
      <c r="E994" s="307">
        <f t="shared" ca="1" si="444"/>
        <v>-1.0223711451108883</v>
      </c>
      <c r="F994" s="304">
        <f t="shared" ca="1" si="445"/>
        <v>1.1898062529319207</v>
      </c>
      <c r="G994" s="306">
        <f t="shared" ca="1" si="446"/>
        <v>7.1199392649751623</v>
      </c>
      <c r="H994" s="307">
        <f t="shared" ca="1" si="447"/>
        <v>-102.80610393701434</v>
      </c>
      <c r="I994" s="304">
        <f t="shared" ca="1" si="448"/>
        <v>103.05235825465195</v>
      </c>
      <c r="J994" s="306">
        <f t="shared" ca="1" si="449"/>
        <v>634.95209386251588</v>
      </c>
      <c r="K994" s="307">
        <f t="shared" ca="1" si="450"/>
        <v>-10.947179092882413</v>
      </c>
      <c r="L994" s="304">
        <f t="shared" ca="1" si="435"/>
        <v>635.04645674980725</v>
      </c>
      <c r="M994" s="306">
        <f t="shared" ca="1" si="451"/>
        <v>-1.5016507381807078</v>
      </c>
      <c r="N994" s="304">
        <f t="shared" ca="1" si="452"/>
        <v>-86.038249600459153</v>
      </c>
      <c r="P994" s="310">
        <f t="shared" ca="1" si="453"/>
        <v>23</v>
      </c>
      <c r="Q994" s="304">
        <f t="shared" ca="1" si="454"/>
        <v>0</v>
      </c>
      <c r="R994" s="306">
        <f t="shared" ca="1" si="455"/>
        <v>0</v>
      </c>
      <c r="S994" s="307">
        <f t="shared" ca="1" si="456"/>
        <v>4.5130000000000017</v>
      </c>
      <c r="T994" s="304">
        <f t="shared" ca="1" si="436"/>
        <v>44.272530000000017</v>
      </c>
      <c r="U994" s="311">
        <f t="shared" ca="1" si="437"/>
        <v>0</v>
      </c>
      <c r="V994" s="306">
        <f t="shared" ca="1" si="438"/>
        <v>1.2263417638653451</v>
      </c>
      <c r="W994" s="304">
        <f t="shared" ca="1" si="439"/>
        <v>39.753682420157219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0.97787903219179562</v>
      </c>
      <c r="AH994" s="304">
        <f t="shared" ca="1" si="463"/>
        <v>-8.808678507724089</v>
      </c>
    </row>
    <row r="995" spans="1:34" x14ac:dyDescent="0.2">
      <c r="A995" s="347">
        <f t="shared" ca="1" si="441"/>
        <v>1E-4</v>
      </c>
      <c r="B995" s="304">
        <f t="shared" ca="1" si="442"/>
        <v>29.860300000000016</v>
      </c>
      <c r="D995" s="306">
        <f t="shared" ca="1" si="443"/>
        <v>-0.60859780936669761</v>
      </c>
      <c r="E995" s="307">
        <f t="shared" ca="1" si="444"/>
        <v>-1.0223450331411978</v>
      </c>
      <c r="F995" s="304">
        <f t="shared" ca="1" si="445"/>
        <v>1.1897817700546685</v>
      </c>
      <c r="G995" s="306">
        <f t="shared" ca="1" si="446"/>
        <v>7.1198784051942257</v>
      </c>
      <c r="H995" s="307">
        <f t="shared" ca="1" si="447"/>
        <v>-102.80620617151766</v>
      </c>
      <c r="I995" s="304">
        <f t="shared" ca="1" si="448"/>
        <v>103.0524560400447</v>
      </c>
      <c r="J995" s="306">
        <f t="shared" ca="1" si="449"/>
        <v>634.95209386251588</v>
      </c>
      <c r="K995" s="307">
        <f t="shared" ca="1" si="450"/>
        <v>-10.957459708387839</v>
      </c>
      <c r="L995" s="304">
        <f t="shared" ca="1" si="435"/>
        <v>635.04663405426697</v>
      </c>
      <c r="M995" s="306">
        <f t="shared" ca="1" si="451"/>
        <v>-1.5016513958824844</v>
      </c>
      <c r="N995" s="304">
        <f t="shared" ca="1" si="452"/>
        <v>-86.038287283995118</v>
      </c>
      <c r="P995" s="310">
        <f t="shared" ca="1" si="453"/>
        <v>23</v>
      </c>
      <c r="Q995" s="304">
        <f t="shared" ca="1" si="454"/>
        <v>0</v>
      </c>
      <c r="R995" s="306">
        <f t="shared" ca="1" si="455"/>
        <v>0</v>
      </c>
      <c r="S995" s="307">
        <f t="shared" ca="1" si="456"/>
        <v>4.5130000000000017</v>
      </c>
      <c r="T995" s="304">
        <f t="shared" ca="1" si="436"/>
        <v>44.272530000000017</v>
      </c>
      <c r="U995" s="311">
        <f t="shared" ca="1" si="437"/>
        <v>0</v>
      </c>
      <c r="V995" s="306">
        <f t="shared" ca="1" si="438"/>
        <v>1.2263430246211864</v>
      </c>
      <c r="W995" s="304">
        <f t="shared" ca="1" si="439"/>
        <v>39.753798733310916</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0.97785370469741295</v>
      </c>
      <c r="AH995" s="304">
        <f t="shared" ca="1" si="463"/>
        <v>-8.8087042810009315</v>
      </c>
    </row>
    <row r="996" spans="1:34" x14ac:dyDescent="0.2">
      <c r="A996" s="347">
        <f t="shared" ca="1" si="441"/>
        <v>1E-4</v>
      </c>
      <c r="B996" s="304">
        <f t="shared" ca="1" si="442"/>
        <v>29.860400000000016</v>
      </c>
      <c r="D996" s="306">
        <f t="shared" ca="1" si="443"/>
        <v>-0.60859381035685323</v>
      </c>
      <c r="E996" s="307">
        <f t="shared" ca="1" si="444"/>
        <v>-1.0223189215407107</v>
      </c>
      <c r="F996" s="304">
        <f t="shared" ca="1" si="445"/>
        <v>1.1897572875779476</v>
      </c>
      <c r="G996" s="306">
        <f t="shared" ca="1" si="446"/>
        <v>7.1198175458131896</v>
      </c>
      <c r="H996" s="307">
        <f t="shared" ca="1" si="447"/>
        <v>-102.80630840340982</v>
      </c>
      <c r="I996" s="304">
        <f t="shared" ca="1" si="448"/>
        <v>103.05255382290474</v>
      </c>
      <c r="J996" s="306">
        <f t="shared" ca="1" si="449"/>
        <v>634.95209386251588</v>
      </c>
      <c r="K996" s="307">
        <f t="shared" ca="1" si="450"/>
        <v>-10.967740334116586</v>
      </c>
      <c r="L996" s="304">
        <f t="shared" ca="1" si="435"/>
        <v>635.04681152528417</v>
      </c>
      <c r="M996" s="306">
        <f t="shared" ca="1" si="451"/>
        <v>-1.501652053577391</v>
      </c>
      <c r="N996" s="304">
        <f t="shared" ca="1" si="452"/>
        <v>-86.03832496713747</v>
      </c>
      <c r="P996" s="310">
        <f t="shared" ca="1" si="453"/>
        <v>23</v>
      </c>
      <c r="Q996" s="304">
        <f t="shared" ca="1" si="454"/>
        <v>0</v>
      </c>
      <c r="R996" s="306">
        <f t="shared" ca="1" si="455"/>
        <v>0</v>
      </c>
      <c r="S996" s="307">
        <f t="shared" ca="1" si="456"/>
        <v>4.5130000000000017</v>
      </c>
      <c r="T996" s="304">
        <f t="shared" ca="1" si="436"/>
        <v>44.272530000000017</v>
      </c>
      <c r="U996" s="311">
        <f t="shared" ca="1" si="437"/>
        <v>0</v>
      </c>
      <c r="V996" s="306">
        <f t="shared" ca="1" si="438"/>
        <v>1.2263442853795783</v>
      </c>
      <c r="W996" s="304">
        <f t="shared" ca="1" si="439"/>
        <v>39.753915044819948</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0.97782837755857344</v>
      </c>
      <c r="AH996" s="304">
        <f t="shared" ca="1" si="463"/>
        <v>-8.8087300539133402</v>
      </c>
    </row>
    <row r="997" spans="1:34" x14ac:dyDescent="0.2">
      <c r="A997" s="347">
        <f t="shared" ca="1" si="441"/>
        <v>1E-4</v>
      </c>
      <c r="B997" s="304">
        <f t="shared" ca="1" si="442"/>
        <v>29.860500000000016</v>
      </c>
      <c r="D997" s="306">
        <f t="shared" ca="1" si="443"/>
        <v>-0.60858981134811885</v>
      </c>
      <c r="E997" s="307">
        <f t="shared" ca="1" si="444"/>
        <v>-1.0222928103094215</v>
      </c>
      <c r="F997" s="304">
        <f t="shared" ca="1" si="445"/>
        <v>1.1897328055017538</v>
      </c>
      <c r="G997" s="306">
        <f t="shared" ca="1" si="446"/>
        <v>7.119756686832055</v>
      </c>
      <c r="H997" s="307">
        <f t="shared" ca="1" si="447"/>
        <v>-102.80641063269084</v>
      </c>
      <c r="I997" s="304">
        <f t="shared" ca="1" si="448"/>
        <v>103.05265160323211</v>
      </c>
      <c r="J997" s="306">
        <f t="shared" ca="1" si="449"/>
        <v>634.95209386251588</v>
      </c>
      <c r="K997" s="307">
        <f t="shared" ca="1" si="450"/>
        <v>-10.978020970068391</v>
      </c>
      <c r="L997" s="304">
        <f t="shared" ca="1" si="435"/>
        <v>635.04698916285906</v>
      </c>
      <c r="M997" s="306">
        <f t="shared" ca="1" si="451"/>
        <v>-1.5016527112654277</v>
      </c>
      <c r="N997" s="304">
        <f t="shared" ca="1" si="452"/>
        <v>-86.03836264988621</v>
      </c>
      <c r="P997" s="310">
        <f t="shared" ca="1" si="453"/>
        <v>23</v>
      </c>
      <c r="Q997" s="304">
        <f t="shared" ca="1" si="454"/>
        <v>0</v>
      </c>
      <c r="R997" s="306">
        <f t="shared" ca="1" si="455"/>
        <v>0</v>
      </c>
      <c r="S997" s="307">
        <f t="shared" ca="1" si="456"/>
        <v>4.5130000000000017</v>
      </c>
      <c r="T997" s="304">
        <f t="shared" ca="1" si="436"/>
        <v>44.272530000000017</v>
      </c>
      <c r="U997" s="311">
        <f t="shared" ca="1" si="437"/>
        <v>0</v>
      </c>
      <c r="V997" s="306">
        <f t="shared" ca="1" si="438"/>
        <v>1.2263455461405208</v>
      </c>
      <c r="W997" s="304">
        <f t="shared" ca="1" si="439"/>
        <v>39.754031354684336</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0.9778030507752753</v>
      </c>
      <c r="AH997" s="304">
        <f t="shared" ca="1" si="463"/>
        <v>-8.8087558264613186</v>
      </c>
    </row>
    <row r="998" spans="1:34" x14ac:dyDescent="0.2">
      <c r="A998" s="347">
        <f t="shared" ca="1" si="441"/>
        <v>1E-4</v>
      </c>
      <c r="B998" s="304">
        <f t="shared" ca="1" si="442"/>
        <v>29.860600000000016</v>
      </c>
      <c r="D998" s="306">
        <f t="shared" ca="1" si="443"/>
        <v>-0.60858581234049414</v>
      </c>
      <c r="E998" s="307">
        <f t="shared" ca="1" si="444"/>
        <v>-1.0222666994473251</v>
      </c>
      <c r="F998" s="304">
        <f t="shared" ca="1" si="445"/>
        <v>1.1897083238260824</v>
      </c>
      <c r="G998" s="306">
        <f t="shared" ca="1" si="446"/>
        <v>7.1196958282508209</v>
      </c>
      <c r="H998" s="307">
        <f t="shared" ca="1" si="447"/>
        <v>-102.80651285936078</v>
      </c>
      <c r="I998" s="304">
        <f t="shared" ca="1" si="448"/>
        <v>103.05274938102683</v>
      </c>
      <c r="J998" s="306">
        <f t="shared" ca="1" si="449"/>
        <v>634.95209386251588</v>
      </c>
      <c r="K998" s="307">
        <f t="shared" ca="1" si="450"/>
        <v>-10.988301616242994</v>
      </c>
      <c r="L998" s="304">
        <f t="shared" ca="1" si="435"/>
        <v>635.04716696699211</v>
      </c>
      <c r="M998" s="306">
        <f t="shared" ca="1" si="451"/>
        <v>-1.5016533689465943</v>
      </c>
      <c r="N998" s="304">
        <f t="shared" ca="1" si="452"/>
        <v>-86.038400332241324</v>
      </c>
      <c r="P998" s="310">
        <f t="shared" ca="1" si="453"/>
        <v>23</v>
      </c>
      <c r="Q998" s="304">
        <f t="shared" ca="1" si="454"/>
        <v>0</v>
      </c>
      <c r="R998" s="306">
        <f t="shared" ca="1" si="455"/>
        <v>0</v>
      </c>
      <c r="S998" s="307">
        <f t="shared" ca="1" si="456"/>
        <v>4.5130000000000017</v>
      </c>
      <c r="T998" s="304">
        <f t="shared" ca="1" si="436"/>
        <v>44.272530000000017</v>
      </c>
      <c r="U998" s="311">
        <f t="shared" ca="1" si="437"/>
        <v>0</v>
      </c>
      <c r="V998" s="306">
        <f t="shared" ca="1" si="438"/>
        <v>1.2263468069040138</v>
      </c>
      <c r="W998" s="304">
        <f t="shared" ca="1" si="439"/>
        <v>39.754147662904082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0.97777772434750609</v>
      </c>
      <c r="AH998" s="304">
        <f t="shared" ca="1" si="463"/>
        <v>-8.8087815986448756</v>
      </c>
    </row>
    <row r="999" spans="1:34" x14ac:dyDescent="0.2">
      <c r="A999" s="347">
        <f t="shared" ca="1" si="441"/>
        <v>1E-4</v>
      </c>
      <c r="B999" s="304">
        <f t="shared" ca="1" si="442"/>
        <v>29.860700000000016</v>
      </c>
      <c r="D999" s="306">
        <f t="shared" ca="1" si="443"/>
        <v>-0.60858181333398231</v>
      </c>
      <c r="E999" s="307">
        <f t="shared" ca="1" si="444"/>
        <v>-1.0222405889544213</v>
      </c>
      <c r="F999" s="304">
        <f t="shared" ca="1" si="445"/>
        <v>1.189683842550936</v>
      </c>
      <c r="G999" s="306">
        <f t="shared" ca="1" si="446"/>
        <v>7.1196349700694874</v>
      </c>
      <c r="H999" s="307">
        <f t="shared" ca="1" si="447"/>
        <v>-102.80661508341967</v>
      </c>
      <c r="I999" s="304">
        <f t="shared" ca="1" si="448"/>
        <v>103.05284715628893</v>
      </c>
      <c r="J999" s="306">
        <f t="shared" ca="1" si="449"/>
        <v>634.95209386251588</v>
      </c>
      <c r="K999" s="307">
        <f t="shared" ca="1" si="450"/>
        <v>-10.998582272640133</v>
      </c>
      <c r="L999" s="304">
        <f t="shared" ca="1" si="435"/>
        <v>635.04734493768353</v>
      </c>
      <c r="M999" s="306">
        <f t="shared" ca="1" si="451"/>
        <v>-1.5016540266208913</v>
      </c>
      <c r="N999" s="304">
        <f t="shared" ca="1" si="452"/>
        <v>-86.038438014202839</v>
      </c>
      <c r="P999" s="310">
        <f t="shared" ca="1" si="453"/>
        <v>23</v>
      </c>
      <c r="Q999" s="304">
        <f t="shared" ca="1" si="454"/>
        <v>0</v>
      </c>
      <c r="R999" s="306">
        <f t="shared" ca="1" si="455"/>
        <v>0</v>
      </c>
      <c r="S999" s="307">
        <f t="shared" ca="1" si="456"/>
        <v>4.5130000000000017</v>
      </c>
      <c r="T999" s="304">
        <f t="shared" ca="1" si="436"/>
        <v>44.272530000000017</v>
      </c>
      <c r="U999" s="311">
        <f t="shared" ca="1" si="437"/>
        <v>0</v>
      </c>
      <c r="V999" s="306">
        <f t="shared" ca="1" si="438"/>
        <v>1.2263480676700576</v>
      </c>
      <c r="W999" s="304">
        <f t="shared" ca="1" si="439"/>
        <v>39.754263969479219</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0.97775239827527649</v>
      </c>
      <c r="AH999" s="304">
        <f t="shared" ca="1" si="463"/>
        <v>-8.8088073704640077</v>
      </c>
    </row>
    <row r="1000" spans="1:34" x14ac:dyDescent="0.2">
      <c r="A1000" s="347">
        <f t="shared" ca="1" si="441"/>
        <v>1E-4</v>
      </c>
      <c r="B1000" s="304">
        <f t="shared" ca="1" si="442"/>
        <v>29.860800000000015</v>
      </c>
      <c r="D1000" s="306">
        <f t="shared" ca="1" si="443"/>
        <v>-0.60857781432858105</v>
      </c>
      <c r="E1000" s="307">
        <f t="shared" ca="1" si="444"/>
        <v>-1.022214478830703</v>
      </c>
      <c r="F1000" s="304">
        <f t="shared" ca="1" si="445"/>
        <v>1.1896593616763074</v>
      </c>
      <c r="G1000" s="306">
        <f t="shared" ca="1" si="446"/>
        <v>7.1195741122880545</v>
      </c>
      <c r="H1000" s="307">
        <f t="shared" ca="1" si="447"/>
        <v>-102.80671730486756</v>
      </c>
      <c r="I1000" s="304">
        <f t="shared" ca="1" si="448"/>
        <v>103.05294492901849</v>
      </c>
      <c r="J1000" s="306">
        <f t="shared" ca="1" si="449"/>
        <v>634.95209386251588</v>
      </c>
      <c r="K1000" s="307">
        <f t="shared" ca="1" si="450"/>
        <v>-11.008862939259547</v>
      </c>
      <c r="L1000" s="304">
        <f t="shared" ca="1" si="435"/>
        <v>635.04752307493379</v>
      </c>
      <c r="M1000" s="306">
        <f t="shared" ca="1" si="451"/>
        <v>-1.5016546842883187</v>
      </c>
      <c r="N1000" s="304">
        <f t="shared" ca="1" si="452"/>
        <v>-86.038475695770757</v>
      </c>
      <c r="P1000" s="310">
        <f t="shared" ca="1" si="453"/>
        <v>23</v>
      </c>
      <c r="Q1000" s="304">
        <f t="shared" ca="1" si="454"/>
        <v>0</v>
      </c>
      <c r="R1000" s="306">
        <f t="shared" ca="1" si="455"/>
        <v>0</v>
      </c>
      <c r="S1000" s="307">
        <f t="shared" ca="1" si="456"/>
        <v>4.5130000000000017</v>
      </c>
      <c r="T1000" s="304">
        <f t="shared" ca="1" si="436"/>
        <v>44.272530000000017</v>
      </c>
      <c r="U1000" s="311">
        <f t="shared" ca="1" si="437"/>
        <v>0</v>
      </c>
      <c r="V1000" s="306">
        <f t="shared" ca="1" si="438"/>
        <v>1.2263493284386513</v>
      </c>
      <c r="W1000" s="304">
        <f t="shared" ca="1" si="439"/>
        <v>39.754380274409755</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0.9777270725585705</v>
      </c>
      <c r="AH1000" s="304">
        <f t="shared" ca="1" si="463"/>
        <v>-8.8088331419187238</v>
      </c>
    </row>
    <row r="1001" spans="1:34" x14ac:dyDescent="0.2">
      <c r="A1001" s="347">
        <f t="shared" ca="1" si="441"/>
        <v>1E-4</v>
      </c>
      <c r="B1001" s="304">
        <f t="shared" ca="1" si="442"/>
        <v>29.860900000000015</v>
      </c>
      <c r="D1001" s="306">
        <f t="shared" ca="1" si="443"/>
        <v>-0.608573815324292</v>
      </c>
      <c r="E1001" s="307">
        <f t="shared" ca="1" si="444"/>
        <v>-1.0221883690761668</v>
      </c>
      <c r="F1001" s="304">
        <f t="shared" ca="1" si="445"/>
        <v>1.1896348812021944</v>
      </c>
      <c r="G1001" s="306">
        <f t="shared" ca="1" si="446"/>
        <v>7.1195132549065221</v>
      </c>
      <c r="H1001" s="307">
        <f t="shared" ca="1" si="447"/>
        <v>-102.80681952370446</v>
      </c>
      <c r="I1001" s="304">
        <f t="shared" ca="1" si="448"/>
        <v>103.05304269921548</v>
      </c>
      <c r="J1001" s="306">
        <f t="shared" ca="1" si="449"/>
        <v>634.95209386251588</v>
      </c>
      <c r="K1001" s="307">
        <f t="shared" ca="1" si="450"/>
        <v>-11.019143616100976</v>
      </c>
      <c r="L1001" s="304">
        <f t="shared" ca="1" si="435"/>
        <v>635.04770137874323</v>
      </c>
      <c r="M1001" s="306">
        <f t="shared" ca="1" si="451"/>
        <v>-1.5016553419488765</v>
      </c>
      <c r="N1001" s="304">
        <f t="shared" ca="1" si="452"/>
        <v>-86.038513376945062</v>
      </c>
      <c r="P1001" s="310">
        <f t="shared" ca="1" si="453"/>
        <v>23</v>
      </c>
      <c r="Q1001" s="304">
        <f t="shared" ca="1" si="454"/>
        <v>0</v>
      </c>
      <c r="R1001" s="306">
        <f t="shared" ca="1" si="455"/>
        <v>0</v>
      </c>
      <c r="S1001" s="307">
        <f t="shared" ca="1" si="456"/>
        <v>4.5130000000000017</v>
      </c>
      <c r="T1001" s="304">
        <f t="shared" ca="1" si="436"/>
        <v>44.272530000000017</v>
      </c>
      <c r="U1001" s="311">
        <f t="shared" ca="1" si="437"/>
        <v>0</v>
      </c>
      <c r="V1001" s="306">
        <f t="shared" ca="1" si="438"/>
        <v>1.2263505892097959</v>
      </c>
      <c r="W1001" s="304">
        <f t="shared" ca="1" si="439"/>
        <v>39.754496577695676</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0.97770174719738989</v>
      </c>
      <c r="AH1001" s="304">
        <f t="shared" ca="1" si="463"/>
        <v>-8.8088589130090273</v>
      </c>
    </row>
    <row r="1002" spans="1:34" x14ac:dyDescent="0.2">
      <c r="A1002" s="347">
        <f t="shared" ca="1" si="441"/>
        <v>1E-4</v>
      </c>
      <c r="B1002" s="304">
        <f t="shared" ca="1" si="442"/>
        <v>29.861000000000015</v>
      </c>
      <c r="D1002" s="306">
        <f t="shared" ca="1" si="443"/>
        <v>-0.60856981632111606</v>
      </c>
      <c r="E1002" s="307">
        <f t="shared" ca="1" si="444"/>
        <v>-1.0221622596908162</v>
      </c>
      <c r="F1002" s="304">
        <f t="shared" ca="1" si="445"/>
        <v>1.1896104011286017</v>
      </c>
      <c r="G1002" s="306">
        <f t="shared" ca="1" si="446"/>
        <v>7.1194523979248903</v>
      </c>
      <c r="H1002" s="307">
        <f t="shared" ca="1" si="447"/>
        <v>-102.80692173993043</v>
      </c>
      <c r="I1002" s="304">
        <f t="shared" ca="1" si="448"/>
        <v>103.05314046688</v>
      </c>
      <c r="J1002" s="306">
        <f t="shared" ca="1" si="449"/>
        <v>634.95209386251588</v>
      </c>
      <c r="K1002" s="307">
        <f t="shared" ca="1" si="450"/>
        <v>-11.029424303164157</v>
      </c>
      <c r="L1002" s="304">
        <f t="shared" ca="1" si="435"/>
        <v>635.04787984911218</v>
      </c>
      <c r="M1002" s="306">
        <f t="shared" ca="1" si="451"/>
        <v>-1.5016559996025647</v>
      </c>
      <c r="N1002" s="304">
        <f t="shared" ca="1" si="452"/>
        <v>-86.038551057725783</v>
      </c>
      <c r="P1002" s="310">
        <f t="shared" ca="1" si="453"/>
        <v>23</v>
      </c>
      <c r="Q1002" s="304">
        <f t="shared" ca="1" si="454"/>
        <v>0</v>
      </c>
      <c r="R1002" s="306">
        <f t="shared" ca="1" si="455"/>
        <v>0</v>
      </c>
      <c r="S1002" s="307">
        <f t="shared" ca="1" si="456"/>
        <v>4.5130000000000017</v>
      </c>
      <c r="T1002" s="304">
        <f t="shared" ca="1" si="436"/>
        <v>44.272530000000017</v>
      </c>
      <c r="U1002" s="311">
        <f t="shared" ca="1" si="437"/>
        <v>0</v>
      </c>
      <c r="V1002" s="306">
        <f t="shared" ca="1" si="438"/>
        <v>1.2263518499834909</v>
      </c>
      <c r="W1002" s="304">
        <f t="shared" ca="1" si="439"/>
        <v>39.754612879337053</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0.97767642219173823</v>
      </c>
      <c r="AH1002" s="304">
        <f t="shared" ca="1" si="463"/>
        <v>-8.8088846837349131</v>
      </c>
    </row>
    <row r="1003" spans="1:34" x14ac:dyDescent="0.2">
      <c r="A1003" s="347">
        <f t="shared" ca="1" si="441"/>
        <v>1E-4</v>
      </c>
      <c r="B1003" s="304">
        <f t="shared" ca="1" si="442"/>
        <v>29.861100000000015</v>
      </c>
      <c r="D1003" s="306">
        <f t="shared" ca="1" si="443"/>
        <v>-0.60856581731905557</v>
      </c>
      <c r="E1003" s="307">
        <f t="shared" ca="1" si="444"/>
        <v>-1.0221361506746369</v>
      </c>
      <c r="F1003" s="304">
        <f t="shared" ca="1" si="445"/>
        <v>1.1895859214555182</v>
      </c>
      <c r="G1003" s="306">
        <f t="shared" ca="1" si="446"/>
        <v>7.1193915413431581</v>
      </c>
      <c r="H1003" s="307">
        <f t="shared" ca="1" si="447"/>
        <v>-102.8070239535455</v>
      </c>
      <c r="I1003" s="304">
        <f t="shared" ca="1" si="448"/>
        <v>103.05323823201203</v>
      </c>
      <c r="J1003" s="306">
        <f t="shared" ca="1" si="449"/>
        <v>634.95209386251588</v>
      </c>
      <c r="K1003" s="307">
        <f t="shared" ca="1" si="450"/>
        <v>-11.039705000448832</v>
      </c>
      <c r="L1003" s="304">
        <f t="shared" ca="1" si="435"/>
        <v>635.04805848604099</v>
      </c>
      <c r="M1003" s="306">
        <f t="shared" ca="1" si="451"/>
        <v>-1.5016566572493837</v>
      </c>
      <c r="N1003" s="304">
        <f t="shared" ca="1" si="452"/>
        <v>-86.038588738112921</v>
      </c>
      <c r="P1003" s="310">
        <f t="shared" ca="1" si="453"/>
        <v>23</v>
      </c>
      <c r="Q1003" s="304">
        <f t="shared" ca="1" si="454"/>
        <v>0</v>
      </c>
      <c r="R1003" s="306">
        <f t="shared" ca="1" si="455"/>
        <v>0</v>
      </c>
      <c r="S1003" s="307">
        <f t="shared" ca="1" si="456"/>
        <v>4.5130000000000017</v>
      </c>
      <c r="T1003" s="304">
        <f t="shared" ca="1" si="436"/>
        <v>44.272530000000017</v>
      </c>
      <c r="U1003" s="311">
        <f t="shared" ca="1" si="437"/>
        <v>0</v>
      </c>
      <c r="V1003" s="306">
        <f ca="1">Rho_moyen*(20000-Alt_rampe-pos_z)/(20000+Alt_rampe+pos_z)</f>
        <v>1.2263531107597363</v>
      </c>
      <c r="W1003" s="304">
        <f t="shared" ca="1" si="439"/>
        <v>39.754729179333872</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0.97765109754159951</v>
      </c>
      <c r="AH1003" s="304">
        <f t="shared" ca="1" si="463"/>
        <v>-8.8089104540963969</v>
      </c>
    </row>
    <row r="1004" spans="1:34" x14ac:dyDescent="0.2">
      <c r="A1004" s="348">
        <f t="shared" ca="1" si="441"/>
        <v>1E-4</v>
      </c>
      <c r="B1004" s="305">
        <f t="shared" ca="1" si="442"/>
        <v>29.861200000000014</v>
      </c>
      <c r="D1004" s="308">
        <f t="shared" ca="1" si="443"/>
        <v>-0.60856181831810763</v>
      </c>
      <c r="E1004" s="309">
        <f t="shared" ca="1" si="444"/>
        <v>-1.0221100420276326</v>
      </c>
      <c r="F1004" s="305">
        <f t="shared" ca="1" si="445"/>
        <v>1.1895614421829459</v>
      </c>
      <c r="G1004" s="308">
        <f t="shared" ca="1" si="446"/>
        <v>7.1193306851613265</v>
      </c>
      <c r="H1004" s="309">
        <f t="shared" ca="1" si="447"/>
        <v>-102.8071261645497</v>
      </c>
      <c r="I1004" s="305">
        <f t="shared" ca="1" si="448"/>
        <v>103.05333599461164</v>
      </c>
      <c r="J1004" s="308">
        <f t="shared" ca="1" si="449"/>
        <v>634.95209386251588</v>
      </c>
      <c r="K1004" s="309">
        <f t="shared" ca="1" si="450"/>
        <v>-11.049985707954736</v>
      </c>
      <c r="L1004" s="305">
        <f t="shared" ca="1" si="435"/>
        <v>635.04823728952999</v>
      </c>
      <c r="M1004" s="308">
        <f t="shared" ca="1" si="451"/>
        <v>-1.5016573148893333</v>
      </c>
      <c r="N1004" s="305">
        <f t="shared" ca="1" si="452"/>
        <v>-86.038626418106475</v>
      </c>
      <c r="P1004" s="312">
        <f t="shared" ca="1" si="453"/>
        <v>23</v>
      </c>
      <c r="Q1004" s="305">
        <f t="shared" ca="1" si="454"/>
        <v>0</v>
      </c>
      <c r="R1004" s="308">
        <f t="shared" ca="1" si="455"/>
        <v>0</v>
      </c>
      <c r="S1004" s="309">
        <f t="shared" ca="1" si="456"/>
        <v>4.5130000000000017</v>
      </c>
      <c r="T1004" s="305">
        <f t="shared" ca="1" si="436"/>
        <v>44.272530000000017</v>
      </c>
      <c r="U1004" s="313">
        <f t="shared" ca="1" si="437"/>
        <v>0</v>
      </c>
      <c r="V1004" s="308">
        <f t="shared" ca="1" si="438"/>
        <v>1.2263543715385319</v>
      </c>
      <c r="W1004" s="305">
        <f ca="1">1/2*Rho*Sref*Cx*vit_xz^2</f>
        <v>39.754845477686132</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0.97762577324697908</v>
      </c>
      <c r="AH1004" s="305">
        <f t="shared" ca="1" si="463"/>
        <v>-8.8089362240934754</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562</v>
      </c>
      <c r="C10" s="662" t="str">
        <f>Matricule</f>
        <v>FX0</v>
      </c>
      <c r="D10" s="663"/>
      <c r="M10" s="75"/>
    </row>
    <row r="11" spans="1:13" x14ac:dyDescent="0.2">
      <c r="A11" s="59"/>
      <c r="B11" s="140" t="str">
        <f>IF(Lang="Français","Masse sans propu",IF(Lang="English","Mass without M",""))</f>
        <v>Masse sans propu</v>
      </c>
      <c r="C11" s="664">
        <f>MasseSans</f>
        <v>4.5129999999999999</v>
      </c>
      <c r="D11" s="664"/>
      <c r="M11" s="75"/>
    </row>
    <row r="12" spans="1:13" x14ac:dyDescent="0.2">
      <c r="A12" s="59"/>
      <c r="B12" s="140" t="str">
        <f>IF(Lang="Français","Masse totale",IF(Lang="English","Total mass",""))</f>
        <v>Masse totale</v>
      </c>
      <c r="C12" s="667" t="str">
        <f ca="1">MassePlein &amp; " kg ±" &amp; MasseSans &amp; " kg"</f>
        <v>4,5131 kg ±4,513 kg</v>
      </c>
      <c r="D12" s="667"/>
      <c r="M12" s="75"/>
    </row>
    <row r="13" spans="1:13" x14ac:dyDescent="0.2">
      <c r="A13" s="59"/>
      <c r="B13" s="227" t="str">
        <f>IF(Lang="Français","Propulseur",IF(Lang="English","Motor",""))</f>
        <v>Propulseur</v>
      </c>
      <c r="C13" s="610" t="str">
        <f>Propu</f>
        <v>Aucun (2e ét. inerte)</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52</v>
      </c>
      <c r="C43" s="403">
        <f t="shared" ref="C43:C69" ca="1" si="1">1/2*Rho_moyen*PI()*D_var^2/4*Cx/10^6</f>
        <v>7.804658629313125E-4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15.609317258626248</v>
      </c>
      <c r="I43" s="403" t="e">
        <f t="shared" ref="I43:I69" ca="1" si="6">Q_var/m_bal</f>
        <v>#DIV/0!</v>
      </c>
      <c r="J43" s="403">
        <f t="shared" ref="J43:J69" ca="1" si="7">1/(2*b_prop)*LN(  ((EXP(2*SQRT(a_prop*b_prop)*Temps_fin_propu)+1)^2)  /  (((1+1)^2)*EXP(2*SQRT(a_prop*b_prop)*Temps_fin_propu)))</f>
        <v>0.7635638288956943</v>
      </c>
      <c r="K43" s="410">
        <f t="shared" ref="K43:K69" ca="1" si="8">SQRT(a_prop/b_prop)  *  (EXP(2*SQRT(a_prop*b_prop)*Temps_fin_propu)-1)/(EXP(2*SQRT(a_prop*b_prop)*Temps_fin_propu)+1)</f>
        <v>0.80796981852254368</v>
      </c>
      <c r="L43" s="413" t="e">
        <f t="shared" ref="L43:L69" ca="1" si="9">alt_prop + 1/(2*b_bal) * LN(1+b_bal/g*V_prop^2)</f>
        <v>#DIV/0!</v>
      </c>
      <c r="M43" s="416" t="e">
        <f t="shared" ref="M43:M69" ca="1" si="10">Temps_fin_propu + ATAN(SQRT(b_bal/g)*V_prop)/SQRT(b_bal*g)</f>
        <v>#DIV/0!</v>
      </c>
    </row>
    <row r="44" spans="1:13" x14ac:dyDescent="0.2">
      <c r="B44" s="426">
        <f t="shared" ca="1" si="0"/>
        <v>52</v>
      </c>
      <c r="C44" s="404">
        <f t="shared" ca="1" si="1"/>
        <v>7.804658629313125E-4</v>
      </c>
      <c r="D44" s="401">
        <f ca="1">MpropuPlein+0.25*MasseSans</f>
        <v>1.12835</v>
      </c>
      <c r="E44" s="401">
        <f t="shared" ca="1" si="2"/>
        <v>1.1282999999999999</v>
      </c>
      <c r="F44" s="401">
        <f t="shared" ca="1" si="3"/>
        <v>1.12825</v>
      </c>
      <c r="G44" s="408">
        <f t="shared" ca="1" si="4"/>
        <v>0</v>
      </c>
      <c r="H44" s="404">
        <f t="shared" ca="1" si="5"/>
        <v>6.9171839309697123E-4</v>
      </c>
      <c r="I44" s="404">
        <f t="shared" ca="1" si="6"/>
        <v>6.91749047579271E-4</v>
      </c>
      <c r="J44" s="404">
        <f t="shared" ca="1" si="7"/>
        <v>0</v>
      </c>
      <c r="K44" s="411">
        <f t="shared" ca="1" si="8"/>
        <v>0</v>
      </c>
      <c r="L44" s="414">
        <f t="shared" ca="1" si="9"/>
        <v>0</v>
      </c>
      <c r="M44" s="417">
        <f t="shared" ca="1" si="10"/>
        <v>1</v>
      </c>
    </row>
    <row r="45" spans="1:13" x14ac:dyDescent="0.2">
      <c r="B45" s="426">
        <f t="shared" ca="1" si="0"/>
        <v>52</v>
      </c>
      <c r="C45" s="404">
        <f t="shared" ca="1" si="1"/>
        <v>7.804658629313125E-4</v>
      </c>
      <c r="D45" s="401">
        <f ca="1">MpropuPlein+0.5*MasseSans</f>
        <v>2.2566000000000002</v>
      </c>
      <c r="E45" s="401">
        <f t="shared" ca="1" si="2"/>
        <v>2.2565500000000003</v>
      </c>
      <c r="F45" s="401">
        <f t="shared" ca="1" si="3"/>
        <v>2.2565</v>
      </c>
      <c r="G45" s="408">
        <f t="shared" ca="1" si="4"/>
        <v>0</v>
      </c>
      <c r="H45" s="404">
        <f t="shared" ca="1" si="5"/>
        <v>3.4586685999925211E-4</v>
      </c>
      <c r="I45" s="404">
        <f t="shared" ca="1" si="6"/>
        <v>3.458745237896355E-4</v>
      </c>
      <c r="J45" s="404">
        <f t="shared" ca="1" si="7"/>
        <v>0</v>
      </c>
      <c r="K45" s="411">
        <f t="shared" ca="1" si="8"/>
        <v>0</v>
      </c>
      <c r="L45" s="414">
        <f t="shared" ca="1" si="9"/>
        <v>0</v>
      </c>
      <c r="M45" s="417">
        <f t="shared" ca="1" si="10"/>
        <v>1</v>
      </c>
    </row>
    <row r="46" spans="1:13" x14ac:dyDescent="0.2">
      <c r="B46" s="426">
        <f t="shared" ca="1" si="0"/>
        <v>52</v>
      </c>
      <c r="C46" s="404">
        <f t="shared" ca="1" si="1"/>
        <v>7.804658629313125E-4</v>
      </c>
      <c r="D46" s="401">
        <f ca="1">MpropuPlein+0.75*MasseSans</f>
        <v>3.3848500000000001</v>
      </c>
      <c r="E46" s="401">
        <f t="shared" ca="1" si="2"/>
        <v>3.3848000000000003</v>
      </c>
      <c r="F46" s="401">
        <f t="shared" ca="1" si="3"/>
        <v>3.3847499999999999</v>
      </c>
      <c r="G46" s="408">
        <f t="shared" ca="1" si="4"/>
        <v>0</v>
      </c>
      <c r="H46" s="404">
        <f t="shared" ca="1" si="5"/>
        <v>2.3057960970554019E-4</v>
      </c>
      <c r="I46" s="404">
        <f t="shared" ca="1" si="6"/>
        <v>2.30583015859757E-4</v>
      </c>
      <c r="J46" s="404">
        <f t="shared" ca="1" si="7"/>
        <v>0</v>
      </c>
      <c r="K46" s="411">
        <f t="shared" ca="1" si="8"/>
        <v>0</v>
      </c>
      <c r="L46" s="414">
        <f t="shared" ca="1" si="9"/>
        <v>0</v>
      </c>
      <c r="M46" s="417">
        <f t="shared" ca="1" si="10"/>
        <v>1</v>
      </c>
    </row>
    <row r="47" spans="1:13" x14ac:dyDescent="0.2">
      <c r="B47" s="426">
        <f t="shared" ca="1" si="0"/>
        <v>52</v>
      </c>
      <c r="C47" s="404">
        <f t="shared" ca="1" si="1"/>
        <v>7.804658629313125E-4</v>
      </c>
      <c r="D47" s="401">
        <f ca="1">MpropuPlein+1*MasseSans</f>
        <v>4.5130999999999997</v>
      </c>
      <c r="E47" s="401">
        <f t="shared" ca="1" si="2"/>
        <v>4.5130499999999998</v>
      </c>
      <c r="F47" s="401">
        <f t="shared" ca="1" si="3"/>
        <v>4.5129999999999999</v>
      </c>
      <c r="G47" s="408">
        <f t="shared" ca="1" si="4"/>
        <v>0</v>
      </c>
      <c r="H47" s="404">
        <f t="shared" ca="1" si="5"/>
        <v>1.7293534592599519E-4</v>
      </c>
      <c r="I47" s="404">
        <f t="shared" ca="1" si="6"/>
        <v>1.7293726189481775E-4</v>
      </c>
      <c r="J47" s="404">
        <f t="shared" ca="1" si="7"/>
        <v>0</v>
      </c>
      <c r="K47" s="411">
        <f t="shared" ca="1" si="8"/>
        <v>0</v>
      </c>
      <c r="L47" s="414">
        <f t="shared" ca="1" si="9"/>
        <v>0</v>
      </c>
      <c r="M47" s="417">
        <f t="shared" ca="1" si="10"/>
        <v>1</v>
      </c>
    </row>
    <row r="48" spans="1:13" x14ac:dyDescent="0.2">
      <c r="B48" s="426">
        <f t="shared" ca="1" si="0"/>
        <v>52</v>
      </c>
      <c r="C48" s="404">
        <f t="shared" ca="1" si="1"/>
        <v>7.804658629313125E-4</v>
      </c>
      <c r="D48" s="401">
        <f ca="1">MpropuPlein+1.25*MasseSans</f>
        <v>5.6413499999999992</v>
      </c>
      <c r="E48" s="401">
        <f t="shared" ca="1" si="2"/>
        <v>5.6412999999999993</v>
      </c>
      <c r="F48" s="401">
        <f t="shared" ca="1" si="3"/>
        <v>5.6412499999999994</v>
      </c>
      <c r="G48" s="408">
        <f t="shared" ca="1" si="4"/>
        <v>0</v>
      </c>
      <c r="H48" s="404">
        <f t="shared" ca="1" si="5"/>
        <v>1.3834858329309069E-4</v>
      </c>
      <c r="I48" s="404">
        <f t="shared" ca="1" si="6"/>
        <v>1.3834980951585421E-4</v>
      </c>
      <c r="J48" s="404">
        <f t="shared" ca="1" si="7"/>
        <v>0</v>
      </c>
      <c r="K48" s="411">
        <f t="shared" ca="1" si="8"/>
        <v>0</v>
      </c>
      <c r="L48" s="414">
        <f t="shared" ca="1" si="9"/>
        <v>0</v>
      </c>
      <c r="M48" s="417">
        <f t="shared" ca="1" si="10"/>
        <v>1</v>
      </c>
    </row>
    <row r="49" spans="2:13" x14ac:dyDescent="0.2">
      <c r="B49" s="426">
        <f t="shared" ca="1" si="0"/>
        <v>52</v>
      </c>
      <c r="C49" s="404">
        <f t="shared" ca="1" si="1"/>
        <v>7.804658629313125E-4</v>
      </c>
      <c r="D49" s="401">
        <f ca="1">MpropuPlein+1.5*MasseSans</f>
        <v>6.7695999999999996</v>
      </c>
      <c r="E49" s="401">
        <f t="shared" ca="1" si="2"/>
        <v>6.7695499999999997</v>
      </c>
      <c r="F49" s="401">
        <f t="shared" ca="1" si="3"/>
        <v>6.7694999999999999</v>
      </c>
      <c r="G49" s="408">
        <f t="shared" ca="1" si="4"/>
        <v>0</v>
      </c>
      <c r="H49" s="404">
        <f t="shared" ca="1" si="5"/>
        <v>1.1529065638503483E-4</v>
      </c>
      <c r="I49" s="404">
        <f t="shared" ca="1" si="6"/>
        <v>1.152915079298785E-4</v>
      </c>
      <c r="J49" s="404">
        <f t="shared" ca="1" si="7"/>
        <v>0</v>
      </c>
      <c r="K49" s="411">
        <f t="shared" ca="1" si="8"/>
        <v>0</v>
      </c>
      <c r="L49" s="414">
        <f t="shared" ca="1" si="9"/>
        <v>0</v>
      </c>
      <c r="M49" s="417">
        <f t="shared" ca="1" si="10"/>
        <v>1</v>
      </c>
    </row>
    <row r="50" spans="2:13" x14ac:dyDescent="0.2">
      <c r="B50" s="426">
        <f t="shared" ca="1" si="0"/>
        <v>52</v>
      </c>
      <c r="C50" s="404">
        <f t="shared" ca="1" si="1"/>
        <v>7.804658629313125E-4</v>
      </c>
      <c r="D50" s="401">
        <f ca="1">MpropuPlein+1.75*MasseSans</f>
        <v>7.89785</v>
      </c>
      <c r="E50" s="401">
        <f t="shared" ca="1" si="2"/>
        <v>7.8978000000000002</v>
      </c>
      <c r="F50" s="401">
        <f t="shared" ca="1" si="3"/>
        <v>7.8977500000000003</v>
      </c>
      <c r="G50" s="408">
        <f t="shared" ca="1" si="4"/>
        <v>0</v>
      </c>
      <c r="H50" s="404">
        <f t="shared" ca="1" si="5"/>
        <v>9.8820666885881186E-5</v>
      </c>
      <c r="I50" s="404">
        <f t="shared" ca="1" si="6"/>
        <v>9.8821292511324429E-5</v>
      </c>
      <c r="J50" s="404">
        <f t="shared" ca="1" si="7"/>
        <v>0</v>
      </c>
      <c r="K50" s="411">
        <f t="shared" ca="1" si="8"/>
        <v>0</v>
      </c>
      <c r="L50" s="414">
        <f t="shared" ca="1" si="9"/>
        <v>0</v>
      </c>
      <c r="M50" s="417">
        <f t="shared" ca="1" si="10"/>
        <v>1</v>
      </c>
    </row>
    <row r="51" spans="2:13" x14ac:dyDescent="0.2">
      <c r="B51" s="427">
        <f t="shared" ca="1" si="0"/>
        <v>52</v>
      </c>
      <c r="C51" s="405">
        <f t="shared" ca="1" si="1"/>
        <v>7.804658629313125E-4</v>
      </c>
      <c r="D51" s="402">
        <f ca="1">MpropuPlein+2*MasseSans</f>
        <v>9.0260999999999996</v>
      </c>
      <c r="E51" s="402">
        <f t="shared" ca="1" si="2"/>
        <v>9.0260499999999997</v>
      </c>
      <c r="F51" s="402">
        <f t="shared" ca="1" si="3"/>
        <v>9.0259999999999998</v>
      </c>
      <c r="G51" s="409">
        <f t="shared" ca="1" si="4"/>
        <v>0</v>
      </c>
      <c r="H51" s="405">
        <f t="shared" ca="1" si="5"/>
        <v>8.646815195254984E-5</v>
      </c>
      <c r="I51" s="405">
        <f t="shared" ca="1" si="6"/>
        <v>8.6468630947408875E-5</v>
      </c>
      <c r="J51" s="405">
        <f t="shared" ca="1" si="7"/>
        <v>0</v>
      </c>
      <c r="K51" s="412">
        <f t="shared" ca="1" si="8"/>
        <v>0</v>
      </c>
      <c r="L51" s="415">
        <f t="shared" ca="1" si="9"/>
        <v>0</v>
      </c>
      <c r="M51" s="418">
        <f t="shared" ca="1" si="10"/>
        <v>1</v>
      </c>
    </row>
    <row r="52" spans="2:13" x14ac:dyDescent="0.2">
      <c r="B52" s="425">
        <f t="shared" ref="B52:B60" si="11">D_ref</f>
        <v>104</v>
      </c>
      <c r="C52" s="403">
        <f t="shared" si="1"/>
        <v>3.12186345172525E-3</v>
      </c>
      <c r="D52" s="400">
        <f ca="1">MpropuPlein+0*MasseSans</f>
        <v>1E-4</v>
      </c>
      <c r="E52" s="400">
        <f t="shared" ca="1" si="2"/>
        <v>5.0000000000000002E-5</v>
      </c>
      <c r="F52" s="400">
        <f t="shared" ca="1" si="3"/>
        <v>0</v>
      </c>
      <c r="G52" s="407">
        <f t="shared" ca="1" si="4"/>
        <v>10.19</v>
      </c>
      <c r="H52" s="403">
        <f t="shared" ca="1" si="5"/>
        <v>62.437269034504993</v>
      </c>
      <c r="I52" s="403" t="e">
        <f t="shared" ca="1" si="6"/>
        <v>#DIV/0!</v>
      </c>
      <c r="J52" s="403">
        <f t="shared" ca="1" si="7"/>
        <v>0.39288341185886755</v>
      </c>
      <c r="K52" s="410">
        <f t="shared" ca="1" si="8"/>
        <v>0.40398490927024355</v>
      </c>
      <c r="L52" s="413" t="e">
        <f t="shared" ca="1" si="9"/>
        <v>#DIV/0!</v>
      </c>
      <c r="M52" s="416" t="e">
        <f t="shared" ca="1" si="10"/>
        <v>#DIV/0!</v>
      </c>
    </row>
    <row r="53" spans="2:13" x14ac:dyDescent="0.2">
      <c r="B53" s="426">
        <f t="shared" si="11"/>
        <v>104</v>
      </c>
      <c r="C53" s="404">
        <f t="shared" si="1"/>
        <v>3.12186345172525E-3</v>
      </c>
      <c r="D53" s="401">
        <f ca="1">MpropuPlein+0.25*MasseSans</f>
        <v>1.12835</v>
      </c>
      <c r="E53" s="401">
        <f t="shared" ca="1" si="2"/>
        <v>1.1282999999999999</v>
      </c>
      <c r="F53" s="401">
        <f t="shared" ca="1" si="3"/>
        <v>1.12825</v>
      </c>
      <c r="G53" s="408">
        <f t="shared" ca="1" si="4"/>
        <v>0</v>
      </c>
      <c r="H53" s="404">
        <f t="shared" ca="1" si="5"/>
        <v>2.7668735723878849E-3</v>
      </c>
      <c r="I53" s="404">
        <f t="shared" ca="1" si="6"/>
        <v>2.766996190317084E-3</v>
      </c>
      <c r="J53" s="404">
        <f t="shared" ca="1" si="7"/>
        <v>0</v>
      </c>
      <c r="K53" s="411">
        <f t="shared" ca="1" si="8"/>
        <v>0</v>
      </c>
      <c r="L53" s="414">
        <f t="shared" ca="1" si="9"/>
        <v>0</v>
      </c>
      <c r="M53" s="417">
        <f t="shared" ca="1" si="10"/>
        <v>1</v>
      </c>
    </row>
    <row r="54" spans="2:13" x14ac:dyDescent="0.2">
      <c r="B54" s="426">
        <f t="shared" si="11"/>
        <v>104</v>
      </c>
      <c r="C54" s="404">
        <f t="shared" si="1"/>
        <v>3.12186345172525E-3</v>
      </c>
      <c r="D54" s="401">
        <f ca="1">MpropuPlein+0.5*MasseSans</f>
        <v>2.2566000000000002</v>
      </c>
      <c r="E54" s="401">
        <f t="shared" ca="1" si="2"/>
        <v>2.2565500000000003</v>
      </c>
      <c r="F54" s="401">
        <f t="shared" ca="1" si="3"/>
        <v>2.2565</v>
      </c>
      <c r="G54" s="408">
        <f t="shared" ca="1" si="4"/>
        <v>0</v>
      </c>
      <c r="H54" s="404">
        <f t="shared" ca="1" si="5"/>
        <v>1.3834674399970084E-3</v>
      </c>
      <c r="I54" s="404">
        <f t="shared" ca="1" si="6"/>
        <v>1.383498095158542E-3</v>
      </c>
      <c r="J54" s="404">
        <f t="shared" ca="1" si="7"/>
        <v>0</v>
      </c>
      <c r="K54" s="411">
        <f t="shared" ca="1" si="8"/>
        <v>0</v>
      </c>
      <c r="L54" s="414">
        <f t="shared" ca="1" si="9"/>
        <v>0</v>
      </c>
      <c r="M54" s="417">
        <f t="shared" ca="1" si="10"/>
        <v>1</v>
      </c>
    </row>
    <row r="55" spans="2:13" x14ac:dyDescent="0.2">
      <c r="B55" s="426">
        <f t="shared" si="11"/>
        <v>104</v>
      </c>
      <c r="C55" s="404">
        <f t="shared" si="1"/>
        <v>3.12186345172525E-3</v>
      </c>
      <c r="D55" s="401">
        <f ca="1">MpropuPlein+0.75*MasseSans</f>
        <v>3.3848500000000001</v>
      </c>
      <c r="E55" s="401">
        <f t="shared" ca="1" si="2"/>
        <v>3.3848000000000003</v>
      </c>
      <c r="F55" s="401">
        <f t="shared" ca="1" si="3"/>
        <v>3.3847499999999999</v>
      </c>
      <c r="G55" s="408">
        <f t="shared" ca="1" si="4"/>
        <v>0</v>
      </c>
      <c r="H55" s="404">
        <f t="shared" ca="1" si="5"/>
        <v>9.2231843882216078E-4</v>
      </c>
      <c r="I55" s="404">
        <f t="shared" ca="1" si="6"/>
        <v>9.22332063439028E-4</v>
      </c>
      <c r="J55" s="404">
        <f t="shared" ca="1" si="7"/>
        <v>0</v>
      </c>
      <c r="K55" s="411">
        <f t="shared" ca="1" si="8"/>
        <v>0</v>
      </c>
      <c r="L55" s="414">
        <f t="shared" ca="1" si="9"/>
        <v>0</v>
      </c>
      <c r="M55" s="417">
        <f t="shared" ca="1" si="10"/>
        <v>1</v>
      </c>
    </row>
    <row r="56" spans="2:13" x14ac:dyDescent="0.2">
      <c r="B56" s="426">
        <f t="shared" si="11"/>
        <v>104</v>
      </c>
      <c r="C56" s="404">
        <f t="shared" si="1"/>
        <v>3.12186345172525E-3</v>
      </c>
      <c r="D56" s="401">
        <f ca="1">MpropuPlein+1*MasseSans</f>
        <v>4.5130999999999997</v>
      </c>
      <c r="E56" s="401">
        <f t="shared" ca="1" si="2"/>
        <v>4.5130499999999998</v>
      </c>
      <c r="F56" s="401">
        <f t="shared" ca="1" si="3"/>
        <v>4.5129999999999999</v>
      </c>
      <c r="G56" s="408">
        <f t="shared" ca="1" si="4"/>
        <v>0</v>
      </c>
      <c r="H56" s="404">
        <f t="shared" ca="1" si="5"/>
        <v>6.9174138370398076E-4</v>
      </c>
      <c r="I56" s="404">
        <f t="shared" ca="1" si="6"/>
        <v>6.91749047579271E-4</v>
      </c>
      <c r="J56" s="404">
        <f t="shared" ca="1" si="7"/>
        <v>0</v>
      </c>
      <c r="K56" s="411">
        <f t="shared" ca="1" si="8"/>
        <v>0</v>
      </c>
      <c r="L56" s="414">
        <f t="shared" ca="1" si="9"/>
        <v>0</v>
      </c>
      <c r="M56" s="417">
        <f t="shared" ca="1" si="10"/>
        <v>1</v>
      </c>
    </row>
    <row r="57" spans="2:13" x14ac:dyDescent="0.2">
      <c r="B57" s="426">
        <f t="shared" si="11"/>
        <v>104</v>
      </c>
      <c r="C57" s="404">
        <f t="shared" si="1"/>
        <v>3.12186345172525E-3</v>
      </c>
      <c r="D57" s="401">
        <f ca="1">MpropuPlein+1.25*MasseSans</f>
        <v>5.6413499999999992</v>
      </c>
      <c r="E57" s="401">
        <f t="shared" ca="1" si="2"/>
        <v>5.6412999999999993</v>
      </c>
      <c r="F57" s="401">
        <f t="shared" ca="1" si="3"/>
        <v>5.6412499999999994</v>
      </c>
      <c r="G57" s="408">
        <f t="shared" ca="1" si="4"/>
        <v>0</v>
      </c>
      <c r="H57" s="404">
        <f t="shared" ca="1" si="5"/>
        <v>5.5339433317236277E-4</v>
      </c>
      <c r="I57" s="404">
        <f t="shared" ca="1" si="6"/>
        <v>5.5339923806341684E-4</v>
      </c>
      <c r="J57" s="404">
        <f t="shared" ca="1" si="7"/>
        <v>0</v>
      </c>
      <c r="K57" s="411">
        <f t="shared" ca="1" si="8"/>
        <v>0</v>
      </c>
      <c r="L57" s="414">
        <f t="shared" ca="1" si="9"/>
        <v>0</v>
      </c>
      <c r="M57" s="417">
        <f t="shared" ca="1" si="10"/>
        <v>1</v>
      </c>
    </row>
    <row r="58" spans="2:13" x14ac:dyDescent="0.2">
      <c r="B58" s="426">
        <f t="shared" si="11"/>
        <v>104</v>
      </c>
      <c r="C58" s="404">
        <f t="shared" si="1"/>
        <v>3.12186345172525E-3</v>
      </c>
      <c r="D58" s="401">
        <f ca="1">MpropuPlein+1.5*MasseSans</f>
        <v>6.7695999999999996</v>
      </c>
      <c r="E58" s="401">
        <f t="shared" ca="1" si="2"/>
        <v>6.7695499999999997</v>
      </c>
      <c r="F58" s="401">
        <f t="shared" ca="1" si="3"/>
        <v>6.7694999999999999</v>
      </c>
      <c r="G58" s="408">
        <f t="shared" ca="1" si="4"/>
        <v>0</v>
      </c>
      <c r="H58" s="404">
        <f t="shared" ca="1" si="5"/>
        <v>4.6116262554013931E-4</v>
      </c>
      <c r="I58" s="404">
        <f t="shared" ca="1" si="6"/>
        <v>4.61166031719514E-4</v>
      </c>
      <c r="J58" s="404">
        <f t="shared" ca="1" si="7"/>
        <v>0</v>
      </c>
      <c r="K58" s="411">
        <f t="shared" ca="1" si="8"/>
        <v>0</v>
      </c>
      <c r="L58" s="414">
        <f t="shared" ca="1" si="9"/>
        <v>0</v>
      </c>
      <c r="M58" s="417">
        <f t="shared" ca="1" si="10"/>
        <v>1</v>
      </c>
    </row>
    <row r="59" spans="2:13" x14ac:dyDescent="0.2">
      <c r="B59" s="426">
        <f t="shared" si="11"/>
        <v>104</v>
      </c>
      <c r="C59" s="404">
        <f t="shared" si="1"/>
        <v>3.12186345172525E-3</v>
      </c>
      <c r="D59" s="401">
        <f ca="1">MpropuPlein+1.75*MasseSans</f>
        <v>7.89785</v>
      </c>
      <c r="E59" s="401">
        <f t="shared" ca="1" si="2"/>
        <v>7.8978000000000002</v>
      </c>
      <c r="F59" s="401">
        <f t="shared" ca="1" si="3"/>
        <v>7.8977500000000003</v>
      </c>
      <c r="G59" s="408">
        <f t="shared" ca="1" si="4"/>
        <v>0</v>
      </c>
      <c r="H59" s="404">
        <f t="shared" ca="1" si="5"/>
        <v>3.9528266754352474E-4</v>
      </c>
      <c r="I59" s="404">
        <f t="shared" ca="1" si="6"/>
        <v>3.9528517004529772E-4</v>
      </c>
      <c r="J59" s="404">
        <f t="shared" ca="1" si="7"/>
        <v>0</v>
      </c>
      <c r="K59" s="411">
        <f t="shared" ca="1" si="8"/>
        <v>0</v>
      </c>
      <c r="L59" s="414">
        <f t="shared" ca="1" si="9"/>
        <v>0</v>
      </c>
      <c r="M59" s="417">
        <f t="shared" ca="1" si="10"/>
        <v>1</v>
      </c>
    </row>
    <row r="60" spans="2:13" x14ac:dyDescent="0.2">
      <c r="B60" s="427">
        <f t="shared" si="11"/>
        <v>104</v>
      </c>
      <c r="C60" s="405">
        <f t="shared" si="1"/>
        <v>3.12186345172525E-3</v>
      </c>
      <c r="D60" s="402">
        <f ca="1">MpropuPlein+2*MasseSans</f>
        <v>9.0260999999999996</v>
      </c>
      <c r="E60" s="402">
        <f t="shared" ca="1" si="2"/>
        <v>9.0260499999999997</v>
      </c>
      <c r="F60" s="402">
        <f t="shared" ca="1" si="3"/>
        <v>9.0259999999999998</v>
      </c>
      <c r="G60" s="409">
        <f t="shared" ca="1" si="4"/>
        <v>0</v>
      </c>
      <c r="H60" s="405">
        <f t="shared" ca="1" si="5"/>
        <v>3.4587260781019936E-4</v>
      </c>
      <c r="I60" s="405">
        <f t="shared" ca="1" si="6"/>
        <v>3.458745237896355E-4</v>
      </c>
      <c r="J60" s="405">
        <f t="shared" ca="1" si="7"/>
        <v>0</v>
      </c>
      <c r="K60" s="412">
        <f t="shared" ca="1" si="8"/>
        <v>0</v>
      </c>
      <c r="L60" s="415">
        <f t="shared" ca="1" si="9"/>
        <v>0</v>
      </c>
      <c r="M60" s="418">
        <f t="shared" ca="1" si="10"/>
        <v>1</v>
      </c>
    </row>
    <row r="61" spans="2:13" x14ac:dyDescent="0.2">
      <c r="B61" s="425">
        <f t="shared" ref="B61:B69" si="12">D_ref*1.5</f>
        <v>156</v>
      </c>
      <c r="C61" s="403">
        <f t="shared" si="1"/>
        <v>7.0241927663818107E-3</v>
      </c>
      <c r="D61" s="400">
        <f ca="1">MpropuPlein+0*MasseSans</f>
        <v>1E-4</v>
      </c>
      <c r="E61" s="400">
        <f t="shared" ca="1" si="2"/>
        <v>5.0000000000000002E-5</v>
      </c>
      <c r="F61" s="400">
        <f t="shared" ca="1" si="3"/>
        <v>0</v>
      </c>
      <c r="G61" s="407">
        <f t="shared" ca="1" si="4"/>
        <v>10.19</v>
      </c>
      <c r="H61" s="403">
        <f t="shared" ca="1" si="5"/>
        <v>140.48385532763621</v>
      </c>
      <c r="I61" s="403" t="e">
        <f t="shared" ca="1" si="6"/>
        <v>#DIV/0!</v>
      </c>
      <c r="J61" s="403">
        <f t="shared" ca="1" si="7"/>
        <v>0.26438927399732864</v>
      </c>
      <c r="K61" s="410">
        <f t="shared" ca="1" si="8"/>
        <v>0.26932327284682905</v>
      </c>
      <c r="L61" s="413" t="e">
        <f t="shared" ca="1" si="9"/>
        <v>#DIV/0!</v>
      </c>
      <c r="M61" s="416" t="e">
        <f t="shared" ca="1" si="10"/>
        <v>#DIV/0!</v>
      </c>
    </row>
    <row r="62" spans="2:13" x14ac:dyDescent="0.2">
      <c r="B62" s="426">
        <f t="shared" si="12"/>
        <v>156</v>
      </c>
      <c r="C62" s="404">
        <f t="shared" si="1"/>
        <v>7.0241927663818107E-3</v>
      </c>
      <c r="D62" s="401">
        <f ca="1">MpropuPlein+0.25*MasseSans</f>
        <v>1.12835</v>
      </c>
      <c r="E62" s="401">
        <f t="shared" ca="1" si="2"/>
        <v>1.1282999999999999</v>
      </c>
      <c r="F62" s="401">
        <f t="shared" ca="1" si="3"/>
        <v>1.12825</v>
      </c>
      <c r="G62" s="408">
        <f t="shared" ca="1" si="4"/>
        <v>0</v>
      </c>
      <c r="H62" s="404">
        <f t="shared" ca="1" si="5"/>
        <v>6.2254655378727389E-3</v>
      </c>
      <c r="I62" s="404">
        <f t="shared" ca="1" si="6"/>
        <v>6.2257414282134377E-3</v>
      </c>
      <c r="J62" s="404">
        <f t="shared" ca="1" si="7"/>
        <v>0</v>
      </c>
      <c r="K62" s="411">
        <f t="shared" ca="1" si="8"/>
        <v>0</v>
      </c>
      <c r="L62" s="414">
        <f t="shared" ca="1" si="9"/>
        <v>0</v>
      </c>
      <c r="M62" s="417">
        <f t="shared" ca="1" si="10"/>
        <v>1</v>
      </c>
    </row>
    <row r="63" spans="2:13" x14ac:dyDescent="0.2">
      <c r="B63" s="426">
        <f t="shared" si="12"/>
        <v>156</v>
      </c>
      <c r="C63" s="404">
        <f t="shared" si="1"/>
        <v>7.0241927663818107E-3</v>
      </c>
      <c r="D63" s="401">
        <f ca="1">MpropuPlein+0.5*MasseSans</f>
        <v>2.2566000000000002</v>
      </c>
      <c r="E63" s="401">
        <f t="shared" ca="1" si="2"/>
        <v>2.2565500000000003</v>
      </c>
      <c r="F63" s="401">
        <f t="shared" ca="1" si="3"/>
        <v>2.2565</v>
      </c>
      <c r="G63" s="408">
        <f t="shared" ca="1" si="4"/>
        <v>0</v>
      </c>
      <c r="H63" s="404">
        <f t="shared" ca="1" si="5"/>
        <v>3.1128017399932686E-3</v>
      </c>
      <c r="I63" s="404">
        <f t="shared" ca="1" si="6"/>
        <v>3.1128707141067189E-3</v>
      </c>
      <c r="J63" s="404">
        <f t="shared" ca="1" si="7"/>
        <v>0</v>
      </c>
      <c r="K63" s="411">
        <f t="shared" ca="1" si="8"/>
        <v>0</v>
      </c>
      <c r="L63" s="414">
        <f t="shared" ca="1" si="9"/>
        <v>0</v>
      </c>
      <c r="M63" s="417">
        <f t="shared" ca="1" si="10"/>
        <v>1</v>
      </c>
    </row>
    <row r="64" spans="2:13" x14ac:dyDescent="0.2">
      <c r="B64" s="426">
        <f t="shared" si="12"/>
        <v>156</v>
      </c>
      <c r="C64" s="404">
        <f t="shared" si="1"/>
        <v>7.0241927663818107E-3</v>
      </c>
      <c r="D64" s="401">
        <f ca="1">MpropuPlein+0.75*MasseSans</f>
        <v>3.3848500000000001</v>
      </c>
      <c r="E64" s="401">
        <f t="shared" ca="1" si="2"/>
        <v>3.3848000000000003</v>
      </c>
      <c r="F64" s="401">
        <f t="shared" ca="1" si="3"/>
        <v>3.3847499999999999</v>
      </c>
      <c r="G64" s="408">
        <f t="shared" ca="1" si="4"/>
        <v>0</v>
      </c>
      <c r="H64" s="404">
        <f t="shared" ca="1" si="5"/>
        <v>2.0752164873498614E-3</v>
      </c>
      <c r="I64" s="404">
        <f t="shared" ca="1" si="6"/>
        <v>2.0752471427378126E-3</v>
      </c>
      <c r="J64" s="404">
        <f t="shared" ca="1" si="7"/>
        <v>0</v>
      </c>
      <c r="K64" s="411">
        <f t="shared" ca="1" si="8"/>
        <v>0</v>
      </c>
      <c r="L64" s="414">
        <f t="shared" ca="1" si="9"/>
        <v>0</v>
      </c>
      <c r="M64" s="417">
        <f t="shared" ca="1" si="10"/>
        <v>1</v>
      </c>
    </row>
    <row r="65" spans="2:13" x14ac:dyDescent="0.2">
      <c r="B65" s="426">
        <f t="shared" si="12"/>
        <v>156</v>
      </c>
      <c r="C65" s="404">
        <f t="shared" si="1"/>
        <v>7.0241927663818107E-3</v>
      </c>
      <c r="D65" s="401">
        <f ca="1">MpropuPlein+1*MasseSans</f>
        <v>4.5130999999999997</v>
      </c>
      <c r="E65" s="401">
        <f t="shared" ca="1" si="2"/>
        <v>4.5130499999999998</v>
      </c>
      <c r="F65" s="401">
        <f t="shared" ca="1" si="3"/>
        <v>4.5129999999999999</v>
      </c>
      <c r="G65" s="408">
        <f t="shared" ca="1" si="4"/>
        <v>0</v>
      </c>
      <c r="H65" s="404">
        <f t="shared" ca="1" si="5"/>
        <v>1.5564181133339561E-3</v>
      </c>
      <c r="I65" s="404">
        <f t="shared" ca="1" si="6"/>
        <v>1.5564353570533594E-3</v>
      </c>
      <c r="J65" s="404">
        <f t="shared" ca="1" si="7"/>
        <v>0</v>
      </c>
      <c r="K65" s="411">
        <f t="shared" ca="1" si="8"/>
        <v>0</v>
      </c>
      <c r="L65" s="414">
        <f t="shared" ca="1" si="9"/>
        <v>0</v>
      </c>
      <c r="M65" s="417">
        <f t="shared" ca="1" si="10"/>
        <v>1</v>
      </c>
    </row>
    <row r="66" spans="2:13" x14ac:dyDescent="0.2">
      <c r="B66" s="426">
        <f t="shared" si="12"/>
        <v>156</v>
      </c>
      <c r="C66" s="404">
        <f t="shared" si="1"/>
        <v>7.0241927663818107E-3</v>
      </c>
      <c r="D66" s="401">
        <f ca="1">MpropuPlein+1.25*MasseSans</f>
        <v>5.6413499999999992</v>
      </c>
      <c r="E66" s="401">
        <f t="shared" ca="1" si="2"/>
        <v>5.6412999999999993</v>
      </c>
      <c r="F66" s="401">
        <f t="shared" ca="1" si="3"/>
        <v>5.6412499999999994</v>
      </c>
      <c r="G66" s="408">
        <f t="shared" ca="1" si="4"/>
        <v>0</v>
      </c>
      <c r="H66" s="404">
        <f t="shared" ca="1" si="5"/>
        <v>1.245137249637816E-3</v>
      </c>
      <c r="I66" s="404">
        <f t="shared" ca="1" si="6"/>
        <v>1.2451482856426876E-3</v>
      </c>
      <c r="J66" s="404">
        <f t="shared" ca="1" si="7"/>
        <v>0</v>
      </c>
      <c r="K66" s="411">
        <f t="shared" ca="1" si="8"/>
        <v>0</v>
      </c>
      <c r="L66" s="414">
        <f t="shared" ca="1" si="9"/>
        <v>0</v>
      </c>
      <c r="M66" s="417">
        <f t="shared" ca="1" si="10"/>
        <v>1</v>
      </c>
    </row>
    <row r="67" spans="2:13" x14ac:dyDescent="0.2">
      <c r="B67" s="426">
        <f t="shared" si="12"/>
        <v>156</v>
      </c>
      <c r="C67" s="404">
        <f t="shared" si="1"/>
        <v>7.0241927663818107E-3</v>
      </c>
      <c r="D67" s="401">
        <f ca="1">MpropuPlein+1.5*MasseSans</f>
        <v>6.7695999999999996</v>
      </c>
      <c r="E67" s="401">
        <f t="shared" ca="1" si="2"/>
        <v>6.7695499999999997</v>
      </c>
      <c r="F67" s="401">
        <f t="shared" ca="1" si="3"/>
        <v>6.7694999999999999</v>
      </c>
      <c r="G67" s="408">
        <f t="shared" ca="1" si="4"/>
        <v>0</v>
      </c>
      <c r="H67" s="404">
        <f t="shared" ca="1" si="5"/>
        <v>1.0376159074653132E-3</v>
      </c>
      <c r="I67" s="404">
        <f t="shared" ca="1" si="6"/>
        <v>1.0376235713689063E-3</v>
      </c>
      <c r="J67" s="404">
        <f t="shared" ca="1" si="7"/>
        <v>0</v>
      </c>
      <c r="K67" s="411">
        <f t="shared" ca="1" si="8"/>
        <v>0</v>
      </c>
      <c r="L67" s="414">
        <f t="shared" ca="1" si="9"/>
        <v>0</v>
      </c>
      <c r="M67" s="417">
        <f t="shared" ca="1" si="10"/>
        <v>1</v>
      </c>
    </row>
    <row r="68" spans="2:13" x14ac:dyDescent="0.2">
      <c r="B68" s="426">
        <f t="shared" si="12"/>
        <v>156</v>
      </c>
      <c r="C68" s="404">
        <f t="shared" si="1"/>
        <v>7.0241927663818107E-3</v>
      </c>
      <c r="D68" s="401">
        <f ca="1">MpropuPlein+1.75*MasseSans</f>
        <v>7.89785</v>
      </c>
      <c r="E68" s="401">
        <f t="shared" ca="1" si="2"/>
        <v>7.8978000000000002</v>
      </c>
      <c r="F68" s="401">
        <f t="shared" ca="1" si="3"/>
        <v>7.8977500000000003</v>
      </c>
      <c r="G68" s="408">
        <f t="shared" ca="1" si="4"/>
        <v>0</v>
      </c>
      <c r="H68" s="404">
        <f t="shared" ca="1" si="5"/>
        <v>8.8938600197293054E-4</v>
      </c>
      <c r="I68" s="404">
        <f t="shared" ca="1" si="6"/>
        <v>8.8939163260191964E-4</v>
      </c>
      <c r="J68" s="404">
        <f t="shared" ca="1" si="7"/>
        <v>0</v>
      </c>
      <c r="K68" s="411">
        <f t="shared" ca="1" si="8"/>
        <v>0</v>
      </c>
      <c r="L68" s="414">
        <f t="shared" ca="1" si="9"/>
        <v>0</v>
      </c>
      <c r="M68" s="417">
        <f t="shared" ca="1" si="10"/>
        <v>1</v>
      </c>
    </row>
    <row r="69" spans="2:13" x14ac:dyDescent="0.2">
      <c r="B69" s="427">
        <f t="shared" si="12"/>
        <v>156</v>
      </c>
      <c r="C69" s="405">
        <f t="shared" si="1"/>
        <v>7.0241927663818107E-3</v>
      </c>
      <c r="D69" s="402">
        <f ca="1">MpropuPlein+2*MasseSans</f>
        <v>9.0260999999999996</v>
      </c>
      <c r="E69" s="402">
        <f t="shared" ca="1" si="2"/>
        <v>9.0260499999999997</v>
      </c>
      <c r="F69" s="402">
        <f t="shared" ca="1" si="3"/>
        <v>9.0259999999999998</v>
      </c>
      <c r="G69" s="409">
        <f t="shared" ca="1" si="4"/>
        <v>0</v>
      </c>
      <c r="H69" s="405">
        <f t="shared" ca="1" si="5"/>
        <v>7.7821336757294835E-4</v>
      </c>
      <c r="I69" s="405">
        <f t="shared" ca="1" si="6"/>
        <v>7.7821767852667971E-4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Aucun (2e ét. inerte)</v>
      </c>
      <c r="G5" t="s">
        <v>458</v>
      </c>
      <c r="H5">
        <f>MasseSans</f>
        <v>4.5129999999999999</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4.5129999999999999</v>
      </c>
      <c r="F11" s="246" t="s">
        <v>123</v>
      </c>
      <c r="G11" s="246" t="s">
        <v>125</v>
      </c>
      <c r="H11" s="668" t="e">
        <f ca="1">Vsortie_de_rampe</f>
        <v>#N/A</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10.76923076923077</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0">
        <f>Cn</f>
        <v>14.888563315674395</v>
      </c>
      <c r="I13" s="671"/>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3.5652844173175877</v>
      </c>
      <c r="I14" s="254">
        <f ca="1">MS_max</f>
        <v>3.5654173636294355</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53.081962785620199</v>
      </c>
      <c r="I15" s="254">
        <f ca="1">MS_Cn_max</f>
        <v>53.083942165201726</v>
      </c>
      <c r="J15" s="76"/>
      <c r="K15" s="76"/>
      <c r="N15" s="75"/>
      <c r="P15" s="48"/>
      <c r="Q15" s="436"/>
      <c r="R15" s="48"/>
      <c r="S15" s="48"/>
      <c r="T15" s="48"/>
    </row>
    <row r="16" spans="2:21" x14ac:dyDescent="0.2">
      <c r="B16" s="74"/>
      <c r="C16" s="12"/>
      <c r="D16" s="276" t="s">
        <v>145</v>
      </c>
      <c r="E16" s="244">
        <f>Q_ail</f>
        <v>4</v>
      </c>
      <c r="F16" s="6" t="s">
        <v>128</v>
      </c>
      <c r="G16" s="6" t="s">
        <v>129</v>
      </c>
      <c r="H16" s="247">
        <f ca="1">V_para</f>
        <v>12.264996480781214</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11.1</v>
      </c>
      <c r="I17" s="671"/>
      <c r="J17" s="258"/>
      <c r="N17" s="75"/>
      <c r="P17" s="434" t="s">
        <v>342</v>
      </c>
      <c r="Q17" s="440">
        <f>IF(RIGHT(Nb_diam,1)=",", "", D2j)</f>
        <v>104</v>
      </c>
      <c r="R17" s="48"/>
      <c r="S17" s="48"/>
      <c r="T17" s="48"/>
      <c r="U17" s="436"/>
    </row>
    <row r="18" spans="2:21" x14ac:dyDescent="0.2">
      <c r="B18" s="74"/>
      <c r="C18" s="12"/>
      <c r="D18" s="276" t="s">
        <v>148</v>
      </c>
      <c r="E18" s="244">
        <f ca="1">XpropuRef-Long_propu</f>
        <v>1110</v>
      </c>
      <c r="F18" s="12" t="s">
        <v>130</v>
      </c>
      <c r="G18" s="12" t="s">
        <v>426</v>
      </c>
      <c r="H18" s="635">
        <f ca="1">T_para-Combustion-Depotage</f>
        <v>11.1</v>
      </c>
      <c r="I18" s="674"/>
      <c r="N18" s="75"/>
      <c r="P18" s="48"/>
      <c r="Q18" s="436"/>
      <c r="R18" s="48"/>
      <c r="S18" s="48"/>
    </row>
    <row r="19" spans="2:21" x14ac:dyDescent="0.2">
      <c r="B19" s="74"/>
      <c r="C19" s="531"/>
      <c r="D19" s="269"/>
      <c r="E19" s="271"/>
      <c r="F19" s="519" t="s">
        <v>132</v>
      </c>
      <c r="G19" s="274" t="s">
        <v>425</v>
      </c>
      <c r="H19" s="675">
        <f ca="1">Portee_balistique</f>
        <v>634.95209386251588</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486</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1110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140</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1070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429</v>
      </c>
      <c r="P29" s="441">
        <f>n_ail</f>
        <v>80</v>
      </c>
      <c r="Q29" s="2"/>
      <c r="R29" s="48"/>
      <c r="S29" s="48"/>
      <c r="T29" s="48"/>
      <c r="U29" s="12" t="s">
        <v>433</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431</v>
      </c>
      <c r="U30" s="523">
        <f>[0]!p_can</f>
        <v>160</v>
      </c>
    </row>
    <row r="31" spans="2:21" ht="13.5" thickBot="1" x14ac:dyDescent="0.25">
      <c r="B31" s="74"/>
      <c r="C31" s="83">
        <f>Beta_rampe</f>
        <v>77.726236552359381</v>
      </c>
      <c r="D31" s="84">
        <f ca="1">Portee_balistique</f>
        <v>634.95209386251588</v>
      </c>
      <c r="E31" s="677">
        <f ca="1">T_para+Dt_para</f>
        <v>112.39532880754021</v>
      </c>
      <c r="F31" s="677"/>
      <c r="G31" s="677"/>
      <c r="H31" s="678">
        <f ca="1">Altitude_culmi</f>
        <v>1242.3868513440566</v>
      </c>
      <c r="I31" s="678"/>
      <c r="J31" s="85">
        <f ca="1">Temps_culmi</f>
        <v>11.099999999999978</v>
      </c>
      <c r="K31" s="86">
        <f ca="1">Vit_culmi</f>
        <v>19.726233859327412</v>
      </c>
      <c r="L31" s="84">
        <f ca="1">Acc_max</f>
        <v>33.571172353524439</v>
      </c>
      <c r="M31" s="86">
        <f ca="1">Vit_max</f>
        <v>174.11119928081908</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140</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4.5129999999999999</v>
      </c>
      <c r="I41" s="6">
        <f ca="1">MasseVide</f>
        <v>4.5129999999999999</v>
      </c>
      <c r="J41" s="244">
        <f ca="1">MassePlein</f>
        <v>4.5130999999999997</v>
      </c>
      <c r="N41" s="75"/>
    </row>
    <row r="42" spans="2:21" x14ac:dyDescent="0.2">
      <c r="B42" s="74"/>
      <c r="D42" s="276" t="s">
        <v>150</v>
      </c>
      <c r="E42" s="6">
        <f>X_ail-m_ail</f>
        <v>880</v>
      </c>
      <c r="F42" s="255"/>
      <c r="G42" s="255" t="s">
        <v>218</v>
      </c>
      <c r="H42" s="263">
        <f>XcgSans</f>
        <v>486</v>
      </c>
      <c r="I42" s="263">
        <f ca="1">XcgVide</f>
        <v>485.99999999999994</v>
      </c>
      <c r="J42" s="245">
        <f ca="1">XcgPlein</f>
        <v>486.0138264164321</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t="e">
        <f ca="1">Vsortie_de_rampe</f>
        <v>#N/A</v>
      </c>
      <c r="I44" s="669"/>
      <c r="N44" s="75"/>
    </row>
    <row r="45" spans="2:21" x14ac:dyDescent="0.2">
      <c r="B45" s="74"/>
      <c r="D45" s="276" t="str">
        <f>IF(Lang="Français","Flèche        'p'",IF(Lang="English","Offset         'p'",""))</f>
        <v>Flèche        'p'</v>
      </c>
      <c r="E45" s="244">
        <f>p_ail</f>
        <v>180</v>
      </c>
      <c r="F45" s="6" t="s">
        <v>203</v>
      </c>
      <c r="G45" s="6" t="s">
        <v>208</v>
      </c>
      <c r="H45" s="670">
        <f>Finesse</f>
        <v>10.76923076923077</v>
      </c>
      <c r="I45" s="671"/>
      <c r="N45" s="75"/>
    </row>
    <row r="46" spans="2:21" x14ac:dyDescent="0.2">
      <c r="B46" s="74"/>
      <c r="D46" s="276" t="str">
        <f>IF(Lang="Français","Envergure   'E'",IF(Lang="English","Span          'E'",""))</f>
        <v>Envergure   'E'</v>
      </c>
      <c r="E46" s="244">
        <f>E_ail</f>
        <v>140</v>
      </c>
      <c r="F46" s="6" t="s">
        <v>204</v>
      </c>
      <c r="G46" s="6" t="s">
        <v>209</v>
      </c>
      <c r="H46" s="670">
        <f>Cn</f>
        <v>14.888563315674395</v>
      </c>
      <c r="I46" s="671"/>
      <c r="N46" s="75"/>
    </row>
    <row r="47" spans="2:21" x14ac:dyDescent="0.2">
      <c r="B47" s="74"/>
      <c r="D47" s="276" t="s">
        <v>144</v>
      </c>
      <c r="E47" s="244">
        <f>ep_ail</f>
        <v>3</v>
      </c>
      <c r="F47" s="6" t="s">
        <v>205</v>
      </c>
      <c r="G47" s="6" t="s">
        <v>210</v>
      </c>
      <c r="H47" s="247">
        <f ca="1">MS_min</f>
        <v>3.5652844173175877</v>
      </c>
      <c r="I47" s="254">
        <f ca="1">MS_max</f>
        <v>3.5654173636294355</v>
      </c>
      <c r="N47" s="75"/>
    </row>
    <row r="48" spans="2:21" x14ac:dyDescent="0.2">
      <c r="B48" s="74"/>
      <c r="D48" s="276" t="s">
        <v>145</v>
      </c>
      <c r="E48" s="244">
        <f>Q_ail</f>
        <v>4</v>
      </c>
      <c r="F48" s="274" t="s">
        <v>206</v>
      </c>
      <c r="G48" s="274" t="s">
        <v>211</v>
      </c>
      <c r="H48" s="256">
        <f ca="1">MS_Cn_min</f>
        <v>53.081962785620199</v>
      </c>
      <c r="I48" s="264">
        <f ca="1">MS_Cn_max</f>
        <v>53.083942165201726</v>
      </c>
      <c r="N48" s="75"/>
    </row>
    <row r="49" spans="2:14" x14ac:dyDescent="0.2">
      <c r="B49" s="74"/>
      <c r="D49" s="276" t="s">
        <v>148</v>
      </c>
      <c r="E49" s="244">
        <f ca="1">XpropuRef-Long_propu</f>
        <v>1110</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1.01748665353068E-2</v>
      </c>
      <c r="J51" s="267"/>
      <c r="N51" s="75"/>
    </row>
    <row r="52" spans="2:14" x14ac:dyDescent="0.2">
      <c r="B52" s="74"/>
      <c r="D52" s="276" t="s">
        <v>196</v>
      </c>
      <c r="E52" s="244">
        <f>MAX(D_ref,D_ail,D_og,(RIGHT(Nb_diam,1)=",")*MAX(D1j,D1r,D2j,D2r))</f>
        <v>104</v>
      </c>
      <c r="G52" s="276" t="s">
        <v>213</v>
      </c>
      <c r="H52" s="6">
        <f>Beta_rampe</f>
        <v>77.726236552359381</v>
      </c>
      <c r="I52" s="6">
        <v>80</v>
      </c>
      <c r="J52" s="244">
        <v>90</v>
      </c>
      <c r="N52" s="75"/>
    </row>
    <row r="53" spans="2:14" x14ac:dyDescent="0.2">
      <c r="B53" s="74"/>
      <c r="D53" s="277" t="s">
        <v>197</v>
      </c>
      <c r="E53" s="260">
        <f>E_ail*2+D_ail</f>
        <v>384</v>
      </c>
      <c r="G53" s="278" t="s">
        <v>215</v>
      </c>
      <c r="H53" s="247">
        <f ca="1">Temps_culmi</f>
        <v>11.099999999999978</v>
      </c>
      <c r="I53" s="259"/>
      <c r="J53" s="268"/>
      <c r="N53" s="75"/>
    </row>
    <row r="54" spans="2:14" x14ac:dyDescent="0.2">
      <c r="B54" s="74"/>
      <c r="G54" s="278" t="s">
        <v>216</v>
      </c>
      <c r="H54" s="242">
        <f ca="1">Altitude_culmi</f>
        <v>1242.3868513440566</v>
      </c>
      <c r="I54" s="259"/>
      <c r="J54" s="268"/>
      <c r="N54" s="75"/>
    </row>
    <row r="55" spans="2:14" x14ac:dyDescent="0.2">
      <c r="B55" s="74"/>
      <c r="C55" s="275" t="s">
        <v>233</v>
      </c>
      <c r="D55" s="249" t="s">
        <v>60</v>
      </c>
      <c r="E55" s="243">
        <f>Long_tot</f>
        <v>1120</v>
      </c>
      <c r="G55" s="278" t="s">
        <v>217</v>
      </c>
      <c r="H55" s="248">
        <f ca="1">Vit_culmi</f>
        <v>19.726233859327412</v>
      </c>
      <c r="I55" s="259"/>
      <c r="J55" s="268"/>
      <c r="N55" s="75"/>
    </row>
    <row r="56" spans="2:14" x14ac:dyDescent="0.2">
      <c r="B56" s="74"/>
      <c r="C56" s="276"/>
      <c r="D56" s="2" t="s">
        <v>219</v>
      </c>
      <c r="E56" s="244">
        <f>MAX(D_ref,D_ail,D_og,(RIGHT(Nb_diam,1)=",")*MAX(D1j,D1r,D2j,D2r))</f>
        <v>104</v>
      </c>
      <c r="G56" s="278" t="s">
        <v>133</v>
      </c>
      <c r="H56" s="242">
        <f ca="1">Portee_balistique</f>
        <v>634.95209386251588</v>
      </c>
      <c r="I56" s="259"/>
      <c r="J56" s="268"/>
      <c r="N56" s="75"/>
    </row>
    <row r="57" spans="2:14" x14ac:dyDescent="0.2">
      <c r="B57" s="74"/>
      <c r="C57" s="276"/>
      <c r="D57" s="2" t="s">
        <v>220</v>
      </c>
      <c r="E57" s="244">
        <f>E_ail*2+D_ail</f>
        <v>384</v>
      </c>
      <c r="G57" s="278" t="s">
        <v>214</v>
      </c>
      <c r="H57" s="242">
        <f ca="1">T_balistique</f>
        <v>29.800000000000157</v>
      </c>
      <c r="I57" s="259"/>
      <c r="J57" s="268"/>
      <c r="N57" s="75"/>
    </row>
    <row r="58" spans="2:14" x14ac:dyDescent="0.2">
      <c r="B58" s="74"/>
      <c r="C58" s="276"/>
      <c r="D58" s="2" t="s">
        <v>221</v>
      </c>
      <c r="E58" s="244">
        <f ca="1">MassePlein</f>
        <v>4.5130999999999997</v>
      </c>
      <c r="G58" s="278" t="s">
        <v>137</v>
      </c>
      <c r="H58" s="248">
        <f ca="1">Vit_max</f>
        <v>174.11119928081908</v>
      </c>
      <c r="I58" s="259"/>
      <c r="J58" s="268"/>
      <c r="N58" s="75"/>
    </row>
    <row r="59" spans="2:14" x14ac:dyDescent="0.2">
      <c r="B59" s="74"/>
      <c r="C59" s="277" t="s">
        <v>234</v>
      </c>
      <c r="D59" s="255" t="s">
        <v>145</v>
      </c>
      <c r="E59" s="260">
        <f>Q_ail</f>
        <v>4</v>
      </c>
      <c r="G59" s="278" t="s">
        <v>136</v>
      </c>
      <c r="H59" s="242">
        <f ca="1">Acc_max</f>
        <v>33.571172353524439</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303.02011589738225</v>
      </c>
      <c r="F62" s="280">
        <f ca="1">E62/9.81</f>
        <v>30.888900703097068</v>
      </c>
      <c r="H62" s="2"/>
      <c r="I62" s="2"/>
      <c r="J62" s="2"/>
      <c r="K62" s="2"/>
      <c r="N62" s="75"/>
    </row>
    <row r="63" spans="2:14" x14ac:dyDescent="0.2">
      <c r="B63" s="74"/>
      <c r="C63" s="276"/>
      <c r="D63" s="2" t="s">
        <v>223</v>
      </c>
      <c r="E63" s="242">
        <f ca="1">2*Acc_max*Masse_ail</f>
        <v>7.6139418897793432</v>
      </c>
      <c r="F63" s="248">
        <f ca="1">E63/9.81</f>
        <v>0.77614086542093197</v>
      </c>
      <c r="G63" s="246" t="s">
        <v>229</v>
      </c>
      <c r="H63" s="288">
        <f>S_ail*(ep_ail/1000)*2000</f>
        <v>0.1134</v>
      </c>
      <c r="I63" s="2"/>
      <c r="J63" s="2"/>
      <c r="K63" s="2"/>
      <c r="N63" s="75"/>
    </row>
    <row r="64" spans="2:14" x14ac:dyDescent="0.2">
      <c r="B64" s="74"/>
      <c r="C64" s="277"/>
      <c r="D64" s="255" t="s">
        <v>224</v>
      </c>
      <c r="E64" s="263">
        <f ca="1">0.104*S_ail*Vit_max^2</f>
        <v>59.586593415814015</v>
      </c>
      <c r="F64" s="281">
        <f ca="1">E64/9.81</f>
        <v>6.0740666071166167</v>
      </c>
      <c r="G64" s="274" t="s">
        <v>228</v>
      </c>
      <c r="H64" s="289">
        <f>(E_ail*(m_ail+n_ail)/2)/10^6</f>
        <v>1.89E-2</v>
      </c>
      <c r="I64" s="2"/>
      <c r="J64" s="2"/>
      <c r="K64" s="2"/>
      <c r="N64" s="75"/>
    </row>
    <row r="65" spans="2:14" x14ac:dyDescent="0.2">
      <c r="B65" s="74"/>
      <c r="C65" s="282" t="s">
        <v>242</v>
      </c>
      <c r="D65" s="285" t="s">
        <v>240</v>
      </c>
      <c r="E65" s="286">
        <f ca="1">2*Acc_max*H65</f>
        <v>151.51005794869113</v>
      </c>
      <c r="F65" s="286">
        <f ca="1">E65/9.81</f>
        <v>15.444450351548534</v>
      </c>
      <c r="G65" s="287" t="s">
        <v>241</v>
      </c>
      <c r="H65" s="279">
        <f ca="1">E58/2</f>
        <v>2.2565499999999998</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11.1</v>
      </c>
      <c r="I67" s="251">
        <f ca="1">Temps_culmi</f>
        <v>11.099999999999978</v>
      </c>
      <c r="J67" s="2"/>
      <c r="K67" s="2"/>
      <c r="N67" s="75"/>
    </row>
    <row r="68" spans="2:14" x14ac:dyDescent="0.2">
      <c r="B68" s="74"/>
      <c r="C68" s="6"/>
      <c r="D68" s="2"/>
      <c r="E68" s="2"/>
      <c r="F68" s="275" t="s">
        <v>231</v>
      </c>
      <c r="G68" s="249" t="s">
        <v>129</v>
      </c>
      <c r="H68" s="250">
        <f ca="1">V_para</f>
        <v>12.264996480781214</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19.726233859327412</v>
      </c>
      <c r="I70" s="253">
        <f ca="1">V_ouv_sat</f>
        <v>75.901192784092444</v>
      </c>
      <c r="N70" s="75"/>
    </row>
    <row r="71" spans="2:14" x14ac:dyDescent="0.2">
      <c r="B71" s="74"/>
      <c r="C71" s="226"/>
      <c r="F71" s="276"/>
      <c r="G71" s="2" t="s">
        <v>201</v>
      </c>
      <c r="H71" s="247">
        <f ca="1">m_vide</f>
        <v>4.5129999999999999</v>
      </c>
      <c r="I71" s="253">
        <f>m_satellite</f>
        <v>1</v>
      </c>
      <c r="N71" s="75"/>
    </row>
    <row r="72" spans="2:14" x14ac:dyDescent="0.2">
      <c r="B72" s="74"/>
      <c r="C72" s="226"/>
      <c r="F72" s="276"/>
      <c r="G72" s="2" t="s">
        <v>238</v>
      </c>
      <c r="H72" s="283">
        <f ca="1">1/2*Rho_moyen*S_para*V_ouverture^2</f>
        <v>114.52171418579638</v>
      </c>
      <c r="I72" s="284">
        <f ca="1">1/2*Rho_moyen*S_satellite*V_ouv_sat^2</f>
        <v>352.86070279543804</v>
      </c>
      <c r="N72" s="75"/>
    </row>
    <row r="73" spans="2:14" x14ac:dyDescent="0.2">
      <c r="B73" s="74"/>
      <c r="D73" s="2"/>
      <c r="F73" s="277"/>
      <c r="G73" s="255" t="s">
        <v>239</v>
      </c>
      <c r="H73" s="256">
        <f ca="1">H72/9.81</f>
        <v>11.673976981222872</v>
      </c>
      <c r="I73" s="257">
        <f ca="1">I72/9.81</f>
        <v>35.969490600962082</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880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1110</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4.5129999999999999</v>
      </c>
      <c r="F107" s="244">
        <f ca="1">MassePlein</f>
        <v>4.5130999999999997</v>
      </c>
      <c r="N107" s="75"/>
    </row>
    <row r="108" spans="2:14" x14ac:dyDescent="0.2">
      <c r="B108" s="74"/>
      <c r="D108" s="431" t="s">
        <v>352</v>
      </c>
      <c r="E108" s="274">
        <f>XcgSans</f>
        <v>486</v>
      </c>
      <c r="F108" s="260">
        <f ca="1">XcgPlein</f>
        <v>486.0138264164321</v>
      </c>
      <c r="N108" s="75"/>
    </row>
    <row r="109" spans="2:14" x14ac:dyDescent="0.2">
      <c r="B109" s="74"/>
      <c r="N109" s="75"/>
    </row>
    <row r="110" spans="2:14" x14ac:dyDescent="0.2">
      <c r="B110" s="74"/>
      <c r="D110" s="438" t="s">
        <v>355</v>
      </c>
      <c r="E110" s="439">
        <f ca="1">MasseVide</f>
        <v>4.5129999999999999</v>
      </c>
      <c r="G110" s="429" t="s">
        <v>356</v>
      </c>
      <c r="H110" s="265"/>
      <c r="I110" s="265"/>
      <c r="J110" s="266"/>
      <c r="N110" s="75"/>
    </row>
    <row r="111" spans="2:14" x14ac:dyDescent="0.2">
      <c r="B111" s="74"/>
      <c r="G111" s="276" t="s">
        <v>213</v>
      </c>
      <c r="H111" s="6">
        <f>Beta_rampe</f>
        <v>77.726236552359381</v>
      </c>
      <c r="I111" s="6">
        <v>80</v>
      </c>
      <c r="J111" s="244">
        <v>90</v>
      </c>
      <c r="N111" s="75"/>
    </row>
    <row r="112" spans="2:14" x14ac:dyDescent="0.2">
      <c r="B112" s="74"/>
      <c r="G112" s="278" t="s">
        <v>215</v>
      </c>
      <c r="H112" s="247">
        <f ca="1">Temps_culmi</f>
        <v>11.099999999999978</v>
      </c>
      <c r="I112" s="259"/>
      <c r="J112" s="268"/>
      <c r="N112" s="75"/>
    </row>
    <row r="113" spans="2:14" ht="12.75" customHeight="1" x14ac:dyDescent="0.25">
      <c r="B113" s="74"/>
      <c r="D113" s="435" t="s">
        <v>357</v>
      </c>
      <c r="E113" s="48"/>
      <c r="G113" s="278" t="s">
        <v>216</v>
      </c>
      <c r="H113" s="242">
        <f ca="1">Altitude_culmi</f>
        <v>1242.3868513440566</v>
      </c>
      <c r="I113" s="259"/>
      <c r="J113" s="268"/>
      <c r="N113" s="75"/>
    </row>
    <row r="114" spans="2:14" ht="12.75" customHeight="1" x14ac:dyDescent="0.25">
      <c r="B114" s="74"/>
      <c r="D114" s="48"/>
      <c r="E114" s="48"/>
      <c r="F114" s="435"/>
      <c r="G114" s="278" t="s">
        <v>217</v>
      </c>
      <c r="H114" s="248">
        <f ca="1">Vit_culmi</f>
        <v>19.726233859327412</v>
      </c>
      <c r="I114" s="259"/>
      <c r="J114" s="268"/>
      <c r="N114" s="75"/>
    </row>
    <row r="115" spans="2:14" x14ac:dyDescent="0.2">
      <c r="B115" s="74"/>
      <c r="C115" s="429" t="s">
        <v>358</v>
      </c>
      <c r="D115" s="249"/>
      <c r="E115" s="446">
        <v>0.1</v>
      </c>
      <c r="G115" s="278" t="s">
        <v>133</v>
      </c>
      <c r="H115" s="242">
        <f ca="1">Portee_balistique</f>
        <v>634.95209386251588</v>
      </c>
      <c r="I115" s="259"/>
      <c r="J115" s="268"/>
      <c r="N115" s="75"/>
    </row>
    <row r="116" spans="2:14" ht="12.75" customHeight="1" x14ac:dyDescent="0.2">
      <c r="B116" s="74"/>
      <c r="C116" s="431" t="s">
        <v>359</v>
      </c>
      <c r="D116" s="255"/>
      <c r="E116" s="447">
        <f>E_ail*(m_ail+n_ail)/2</f>
        <v>18900</v>
      </c>
      <c r="G116" s="278" t="s">
        <v>137</v>
      </c>
      <c r="H116" s="248">
        <f ca="1">Vit_max</f>
        <v>174.11119928081908</v>
      </c>
      <c r="I116" s="259"/>
      <c r="J116" s="268"/>
      <c r="N116" s="75"/>
    </row>
    <row r="117" spans="2:14" ht="12.75" customHeight="1" x14ac:dyDescent="0.2">
      <c r="B117" s="74"/>
      <c r="D117" s="48"/>
      <c r="E117" s="48"/>
      <c r="F117" s="48"/>
      <c r="G117" s="278" t="s">
        <v>136</v>
      </c>
      <c r="H117" s="242">
        <f ca="1">Acc_max</f>
        <v>33.571172353524439</v>
      </c>
      <c r="I117" s="259"/>
      <c r="J117" s="268"/>
      <c r="N117" s="75"/>
    </row>
    <row r="118" spans="2:14" x14ac:dyDescent="0.2">
      <c r="B118" s="74"/>
      <c r="C118" s="429" t="s">
        <v>360</v>
      </c>
      <c r="D118" s="249"/>
      <c r="E118" s="457"/>
      <c r="F118" s="458">
        <f>J90/100</f>
        <v>8.8000000000000007</v>
      </c>
      <c r="G118" s="276" t="s">
        <v>5</v>
      </c>
      <c r="H118" s="6">
        <f>Cx</f>
        <v>0.6</v>
      </c>
      <c r="I118" s="259"/>
      <c r="J118" s="268"/>
      <c r="N118" s="75"/>
    </row>
    <row r="119" spans="2:14" x14ac:dyDescent="0.2">
      <c r="B119" s="74"/>
      <c r="C119" s="437" t="s">
        <v>361</v>
      </c>
      <c r="D119" s="2"/>
      <c r="E119" s="459">
        <f ca="1">2*Acc_max*MasseSans</f>
        <v>303.01340166291158</v>
      </c>
      <c r="F119" s="460">
        <f ca="1">E119/g</f>
        <v>30.888216275526155</v>
      </c>
      <c r="G119" s="269" t="s">
        <v>222</v>
      </c>
      <c r="H119" s="270"/>
      <c r="I119" s="270"/>
      <c r="J119" s="271"/>
      <c r="N119" s="75"/>
    </row>
    <row r="120" spans="2:14" x14ac:dyDescent="0.2">
      <c r="B120" s="74"/>
      <c r="C120" s="437" t="s">
        <v>362</v>
      </c>
      <c r="D120" s="2"/>
      <c r="E120" s="459">
        <f ca="1">2*Acc_max*E115</f>
        <v>6.7142344707048878</v>
      </c>
      <c r="F120" s="460">
        <f ca="1">E120/g</f>
        <v>0.68442757091792938</v>
      </c>
      <c r="N120" s="75"/>
    </row>
    <row r="121" spans="2:14" x14ac:dyDescent="0.2">
      <c r="B121" s="74"/>
      <c r="C121" s="431" t="s">
        <v>363</v>
      </c>
      <c r="D121" s="255"/>
      <c r="E121" s="452">
        <f ca="1">0.104*E116/1000000*Vit_max^2</f>
        <v>59.586593415814015</v>
      </c>
      <c r="F121" s="453">
        <f ca="1">E121/g</f>
        <v>6.0740666071166167</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114.52171418579638</v>
      </c>
      <c r="F128" s="451">
        <f ca="1">E128/g</f>
        <v>11.673976981222872</v>
      </c>
      <c r="H128" s="48"/>
      <c r="I128" s="48"/>
      <c r="J128" s="48"/>
      <c r="K128" s="48"/>
      <c r="N128" s="75"/>
    </row>
    <row r="129" spans="2:14" x14ac:dyDescent="0.2">
      <c r="B129" s="74"/>
      <c r="C129" s="679" t="s">
        <v>369</v>
      </c>
      <c r="D129" s="680"/>
      <c r="E129" s="452">
        <f ca="1">E128/E126*2</f>
        <v>57.260857092898192</v>
      </c>
      <c r="F129" s="453">
        <f ca="1">E129/g</f>
        <v>5.8369884906114358</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6.8442757091792936</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2025-10-01T12:47:27Z</dcterms:modified>
</cp:coreProperties>
</file>