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_Beta\"/>
    </mc:Choice>
  </mc:AlternateContent>
  <xr:revisionPtr revIDLastSave="0" documentId="13_ncr:1_{B3F6B1F9-72DC-4586-8744-103126C4D99D}"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6" l="1"/>
  <c r="C15" i="6" l="1"/>
  <c r="H27" i="6" s="1"/>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45" i="7"/>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F3" i="4"/>
  <c r="G3" i="4"/>
  <c r="P4" i="4"/>
  <c r="V3" i="4"/>
  <c r="S4" i="4"/>
  <c r="U3" i="4"/>
  <c r="P2" i="4"/>
  <c r="W4" i="4"/>
  <c r="V4" i="4"/>
  <c r="T2" i="4"/>
  <c r="W3" i="4"/>
  <c r="D3" i="4"/>
  <c r="C4" i="4"/>
  <c r="K3" i="4"/>
  <c r="B4" i="4"/>
  <c r="M4" i="4"/>
  <c r="B3" i="4"/>
  <c r="H4" i="4"/>
  <c r="F4" i="4"/>
  <c r="I3" i="4"/>
  <c r="H2" i="4"/>
  <c r="Q4" i="4"/>
  <c r="T4" i="4"/>
  <c r="E3" i="4"/>
  <c r="O3" i="4"/>
  <c r="P3" i="4"/>
  <c r="I4" i="4"/>
  <c r="N4" i="4"/>
  <c r="X2" i="4"/>
  <c r="E4" i="4"/>
  <c r="H3" i="4"/>
  <c r="J4" i="4"/>
  <c r="N3" i="4"/>
  <c r="J2" i="4"/>
  <c r="R3" i="4"/>
  <c r="Z2" i="4"/>
  <c r="S3" i="4"/>
  <c r="V2" i="4"/>
  <c r="U4" i="4"/>
  <c r="J3" i="4"/>
  <c r="O4" i="4"/>
  <c r="L4" i="4"/>
  <c r="Y3" i="4"/>
  <c r="M3" i="4"/>
  <c r="G4" i="4"/>
  <c r="R2" i="4"/>
  <c r="X4" i="4"/>
  <c r="N2" i="4"/>
  <c r="C3" i="4"/>
  <c r="D4" i="4"/>
  <c r="X3" i="4"/>
  <c r="L2" i="4"/>
  <c r="R4" i="4"/>
  <c r="L3" i="4"/>
  <c r="K4" i="4"/>
  <c r="I28" i="6" l="1"/>
  <c r="I31" i="6"/>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E29" i="6"/>
  <c r="M22" i="6" s="1"/>
  <c r="C191" i="6"/>
  <c r="D153" i="6"/>
  <c r="C192" i="6"/>
  <c r="C154" i="6" l="1"/>
  <c r="C153" i="6"/>
  <c r="C11" i="1"/>
  <c r="S4" i="3" s="1"/>
  <c r="T4" i="3" s="1"/>
  <c r="U4" i="3" s="1"/>
  <c r="P15" i="6"/>
  <c r="M15" i="6" s="1"/>
  <c r="E35" i="6"/>
  <c r="O22" i="6" s="1"/>
  <c r="O19" i="6" s="1"/>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H28" i="6" l="1"/>
  <c r="C190" i="6" s="1"/>
  <c r="J42" i="7"/>
  <c r="N15" i="6"/>
  <c r="H42" i="7"/>
  <c r="E108" i="7"/>
  <c r="D23" i="7"/>
  <c r="M19" i="6"/>
  <c r="H31" i="6" s="1"/>
  <c r="C151" i="6" s="1"/>
  <c r="AA6" i="3"/>
  <c r="H48" i="8"/>
  <c r="P29" i="1"/>
  <c r="A7" i="3"/>
  <c r="B7" i="3" s="1"/>
  <c r="P7" i="3" s="1"/>
  <c r="Q7" i="3" s="1"/>
  <c r="AD6" i="3"/>
  <c r="P6" i="3"/>
  <c r="Q6" i="3" s="1"/>
  <c r="H71" i="7"/>
  <c r="Z6" i="3"/>
  <c r="H68" i="7"/>
  <c r="H16" i="7"/>
  <c r="P28" i="1"/>
  <c r="H50" i="8"/>
  <c r="C149" i="6"/>
  <c r="H46" i="8"/>
  <c r="H13" i="7"/>
  <c r="H58" i="8"/>
  <c r="R194" i="4"/>
  <c r="P196" i="4"/>
  <c r="F108" i="7"/>
  <c r="D213" i="4"/>
  <c r="F213" i="4" s="1"/>
  <c r="B191" i="6"/>
  <c r="H61" i="8"/>
  <c r="D223" i="4"/>
  <c r="F223" i="4" s="1"/>
  <c r="X111" i="4"/>
  <c r="W111" i="4"/>
  <c r="D108" i="4" s="1"/>
  <c r="D188" i="4"/>
  <c r="F188" i="4" s="1"/>
  <c r="D130" i="6"/>
  <c r="E130" i="6" s="1"/>
  <c r="E129" i="6"/>
  <c r="C193" i="6"/>
  <c r="X236" i="4"/>
  <c r="W236" i="4"/>
  <c r="W201" i="4"/>
  <c r="X201" i="4"/>
  <c r="D198" i="4" s="1"/>
  <c r="D2" i="4"/>
  <c r="S28" i="6" l="1"/>
  <c r="C194" i="6"/>
  <c r="D152" i="6"/>
  <c r="H46" i="7"/>
  <c r="H32" i="6"/>
  <c r="I32" i="6"/>
  <c r="H29" i="6"/>
  <c r="B190" i="6" s="1"/>
  <c r="I42" i="7"/>
  <c r="I29" i="6"/>
  <c r="I30" i="6" s="1"/>
  <c r="C155" i="6"/>
  <c r="C150" i="6"/>
  <c r="B192" i="6"/>
  <c r="B193" i="6"/>
  <c r="C157" i="6"/>
  <c r="C152"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B194" i="6" l="1"/>
  <c r="H14" i="7"/>
  <c r="I47" i="7"/>
  <c r="H47" i="7"/>
  <c r="H30" i="6"/>
  <c r="H48" i="7" s="1"/>
  <c r="S29" i="6"/>
  <c r="I48" i="7"/>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Y432" i="3"/>
  <c r="T434" i="3"/>
  <c r="AH434" i="3" l="1"/>
  <c r="E434" i="3"/>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U475" i="3" s="1"/>
  <c r="AD475" i="3"/>
  <c r="Y474" i="3"/>
  <c r="T476" i="3"/>
  <c r="AG476" i="3" l="1"/>
  <c r="D476" i="3"/>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A483" i="3"/>
  <c r="T483" i="3" l="1"/>
  <c r="E483" i="3" s="1"/>
  <c r="H483" i="3" s="1"/>
  <c r="AG483" i="3" l="1"/>
  <c r="AH483" i="3"/>
  <c r="D483" i="3"/>
  <c r="G483" i="3" s="1"/>
  <c r="K483" i="3"/>
  <c r="AE483" i="3" s="1"/>
  <c r="F483" i="3" l="1"/>
  <c r="I483" i="3"/>
  <c r="J483" i="3"/>
  <c r="AD483" i="3" s="1"/>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A485" i="3"/>
  <c r="AC485" i="3"/>
  <c r="Z485" i="3"/>
  <c r="U484" i="3" l="1"/>
  <c r="Y483" i="3"/>
  <c r="T485" i="3"/>
  <c r="D485" i="3" l="1"/>
  <c r="G485" i="3" s="1"/>
  <c r="AG485" i="3"/>
  <c r="AH485" i="3"/>
  <c r="E485" i="3"/>
  <c r="H485" i="3" s="1"/>
  <c r="K485" i="3" s="1"/>
  <c r="AE485" i="3" s="1"/>
  <c r="F485" i="3" l="1"/>
  <c r="I485" i="3"/>
  <c r="J485" i="3"/>
  <c r="AD485" i="3" s="1"/>
  <c r="M485" i="3"/>
  <c r="N485" i="3" s="1"/>
  <c r="V485" i="3"/>
  <c r="A486" i="3"/>
  <c r="B486" i="3" s="1"/>
  <c r="W485" i="3" l="1"/>
  <c r="L485" i="3"/>
  <c r="AA486" i="3"/>
  <c r="P486" i="3"/>
  <c r="Q486" i="3" s="1"/>
  <c r="R486" i="3" s="1"/>
  <c r="S486" i="3" s="1"/>
  <c r="AC486" i="3"/>
  <c r="Z486" i="3"/>
  <c r="T486" i="3" l="1"/>
  <c r="AH486" i="3" s="1"/>
  <c r="U485" i="3"/>
  <c r="Y484" i="3"/>
  <c r="D486" i="3" l="1"/>
  <c r="G486" i="3" s="1"/>
  <c r="AG486" i="3"/>
  <c r="E486" i="3"/>
  <c r="H486" i="3" s="1"/>
  <c r="K486" i="3" s="1"/>
  <c r="AE486" i="3" s="1"/>
  <c r="F486" i="3" l="1"/>
  <c r="V486" i="3"/>
  <c r="A487" i="3"/>
  <c r="B487" i="3" s="1"/>
  <c r="I486" i="3"/>
  <c r="J486" i="3"/>
  <c r="AD486" i="3" s="1"/>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Z490" i="3"/>
  <c r="AC490" i="3"/>
  <c r="P490" i="3"/>
  <c r="Q490" i="3" s="1"/>
  <c r="R490" i="3" s="1"/>
  <c r="S490" i="3" s="1"/>
  <c r="AA490" i="3"/>
  <c r="L489" i="3" l="1"/>
  <c r="U489" i="3" s="1"/>
  <c r="AD489" i="3"/>
  <c r="T490" i="3"/>
  <c r="Y488" i="3" l="1"/>
  <c r="AH490" i="3"/>
  <c r="E490" i="3"/>
  <c r="H490" i="3" s="1"/>
  <c r="K490" i="3" s="1"/>
  <c r="AE490" i="3" s="1"/>
  <c r="D490" i="3"/>
  <c r="AG490" i="3"/>
  <c r="V490" i="3" l="1"/>
  <c r="A491" i="3"/>
  <c r="B491" i="3" s="1"/>
  <c r="F490" i="3"/>
  <c r="G490" i="3"/>
  <c r="I490" i="3" l="1"/>
  <c r="W490" i="3" s="1"/>
  <c r="J490" i="3"/>
  <c r="AD490" i="3" s="1"/>
  <c r="M490" i="3"/>
  <c r="N490" i="3" s="1"/>
  <c r="P491" i="3"/>
  <c r="Q491" i="3" s="1"/>
  <c r="R491" i="3" s="1"/>
  <c r="S491" i="3" s="1"/>
  <c r="Z491" i="3"/>
  <c r="AC491" i="3"/>
  <c r="AA491" i="3"/>
  <c r="T491" i="3" l="1"/>
  <c r="L490" i="3"/>
  <c r="AH491" i="3" l="1"/>
  <c r="U490" i="3"/>
  <c r="D491" i="3" s="1"/>
  <c r="AG491" i="3"/>
  <c r="Y489" i="3"/>
  <c r="E491" i="3" l="1"/>
  <c r="H491" i="3" s="1"/>
  <c r="K491" i="3" s="1"/>
  <c r="AE491" i="3" s="1"/>
  <c r="G491" i="3"/>
  <c r="F491" i="3" l="1"/>
  <c r="I491" i="3"/>
  <c r="J491" i="3"/>
  <c r="AD491" i="3" s="1"/>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Z739" i="3"/>
  <c r="T739" i="3" l="1"/>
  <c r="L738" i="3"/>
  <c r="AH739" i="3" l="1"/>
  <c r="U738" i="3"/>
  <c r="E739" i="3" s="1"/>
  <c r="H739" i="3" s="1"/>
  <c r="AG739" i="3"/>
  <c r="Y737" i="3"/>
  <c r="D739" i="3" l="1"/>
  <c r="G739" i="3" s="1"/>
  <c r="K739" i="3"/>
  <c r="AE739" i="3" s="1"/>
  <c r="F739" i="3" l="1"/>
  <c r="I739" i="3"/>
  <c r="J739" i="3"/>
  <c r="AD739" i="3" s="1"/>
  <c r="M739" i="3"/>
  <c r="N739" i="3" s="1"/>
  <c r="V739" i="3"/>
  <c r="A740" i="3"/>
  <c r="B740" i="3" s="1"/>
  <c r="W739" i="3" l="1"/>
  <c r="L739" i="3"/>
  <c r="P740" i="3"/>
  <c r="Q740" i="3" s="1"/>
  <c r="R740" i="3" s="1"/>
  <c r="S740" i="3" s="1"/>
  <c r="Z740" i="3"/>
  <c r="AC740" i="3"/>
  <c r="AA740" i="3"/>
  <c r="U739" i="3" l="1"/>
  <c r="Y738" i="3"/>
  <c r="T740" i="3"/>
  <c r="E740" i="3" l="1"/>
  <c r="H740" i="3" s="1"/>
  <c r="K740" i="3" s="1"/>
  <c r="AE740" i="3" s="1"/>
  <c r="D740" i="3"/>
  <c r="G740" i="3" s="1"/>
  <c r="AH740" i="3"/>
  <c r="AG740" i="3"/>
  <c r="F740" i="3" l="1"/>
  <c r="I740" i="3"/>
  <c r="J740" i="3"/>
  <c r="AD740" i="3" s="1"/>
  <c r="M740" i="3"/>
  <c r="N740" i="3" s="1"/>
  <c r="V740" i="3"/>
  <c r="A741" i="3"/>
  <c r="B741" i="3" s="1"/>
  <c r="W740" i="3" l="1"/>
  <c r="L740" i="3"/>
  <c r="AA741" i="3"/>
  <c r="P741" i="3"/>
  <c r="Q741" i="3" s="1"/>
  <c r="R741" i="3" s="1"/>
  <c r="S741" i="3" s="1"/>
  <c r="Z741" i="3"/>
  <c r="AC741" i="3"/>
  <c r="T741" i="3" l="1"/>
  <c r="AG741" i="3" s="1"/>
  <c r="U740" i="3"/>
  <c r="Y739" i="3"/>
  <c r="E741" i="3" l="1"/>
  <c r="H741" i="3" s="1"/>
  <c r="D741" i="3"/>
  <c r="AH741" i="3"/>
  <c r="K741" i="3" l="1"/>
  <c r="AE741" i="3" s="1"/>
  <c r="F741" i="3"/>
  <c r="G741" i="3"/>
  <c r="V741" i="3" l="1"/>
  <c r="A742" i="3"/>
  <c r="B742" i="3" s="1"/>
  <c r="I741" i="3"/>
  <c r="J741" i="3"/>
  <c r="AD741" i="3" s="1"/>
  <c r="M741" i="3"/>
  <c r="N741" i="3" s="1"/>
  <c r="L741" i="3" l="1"/>
  <c r="W741" i="3"/>
  <c r="AC742" i="3"/>
  <c r="P742" i="3"/>
  <c r="Q742" i="3" s="1"/>
  <c r="R742" i="3" s="1"/>
  <c r="S742" i="3" s="1"/>
  <c r="Z742" i="3"/>
  <c r="AA742" i="3"/>
  <c r="U741" i="3" l="1"/>
  <c r="Y740" i="3"/>
  <c r="T742" i="3"/>
  <c r="AG742" i="3" s="1"/>
  <c r="E742" i="3" l="1"/>
  <c r="H742" i="3" s="1"/>
  <c r="K742" i="3" s="1"/>
  <c r="AE742" i="3" s="1"/>
  <c r="AH742" i="3"/>
  <c r="D742" i="3"/>
  <c r="F742" i="3" l="1"/>
  <c r="G742" i="3"/>
  <c r="V742" i="3"/>
  <c r="A743" i="3"/>
  <c r="B743" i="3" s="1"/>
  <c r="I742" i="3" l="1"/>
  <c r="W742" i="3" s="1"/>
  <c r="J742" i="3"/>
  <c r="AD742" i="3" s="1"/>
  <c r="M742" i="3"/>
  <c r="N742" i="3" s="1"/>
  <c r="Z743" i="3"/>
  <c r="AA743" i="3"/>
  <c r="P743" i="3"/>
  <c r="Q743" i="3" s="1"/>
  <c r="R743" i="3" s="1"/>
  <c r="S743" i="3" s="1"/>
  <c r="AC743" i="3"/>
  <c r="T743" i="3" l="1"/>
  <c r="L742" i="3"/>
  <c r="U742" i="3" l="1"/>
  <c r="E743" i="3" s="1"/>
  <c r="H743" i="3" s="1"/>
  <c r="AH743" i="3"/>
  <c r="AG743" i="3"/>
  <c r="Y741" i="3"/>
  <c r="D743" i="3" l="1"/>
  <c r="G743" i="3" s="1"/>
  <c r="K743" i="3"/>
  <c r="AE743" i="3" s="1"/>
  <c r="F743" i="3" l="1"/>
  <c r="I743" i="3"/>
  <c r="J743" i="3"/>
  <c r="AD743" i="3" s="1"/>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<sst xmlns="http://schemas.openxmlformats.org/spreadsheetml/2006/main" count="1735" uniqueCount="576">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</sst>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-2052</c:v>
                </c:pt>
                <c:pt idx="6">
                  <c:v>-2052</c:v>
                </c:pt>
                <c:pt idx="7">
                  <c:v>-2052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-1812</c:v>
                </c:pt>
                <c:pt idx="1">
                  <c:v>-1992</c:v>
                </c:pt>
                <c:pt idx="2">
                  <c:v>-2072</c:v>
                </c:pt>
                <c:pt idx="3">
                  <c:v>-2002</c:v>
                </c:pt>
                <c:pt idx="4">
                  <c:v>-1812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-2052</c:v>
                </c:pt>
                <c:pt idx="6">
                  <c:v>-2052</c:v>
                </c:pt>
                <c:pt idx="7">
                  <c:v>-2052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-1812</c:v>
                </c:pt>
                <c:pt idx="1">
                  <c:v>-1992</c:v>
                </c:pt>
                <c:pt idx="2">
                  <c:v>-2072</c:v>
                </c:pt>
                <c:pt idx="3">
                  <c:v>-2002</c:v>
                </c:pt>
                <c:pt idx="4">
                  <c:v>-1812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-1178.4255113155029</c:v>
                </c:pt>
                <c:pt idx="1">
                  <c:v>-1091.8118390330999</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143.55275361745115</c:v>
                </c:pt>
                <c:pt idx="2">
                  <c:v>173.07175031058503</c:v>
                </c:pt>
                <c:pt idx="3">
                  <c:v>0</c:v>
                </c:pt>
              </c:numCache>
            </c:numRef>
          </c:xVal>
          <c:yVal>
            <c:numRef>
              <c:f>Stabilito!$C$151:$C$154</c:f>
              <c:numCache>
                <c:formatCode>0</c:formatCode>
                <c:ptCount val="4"/>
                <c:pt idx="0">
                  <c:v>-1294.6682221239514</c:v>
                </c:pt>
                <c:pt idx="1">
                  <c:v>-1294.6682221239514</c:v>
                </c:pt>
                <c:pt idx="2">
                  <c:v>-1399.2627031669556</c:v>
                </c:pt>
                <c:pt idx="3">
                  <c:v>-1399.2627031669556</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149</c:v>
                </c:pt>
                <c:pt idx="2">
                  <c:v>149</c:v>
                </c:pt>
                <c:pt idx="3">
                  <c:v>52</c:v>
                </c:pt>
                <c:pt idx="4">
                  <c:v>52</c:v>
                </c:pt>
              </c:numCache>
            </c:numRef>
          </c:xVal>
          <c:yVal>
            <c:numRef>
              <c:f>Stabilito!$C$163:$C$167</c:f>
              <c:numCache>
                <c:formatCode>0</c:formatCode>
                <c:ptCount val="5"/>
                <c:pt idx="0">
                  <c:v>-1812</c:v>
                </c:pt>
                <c:pt idx="1">
                  <c:v>-1936.7142857142858</c:v>
                </c:pt>
                <c:pt idx="2">
                  <c:v>-2050.5</c:v>
                </c:pt>
                <c:pt idx="3">
                  <c:v>-2002</c:v>
                </c:pt>
                <c:pt idx="4">
                  <c:v>-1812</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-149</c:v>
                </c:pt>
                <c:pt idx="2">
                  <c:v>-149</c:v>
                </c:pt>
                <c:pt idx="3">
                  <c:v>-52</c:v>
                </c:pt>
                <c:pt idx="4">
                  <c:v>-52</c:v>
                </c:pt>
              </c:numCache>
            </c:numRef>
          </c:xVal>
          <c:yVal>
            <c:numRef>
              <c:f>Stabilito!$C$163:$C$167</c:f>
              <c:numCache>
                <c:formatCode>0</c:formatCode>
                <c:ptCount val="5"/>
                <c:pt idx="0">
                  <c:v>-1812</c:v>
                </c:pt>
                <c:pt idx="1">
                  <c:v>-1936.7142857142858</c:v>
                </c:pt>
                <c:pt idx="2">
                  <c:v>-2050.5</c:v>
                </c:pt>
                <c:pt idx="3">
                  <c:v>-2002</c:v>
                </c:pt>
                <c:pt idx="4">
                  <c:v>-1812</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684</c:v>
                </c:pt>
                <c:pt idx="1">
                  <c:v>-684</c:v>
                </c:pt>
              </c:numCache>
            </c:numRef>
          </c:xVal>
          <c:yVal>
            <c:numRef>
              <c:f>Stabilito!$C$168:$C$169</c:f>
              <c:numCache>
                <c:formatCode>0</c:formatCode>
                <c:ptCount val="2"/>
                <c:pt idx="0">
                  <c:v>-2092.7199999999998</c:v>
                </c:pt>
                <c:pt idx="1">
                  <c:v>-2092.7199999999998</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-1564</c:v>
                </c:pt>
                <c:pt idx="1">
                  <c:v>-1564</c:v>
                </c:pt>
                <c:pt idx="2">
                  <c:v>-2052</c:v>
                </c:pt>
                <c:pt idx="3">
                  <c:v>-2052</c:v>
                </c:pt>
                <c:pt idx="4">
                  <c:v>-1564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-2140.4</c:v>
                </c:pt>
                <c:pt idx="1">
                  <c:v>-2140.4</c:v>
                </c:pt>
                <c:pt idx="2">
                  <c:v>-2140.4</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-260.39999999999998</c:v>
                </c:pt>
                <c:pt idx="1">
                  <c:v>-260.39999999999998</c:v>
                </c:pt>
                <c:pt idx="2">
                  <c:v>-260.39999999999998</c:v>
                </c:pt>
              </c:numCache>
            </c:numRef>
          </c:xVal>
          <c:yVal>
            <c:numRef>
              <c:f>Stabilito!$C$143:$C$145</c:f>
              <c:numCache>
                <c:formatCode>0</c:formatCode>
                <c:ptCount val="3"/>
                <c:pt idx="0">
                  <c:v>-1812</c:v>
                </c:pt>
                <c:pt idx="1">
                  <c:v>-1902</c:v>
                </c:pt>
                <c:pt idx="2">
                  <c:v>-1992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-294.60000000000002</c:v>
                </c:pt>
                <c:pt idx="1">
                  <c:v>-294.60000000000002</c:v>
                </c:pt>
                <c:pt idx="2">
                  <c:v>-294.60000000000002</c:v>
                </c:pt>
              </c:numCache>
            </c:numRef>
          </c:xVal>
          <c:yVal>
            <c:numRef>
              <c:f>Stabilito!$C$146:$C$148</c:f>
              <c:numCache>
                <c:formatCode>0</c:formatCode>
                <c:ptCount val="3"/>
                <c:pt idx="0">
                  <c:v>-1992</c:v>
                </c:pt>
                <c:pt idx="1">
                  <c:v>-2032</c:v>
                </c:pt>
                <c:pt idx="2">
                  <c:v>-2072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294.60000000000002</c:v>
                </c:pt>
                <c:pt idx="1">
                  <c:v>294.60000000000002</c:v>
                </c:pt>
                <c:pt idx="2">
                  <c:v>294.60000000000002</c:v>
                </c:pt>
              </c:numCache>
            </c:numRef>
          </c:xVal>
          <c:yVal>
            <c:numRef>
              <c:f>Stabilito!$C$140:$C$142</c:f>
              <c:numCache>
                <c:formatCode>0</c:formatCode>
                <c:ptCount val="3"/>
                <c:pt idx="0">
                  <c:v>-1812</c:v>
                </c:pt>
                <c:pt idx="1">
                  <c:v>-1907</c:v>
                </c:pt>
                <c:pt idx="2">
                  <c:v>-2002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-294.60000000000002</c:v>
                </c:pt>
                <c:pt idx="1">
                  <c:v>-294.60000000000002</c:v>
                </c:pt>
                <c:pt idx="2">
                  <c:v>-294.60000000000002</c:v>
                </c:pt>
              </c:numCache>
            </c:numRef>
          </c:xVal>
          <c:yVal>
            <c:numRef>
              <c:f>Stabilito!$C$155:$C$157</c:f>
              <c:numCache>
                <c:formatCode>0</c:formatCode>
                <c:ptCount val="3"/>
                <c:pt idx="0">
                  <c:v>-1135.1186751743014</c:v>
                </c:pt>
                <c:pt idx="1">
                  <c:v>-1214.8934486491264</c:v>
                </c:pt>
                <c:pt idx="2">
                  <c:v>-1294.6682221239514</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Abaco!$K$43:$K$51</c:f>
              <c:numCache>
                <c:formatCode>General" m/s"</c:formatCode>
                <c:ptCount val="9"/>
                <c:pt idx="0">
                  <c:v>1002.4406316061013</c:v>
                </c:pt>
                <c:pt idx="1">
                  <c:v>614.39646935188387</c:v>
                </c:pt>
                <c:pt idx="2">
                  <c:v>409.85381370352155</c:v>
                </c:pt>
                <c:pt idx="3">
                  <c:v>301.67347194165461</c:v>
                </c:pt>
                <c:pt idx="4">
                  <c:v>236.37604162924021</c:v>
                </c:pt>
                <c:pt idx="5">
                  <c:v>193.01293043449522</c:v>
                </c:pt>
                <c:pt idx="6">
                  <c:v>162.21858118666972</c:v>
                </c:pt>
                <c:pt idx="7">
                  <c:v>139.25559546447269</c:v>
                </c:pt>
                <c:pt idx="8">
                  <c:v>121.4886173321056</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99 mm</c:v>
                </c:pt>
              </c:strCache>
            </c:strRef>
          </c:tx>
          <c:xVal>
            <c:numRef>
              <c:f>Abaco!$D$52:$D$60</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Abaco!$K$52:$K$60</c:f>
              <c:numCache>
                <c:formatCode>General" m/s"</c:formatCode>
                <c:ptCount val="9"/>
                <c:pt idx="0">
                  <c:v>590.49474934968862</c:v>
                </c:pt>
                <c:pt idx="1">
                  <c:v>488.43927841295658</c:v>
                </c:pt>
                <c:pt idx="2">
                  <c:v>367.43588556586712</c:v>
                </c:pt>
                <c:pt idx="3">
                  <c:v>283.72217159263624</c:v>
                </c:pt>
                <c:pt idx="4">
                  <c:v>227.42290058198219</c:v>
                </c:pt>
                <c:pt idx="5">
                  <c:v>188.00737479128543</c:v>
                </c:pt>
                <c:pt idx="6">
                  <c:v>159.1805757562129</c:v>
                </c:pt>
                <c:pt idx="7">
                  <c:v>137.2952316544793</c:v>
                </c:pt>
                <c:pt idx="8">
                  <c:v>120.16245786755148</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149 mm</c:v>
                </c:pt>
              </c:strCache>
            </c:strRef>
          </c:tx>
          <c:xVal>
            <c:numRef>
              <c:f>Abaco!$D$61:$D$69</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Abaco!$K$61:$K$69</c:f>
              <c:numCache>
                <c:formatCode>General" m/s"</c:formatCode>
                <c:ptCount val="9"/>
                <c:pt idx="0">
                  <c:v>395.83342877308831</c:v>
                </c:pt>
                <c:pt idx="1">
                  <c:v>371.15987140769613</c:v>
                </c:pt>
                <c:pt idx="2">
                  <c:v>313.32176183527076</c:v>
                </c:pt>
                <c:pt idx="3">
                  <c:v>257.40838573340358</c:v>
                </c:pt>
                <c:pt idx="4">
                  <c:v>213.35444439642777</c:v>
                </c:pt>
                <c:pt idx="5">
                  <c:v>179.83066084978307</c:v>
                </c:pt>
                <c:pt idx="6">
                  <c:v>154.09947034058789</c:v>
                </c:pt>
                <c:pt idx="7">
                  <c:v>133.96596936502851</c:v>
                </c:pt>
                <c:pt idx="8">
                  <c:v>117.8866430900574</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Abaco!$L$43:$L$51</c:f>
              <c:numCache>
                <c:formatCode>General" m"</c:formatCode>
                <c:ptCount val="9"/>
                <c:pt idx="0">
                  <c:v>2763.5913417554384</c:v>
                </c:pt>
                <c:pt idx="1">
                  <c:v>3910.4839356361676</c:v>
                </c:pt>
                <c:pt idx="2">
                  <c:v>3701.9954460840859</c:v>
                </c:pt>
                <c:pt idx="3">
                  <c:v>3017.8314299416347</c:v>
                </c:pt>
                <c:pt idx="4">
                  <c:v>2315.5873532337741</c:v>
                </c:pt>
                <c:pt idx="5">
                  <c:v>1751.9594559433162</c:v>
                </c:pt>
                <c:pt idx="6">
                  <c:v>1336.3032825490639</c:v>
                </c:pt>
                <c:pt idx="7">
                  <c:v>1036.2281023931075</c:v>
                </c:pt>
                <c:pt idx="8">
                  <c:v>818.45290683996257</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99 mm</c:v>
                </c:pt>
              </c:strCache>
            </c:strRef>
          </c:tx>
          <c:xVal>
            <c:numRef>
              <c:f>Abaco!$D$52:$D$60</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Abaco!$L$52:$L$60</c:f>
              <c:numCache>
                <c:formatCode>General" m"</c:formatCode>
                <c:ptCount val="9"/>
                <c:pt idx="0">
                  <c:v>1283.2325904559127</c:v>
                </c:pt>
                <c:pt idx="1">
                  <c:v>1741.7134403812734</c:v>
                </c:pt>
                <c:pt idx="2">
                  <c:v>1853.0101365227204</c:v>
                </c:pt>
                <c:pt idx="3">
                  <c:v>1751.8832356223068</c:v>
                </c:pt>
                <c:pt idx="4">
                  <c:v>1545.3102127409998</c:v>
                </c:pt>
                <c:pt idx="5">
                  <c:v>1308.5115186973842</c:v>
                </c:pt>
                <c:pt idx="6">
                  <c:v>1084.7260973717389</c:v>
                </c:pt>
                <c:pt idx="7">
                  <c:v>892.17450417166719</c:v>
                </c:pt>
                <c:pt idx="8">
                  <c:v>734.16246724072585</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149 mm</c:v>
                </c:pt>
              </c:strCache>
            </c:strRef>
          </c:tx>
          <c:xVal>
            <c:numRef>
              <c:f>Abaco!$D$61:$D$69</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Abaco!$L$61:$L$69</c:f>
              <c:numCache>
                <c:formatCode>General" m"</c:formatCode>
                <c:ptCount val="9"/>
                <c:pt idx="0">
                  <c:v>794.75834496934203</c:v>
                </c:pt>
                <c:pt idx="1">
                  <c:v>1013.4205006161043</c:v>
                </c:pt>
                <c:pt idx="2">
                  <c:v>1106.4250125354113</c:v>
                </c:pt>
                <c:pt idx="3">
                  <c:v>1108.2695365467105</c:v>
                </c:pt>
                <c:pt idx="4">
                  <c:v>1048.347566709496</c:v>
                </c:pt>
                <c:pt idx="5">
                  <c:v>952.87243771283829</c:v>
                </c:pt>
                <c:pt idx="6">
                  <c:v>842.61263212448807</c:v>
                </c:pt>
                <c:pt idx="7">
                  <c:v>731.98823302002131</c:v>
                </c:pt>
                <c:pt idx="8">
                  <c:v>629.45478410396083</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Abaco!$M$43:$M$51</c:f>
              <c:numCache>
                <c:formatCode>General" s"</c:formatCode>
                <c:ptCount val="9"/>
                <c:pt idx="0">
                  <c:v>13.944383064217877</c:v>
                </c:pt>
                <c:pt idx="1">
                  <c:v>22.262929101096486</c:v>
                </c:pt>
                <c:pt idx="2">
                  <c:v>24.398052431056875</c:v>
                </c:pt>
                <c:pt idx="3">
                  <c:v>23.562092014573555</c:v>
                </c:pt>
                <c:pt idx="4">
                  <c:v>21.484863200529485</c:v>
                </c:pt>
                <c:pt idx="5">
                  <c:v>19.169415794973119</c:v>
                </c:pt>
                <c:pt idx="6">
                  <c:v>17.039811710672211</c:v>
                </c:pt>
                <c:pt idx="7">
                  <c:v>15.20981864486048</c:v>
                </c:pt>
                <c:pt idx="8">
                  <c:v>13.671765480434479</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99 mm</c:v>
                </c:pt>
              </c:strCache>
            </c:strRef>
          </c:tx>
          <c:xVal>
            <c:numRef>
              <c:f>Abaco!$D$52:$D$60</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Abaco!$M$52:$M$60</c:f>
              <c:numCache>
                <c:formatCode>General" s"</c:formatCode>
                <c:ptCount val="9"/>
                <c:pt idx="0">
                  <c:v>8.4052570892024328</c:v>
                </c:pt>
                <c:pt idx="1">
                  <c:v>13.543564163784431</c:v>
                </c:pt>
                <c:pt idx="2">
                  <c:v>15.904535296091916</c:v>
                </c:pt>
                <c:pt idx="3">
                  <c:v>16.766507763657323</c:v>
                </c:pt>
                <c:pt idx="4">
                  <c:v>16.645552180856992</c:v>
                </c:pt>
                <c:pt idx="5">
                  <c:v>15.931763425733747</c:v>
                </c:pt>
                <c:pt idx="6">
                  <c:v>14.926644080083188</c:v>
                </c:pt>
                <c:pt idx="7">
                  <c:v>13.832324722812166</c:v>
                </c:pt>
                <c:pt idx="8">
                  <c:v>12.763252011079981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149 mm</c:v>
                </c:pt>
              </c:strCache>
            </c:strRef>
          </c:tx>
          <c:xVal>
            <c:numRef>
              <c:f>Abaco!$D$61:$D$69</c:f>
              <c:numCache>
                <c:formatCode>General\ "kg"</c:formatCode>
                <c:ptCount val="9"/>
                <c:pt idx="0">
                  <c:v>1.6319999999999999</c:v>
                </c:pt>
                <c:pt idx="1">
                  <c:v>3.2897499999999997</c:v>
                </c:pt>
                <c:pt idx="2">
                  <c:v>4.9474999999999998</c:v>
                </c:pt>
                <c:pt idx="3">
                  <c:v>6.6052499999999998</c:v>
                </c:pt>
                <c:pt idx="4">
                  <c:v>8.2629999999999999</c:v>
                </c:pt>
                <c:pt idx="5">
                  <c:v>9.92075</c:v>
                </c:pt>
                <c:pt idx="6">
                  <c:v>11.5785</c:v>
                </c:pt>
                <c:pt idx="7">
                  <c:v>13.23625</c:v>
                </c:pt>
                <c:pt idx="8">
                  <c:v>14.894</c:v>
                </c:pt>
              </c:numCache>
            </c:numRef>
          </c:xVal>
          <c:yVal>
            <c:numRef>
              <c:f>Abaco!$M$61:$M$69</c:f>
              <c:numCache>
                <c:formatCode>General" s"</c:formatCode>
                <c:ptCount val="9"/>
                <c:pt idx="0">
                  <c:v>6.1713838175324387</c:v>
                </c:pt>
                <c:pt idx="1">
                  <c:v>9.7098961490395794</c:v>
                </c:pt>
                <c:pt idx="2">
                  <c:v>11.614422998058645</c:v>
                </c:pt>
                <c:pt idx="3">
                  <c:v>12.662101916986286</c:v>
                </c:pt>
                <c:pt idx="4">
                  <c:v>13.096272677589925</c:v>
                </c:pt>
                <c:pt idx="5">
                  <c:v>13.078935247055238</c:v>
                </c:pt>
                <c:pt idx="6">
                  <c:v>12.74771632977799</c:v>
                </c:pt>
                <c:pt idx="7">
                  <c:v>12.220689995305552</c:v>
                </c:pt>
                <c:pt idx="8">
                  <c:v>11.591197250379546</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1.1741687960449341</c:v>
                </c:pt>
                <c:pt idx="1">
                  <c:v>2.2306787055702286</c:v>
                </c:pt>
                <c:pt idx="2">
                  <c:v>3.1055642841803608</c:v>
                </c:pt>
                <c:pt idx="3">
                  <c:v>2.049054374655066</c:v>
                </c:pt>
              </c:numCache>
            </c:numRef>
          </c:xVal>
          <c:yVal>
            <c:numRef>
              <c:f>Stabilito!$C$190:$C$193</c:f>
              <c:numCache>
                <c:formatCode>0.00</c:formatCode>
                <c:ptCount val="4"/>
                <c:pt idx="0">
                  <c:v>21.750417214765324</c:v>
                </c:pt>
                <c:pt idx="1">
                  <c:v>26.22299247130076</c:v>
                </c:pt>
                <c:pt idx="2">
                  <c:v>26.22299247130076</c:v>
                </c:pt>
                <c:pt idx="3">
                  <c:v>21.750417214765324</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2.049054374655066</c:v>
                </c:pt>
                <c:pt idx="1">
                  <c:v>1.1741687960449341</c:v>
                </c:pt>
              </c:numCache>
            </c:numRef>
          </c:xVal>
          <c:yVal>
            <c:numRef>
              <c:f>Stabilito!$C$193:$C$194</c:f>
              <c:numCache>
                <c:formatCode>0.00</c:formatCode>
                <c:ptCount val="2"/>
                <c:pt idx="0">
                  <c:v>21.750417214765324</c:v>
                </c:pt>
                <c:pt idx="1">
                  <c:v>21.750417214765324</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2.1</c:v>
                </c:pt>
                <c:pt idx="1">
                  <c:v>3.06</c:v>
                </c:pt>
              </c:numCache>
            </c:numRef>
          </c:xVal>
          <c:yVal>
            <c:numRef>
              <c:f>Stabilito!$V$31:$V$32</c:f>
              <c:numCache>
                <c:formatCode>General</c:formatCode>
                <c:ptCount val="2"/>
                <c:pt idx="0">
                  <c:v>24.152000000000001</c:v>
                </c:pt>
                <c:pt idx="1">
                  <c:v>24.152000000000001</c:v>
                </c:pt>
              </c:numCache>
            </c:numRef>
          </c:yVal>
          <c:smooth val="0"/>
          <c:extLst>
            <c:ext xmlns:c16="http://schemas.microsoft.com/office/drawing/2014/chart" uri="{C3380CC4-5D6E-409C-BE32-E72D297353CC}">
              <c16:uniqueId val="{00000000-DC51-4CCD-AC14-9DE9D19DAD5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1398.5780826298239</c:v>
                </c:pt>
              </c:numCache>
            </c:numRef>
          </c:xVal>
          <c:yVal>
            <c:numRef>
              <c:f>Trajecto!$C$121</c:f>
              <c:numCache>
                <c:formatCode>0</c:formatCode>
                <c:ptCount val="1"/>
                <c:pt idx="0">
                  <c:v>1398.5780826298239</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13.609917782517323</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52.817571106003577</c:v>
                </c:pt>
                <c:pt idx="201">
                  <c:v>#N/A</c:v>
                </c:pt>
                <c:pt idx="202">
                  <c:v>#N/A</c:v>
                </c:pt>
                <c:pt idx="203">
                  <c:v>#N/A</c:v>
                </c:pt>
                <c:pt idx="204">
                  <c:v>#N/A</c:v>
                </c:pt>
                <c:pt idx="205">
                  <c:v>#N/A</c:v>
                </c:pt>
                <c:pt idx="206">
                  <c:v>#N/A</c:v>
                </c:pt>
                <c:pt idx="207">
                  <c:v>#N/A</c:v>
                </c:pt>
                <c:pt idx="208">
                  <c:v>#N/A</c:v>
                </c:pt>
                <c:pt idx="209">
                  <c:v>#N/A</c:v>
                </c:pt>
                <c:pt idx="210">
                  <c:v>92.996529196555045</c:v>
                </c:pt>
                <c:pt idx="211">
                  <c:v>#N/A</c:v>
                </c:pt>
                <c:pt idx="212">
                  <c:v>#N/A</c:v>
                </c:pt>
                <c:pt idx="213">
                  <c:v>#N/A</c:v>
                </c:pt>
                <c:pt idx="214">
                  <c:v>#N/A</c:v>
                </c:pt>
                <c:pt idx="215">
                  <c:v>#N/A</c:v>
                </c:pt>
                <c:pt idx="216">
                  <c:v>#N/A</c:v>
                </c:pt>
                <c:pt idx="217">
                  <c:v>#N/A</c:v>
                </c:pt>
                <c:pt idx="218">
                  <c:v>#N/A</c:v>
                </c:pt>
                <c:pt idx="219">
                  <c:v>#N/A</c:v>
                </c:pt>
                <c:pt idx="220">
                  <c:v>129.43365786310761</c:v>
                </c:pt>
                <c:pt idx="221">
                  <c:v>#N/A</c:v>
                </c:pt>
                <c:pt idx="222">
                  <c:v>#N/A</c:v>
                </c:pt>
                <c:pt idx="223">
                  <c:v>#N/A</c:v>
                </c:pt>
                <c:pt idx="224">
                  <c:v>#N/A</c:v>
                </c:pt>
                <c:pt idx="225">
                  <c:v>#N/A</c:v>
                </c:pt>
                <c:pt idx="226">
                  <c:v>#N/A</c:v>
                </c:pt>
                <c:pt idx="227">
                  <c:v>#N/A</c:v>
                </c:pt>
                <c:pt idx="228">
                  <c:v>#N/A</c:v>
                </c:pt>
                <c:pt idx="229">
                  <c:v>#N/A</c:v>
                </c:pt>
                <c:pt idx="230">
                  <c:v>162.97317041818525</c:v>
                </c:pt>
                <c:pt idx="231">
                  <c:v>#N/A</c:v>
                </c:pt>
                <c:pt idx="232">
                  <c:v>#N/A</c:v>
                </c:pt>
                <c:pt idx="233">
                  <c:v>#N/A</c:v>
                </c:pt>
                <c:pt idx="234">
                  <c:v>#N/A</c:v>
                </c:pt>
                <c:pt idx="235">
                  <c:v>#N/A</c:v>
                </c:pt>
                <c:pt idx="236">
                  <c:v>#N/A</c:v>
                </c:pt>
                <c:pt idx="237">
                  <c:v>#N/A</c:v>
                </c:pt>
                <c:pt idx="238">
                  <c:v>#N/A</c:v>
                </c:pt>
                <c:pt idx="239">
                  <c:v>#N/A</c:v>
                </c:pt>
                <c:pt idx="240">
                  <c:v>194.22088829516886</c:v>
                </c:pt>
                <c:pt idx="241">
                  <c:v>#N/A</c:v>
                </c:pt>
                <c:pt idx="242">
                  <c:v>#N/A</c:v>
                </c:pt>
                <c:pt idx="243">
                  <c:v>#N/A</c:v>
                </c:pt>
                <c:pt idx="244">
                  <c:v>#N/A</c:v>
                </c:pt>
                <c:pt idx="245">
                  <c:v>#N/A</c:v>
                </c:pt>
                <c:pt idx="246">
                  <c:v>#N/A</c:v>
                </c:pt>
                <c:pt idx="247">
                  <c:v>#N/A</c:v>
                </c:pt>
                <c:pt idx="248">
                  <c:v>#N/A</c:v>
                </c:pt>
                <c:pt idx="249">
                  <c:v>#N/A</c:v>
                </c:pt>
                <c:pt idx="250">
                  <c:v>223.62876711213161</c:v>
                </c:pt>
                <c:pt idx="251">
                  <c:v>#N/A</c:v>
                </c:pt>
                <c:pt idx="252">
                  <c:v>#N/A</c:v>
                </c:pt>
                <c:pt idx="253">
                  <c:v>#N/A</c:v>
                </c:pt>
                <c:pt idx="254">
                  <c:v>#N/A</c:v>
                </c:pt>
                <c:pt idx="255">
                  <c:v>#N/A</c:v>
                </c:pt>
                <c:pt idx="256">
                  <c:v>#N/A</c:v>
                </c:pt>
                <c:pt idx="257">
                  <c:v>#N/A</c:v>
                </c:pt>
                <c:pt idx="258">
                  <c:v>#N/A</c:v>
                </c:pt>
                <c:pt idx="259">
                  <c:v>#N/A</c:v>
                </c:pt>
                <c:pt idx="260">
                  <c:v>251.5450131863883</c:v>
                </c:pt>
                <c:pt idx="261">
                  <c:v>#N/A</c:v>
                </c:pt>
                <c:pt idx="262">
                  <c:v>#N/A</c:v>
                </c:pt>
                <c:pt idx="263">
                  <c:v>#N/A</c:v>
                </c:pt>
                <c:pt idx="264">
                  <c:v>#N/A</c:v>
                </c:pt>
                <c:pt idx="265">
                  <c:v>#N/A</c:v>
                </c:pt>
                <c:pt idx="266">
                  <c:v>#N/A</c:v>
                </c:pt>
                <c:pt idx="267">
                  <c:v>#N/A</c:v>
                </c:pt>
                <c:pt idx="268">
                  <c:v>#N/A</c:v>
                </c:pt>
                <c:pt idx="269">
                  <c:v>#N/A</c:v>
                </c:pt>
                <c:pt idx="270">
                  <c:v>278.24536863295646</c:v>
                </c:pt>
                <c:pt idx="271">
                  <c:v>#N/A</c:v>
                </c:pt>
                <c:pt idx="272">
                  <c:v>#N/A</c:v>
                </c:pt>
                <c:pt idx="273">
                  <c:v>#N/A</c:v>
                </c:pt>
                <c:pt idx="274">
                  <c:v>#N/A</c:v>
                </c:pt>
                <c:pt idx="275">
                  <c:v>#N/A</c:v>
                </c:pt>
                <c:pt idx="276">
                  <c:v>#N/A</c:v>
                </c:pt>
                <c:pt idx="277">
                  <c:v>#N/A</c:v>
                </c:pt>
                <c:pt idx="278">
                  <c:v>#N/A</c:v>
                </c:pt>
                <c:pt idx="279">
                  <c:v>#N/A</c:v>
                </c:pt>
                <c:pt idx="280">
                  <c:v>303.95343243659045</c:v>
                </c:pt>
                <c:pt idx="281">
                  <c:v>#N/A</c:v>
                </c:pt>
                <c:pt idx="282">
                  <c:v>#N/A</c:v>
                </c:pt>
                <c:pt idx="283">
                  <c:v>#N/A</c:v>
                </c:pt>
                <c:pt idx="284">
                  <c:v>#N/A</c:v>
                </c:pt>
                <c:pt idx="285">
                  <c:v>#N/A</c:v>
                </c:pt>
                <c:pt idx="286">
                  <c:v>#N/A</c:v>
                </c:pt>
                <c:pt idx="287">
                  <c:v>#N/A</c:v>
                </c:pt>
                <c:pt idx="288">
                  <c:v>#N/A</c:v>
                </c:pt>
                <c:pt idx="289">
                  <c:v>#N/A</c:v>
                </c:pt>
                <c:pt idx="290">
                  <c:v>328.85421272613922</c:v>
                </c:pt>
                <c:pt idx="291">
                  <c:v>#N/A</c:v>
                </c:pt>
                <c:pt idx="292">
                  <c:v>#N/A</c:v>
                </c:pt>
                <c:pt idx="293">
                  <c:v>#N/A</c:v>
                </c:pt>
                <c:pt idx="294">
                  <c:v>#N/A</c:v>
                </c:pt>
                <c:pt idx="295">
                  <c:v>#N/A</c:v>
                </c:pt>
                <c:pt idx="296">
                  <c:v>#N/A</c:v>
                </c:pt>
                <c:pt idx="297">
                  <c:v>#N/A</c:v>
                </c:pt>
                <c:pt idx="298">
                  <c:v>#N/A</c:v>
                </c:pt>
                <c:pt idx="299">
                  <c:v>#N/A</c:v>
                </c:pt>
                <c:pt idx="300">
                  <c:v>353.10318550490177</c:v>
                </c:pt>
                <c:pt idx="301">
                  <c:v>#N/A</c:v>
                </c:pt>
                <c:pt idx="302">
                  <c:v>#N/A</c:v>
                </c:pt>
                <c:pt idx="303">
                  <c:v>#N/A</c:v>
                </c:pt>
                <c:pt idx="304">
                  <c:v>#N/A</c:v>
                </c:pt>
                <c:pt idx="305">
                  <c:v>#N/A</c:v>
                </c:pt>
                <c:pt idx="306">
                  <c:v>#N/A</c:v>
                </c:pt>
                <c:pt idx="307">
                  <c:v>#N/A</c:v>
                </c:pt>
                <c:pt idx="308">
                  <c:v>#N/A</c:v>
                </c:pt>
                <c:pt idx="309">
                  <c:v>#N/A</c:v>
                </c:pt>
                <c:pt idx="310">
                  <c:v>376.83196955906283</c:v>
                </c:pt>
                <c:pt idx="311">
                  <c:v>#N/A</c:v>
                </c:pt>
                <c:pt idx="312">
                  <c:v>#N/A</c:v>
                </c:pt>
                <c:pt idx="313">
                  <c:v>#N/A</c:v>
                </c:pt>
                <c:pt idx="314">
                  <c:v>#N/A</c:v>
                </c:pt>
                <c:pt idx="315">
                  <c:v>#N/A</c:v>
                </c:pt>
                <c:pt idx="316">
                  <c:v>#N/A</c:v>
                </c:pt>
                <c:pt idx="317">
                  <c:v>#N/A</c:v>
                </c:pt>
                <c:pt idx="318">
                  <c:v>#N/A</c:v>
                </c:pt>
                <c:pt idx="319">
                  <c:v>#N/A</c:v>
                </c:pt>
                <c:pt idx="320">
                  <c:v>400.15076809641016</c:v>
                </c:pt>
                <c:pt idx="321">
                  <c:v>#N/A</c:v>
                </c:pt>
                <c:pt idx="322">
                  <c:v>#N/A</c:v>
                </c:pt>
                <c:pt idx="323">
                  <c:v>#N/A</c:v>
                </c:pt>
                <c:pt idx="324">
                  <c:v>#N/A</c:v>
                </c:pt>
                <c:pt idx="325">
                  <c:v>#N/A</c:v>
                </c:pt>
                <c:pt idx="326">
                  <c:v>#N/A</c:v>
                </c:pt>
                <c:pt idx="327">
                  <c:v>#N/A</c:v>
                </c:pt>
                <c:pt idx="328">
                  <c:v>#N/A</c:v>
                </c:pt>
                <c:pt idx="329">
                  <c:v>#N/A</c:v>
                </c:pt>
                <c:pt idx="330">
                  <c:v>423.14662254185549</c:v>
                </c:pt>
                <c:pt idx="331">
                  <c:v>#N/A</c:v>
                </c:pt>
                <c:pt idx="332">
                  <c:v>#N/A</c:v>
                </c:pt>
                <c:pt idx="333">
                  <c:v>#N/A</c:v>
                </c:pt>
                <c:pt idx="334">
                  <c:v>#N/A</c:v>
                </c:pt>
                <c:pt idx="335">
                  <c:v>#N/A</c:v>
                </c:pt>
                <c:pt idx="336">
                  <c:v>#N/A</c:v>
                </c:pt>
                <c:pt idx="337">
                  <c:v>#N/A</c:v>
                </c:pt>
                <c:pt idx="338">
                  <c:v>#N/A</c:v>
                </c:pt>
                <c:pt idx="339">
                  <c:v>#N/A</c:v>
                </c:pt>
                <c:pt idx="340">
                  <c:v>445.87594367530409</c:v>
                </c:pt>
                <c:pt idx="341">
                  <c:v>#N/A</c:v>
                </c:pt>
                <c:pt idx="342">
                  <c:v>#N/A</c:v>
                </c:pt>
                <c:pt idx="343">
                  <c:v>#N/A</c:v>
                </c:pt>
                <c:pt idx="344">
                  <c:v>#N/A</c:v>
                </c:pt>
                <c:pt idx="345">
                  <c:v>#N/A</c:v>
                </c:pt>
                <c:pt idx="346">
                  <c:v>#N/A</c:v>
                </c:pt>
                <c:pt idx="347">
                  <c:v>#N/A</c:v>
                </c:pt>
                <c:pt idx="348">
                  <c:v>#N/A</c:v>
                </c:pt>
                <c:pt idx="349">
                  <c:v>#N/A</c:v>
                </c:pt>
                <c:pt idx="350">
                  <c:v>468.3542082926748</c:v>
                </c:pt>
                <c:pt idx="351">
                  <c:v>#N/A</c:v>
                </c:pt>
                <c:pt idx="352">
                  <c:v>#N/A</c:v>
                </c:pt>
                <c:pt idx="353">
                  <c:v>#N/A</c:v>
                </c:pt>
                <c:pt idx="354">
                  <c:v>#N/A</c:v>
                </c:pt>
                <c:pt idx="355">
                  <c:v>#N/A</c:v>
                </c:pt>
                <c:pt idx="356">
                  <c:v>#N/A</c:v>
                </c:pt>
                <c:pt idx="357">
                  <c:v>#N/A</c:v>
                </c:pt>
                <c:pt idx="358">
                  <c:v>#N/A</c:v>
                </c:pt>
                <c:pt idx="359">
                  <c:v>#N/A</c:v>
                </c:pt>
                <c:pt idx="360">
                  <c:v>490.55512373738037</c:v>
                </c:pt>
                <c:pt idx="361">
                  <c:v>#N/A</c:v>
                </c:pt>
                <c:pt idx="362">
                  <c:v>#N/A</c:v>
                </c:pt>
                <c:pt idx="363">
                  <c:v>#N/A</c:v>
                </c:pt>
                <c:pt idx="364">
                  <c:v>#N/A</c:v>
                </c:pt>
                <c:pt idx="365">
                  <c:v>#N/A</c:v>
                </c:pt>
                <c:pt idx="366">
                  <c:v>#N/A</c:v>
                </c:pt>
                <c:pt idx="367">
                  <c:v>#N/A</c:v>
                </c:pt>
                <c:pt idx="368">
                  <c:v>#N/A</c:v>
                </c:pt>
                <c:pt idx="369">
                  <c:v>#N/A</c:v>
                </c:pt>
                <c:pt idx="370">
                  <c:v>512.42392002566248</c:v>
                </c:pt>
                <c:pt idx="371">
                  <c:v>#N/A</c:v>
                </c:pt>
                <c:pt idx="372">
                  <c:v>#N/A</c:v>
                </c:pt>
                <c:pt idx="373">
                  <c:v>#N/A</c:v>
                </c:pt>
                <c:pt idx="374">
                  <c:v>#N/A</c:v>
                </c:pt>
                <c:pt idx="375">
                  <c:v>#N/A</c:v>
                </c:pt>
                <c:pt idx="376">
                  <c:v>#N/A</c:v>
                </c:pt>
                <c:pt idx="377">
                  <c:v>#N/A</c:v>
                </c:pt>
                <c:pt idx="378">
                  <c:v>#N/A</c:v>
                </c:pt>
                <c:pt idx="379">
                  <c:v>#N/A</c:v>
                </c:pt>
                <c:pt idx="380">
                  <c:v>533.89270608385687</c:v>
                </c:pt>
                <c:pt idx="381">
                  <c:v>#N/A</c:v>
                </c:pt>
                <c:pt idx="382">
                  <c:v>#N/A</c:v>
                </c:pt>
                <c:pt idx="383">
                  <c:v>#N/A</c:v>
                </c:pt>
                <c:pt idx="384">
                  <c:v>#N/A</c:v>
                </c:pt>
                <c:pt idx="385">
                  <c:v>#N/A</c:v>
                </c:pt>
                <c:pt idx="386">
                  <c:v>#N/A</c:v>
                </c:pt>
                <c:pt idx="387">
                  <c:v>#N/A</c:v>
                </c:pt>
                <c:pt idx="388">
                  <c:v>#N/A</c:v>
                </c:pt>
                <c:pt idx="389">
                  <c:v>#N/A</c:v>
                </c:pt>
                <c:pt idx="390">
                  <c:v>554.89048736411166</c:v>
                </c:pt>
                <c:pt idx="391">
                  <c:v>#N/A</c:v>
                </c:pt>
                <c:pt idx="392">
                  <c:v>#N/A</c:v>
                </c:pt>
                <c:pt idx="393">
                  <c:v>#N/A</c:v>
                </c:pt>
                <c:pt idx="394">
                  <c:v>#N/A</c:v>
                </c:pt>
                <c:pt idx="395">
                  <c:v>#N/A</c:v>
                </c:pt>
                <c:pt idx="396">
                  <c:v>#N/A</c:v>
                </c:pt>
                <c:pt idx="397">
                  <c:v>#N/A</c:v>
                </c:pt>
                <c:pt idx="398">
                  <c:v>#N/A</c:v>
                </c:pt>
                <c:pt idx="399">
                  <c:v>#N/A</c:v>
                </c:pt>
                <c:pt idx="400">
                  <c:v>575.34879371484567</c:v>
                </c:pt>
                <c:pt idx="401">
                  <c:v>#N/A</c:v>
                </c:pt>
                <c:pt idx="402">
                  <c:v>#N/A</c:v>
                </c:pt>
                <c:pt idx="403">
                  <c:v>#N/A</c:v>
                </c:pt>
                <c:pt idx="404">
                  <c:v>#N/A</c:v>
                </c:pt>
                <c:pt idx="405">
                  <c:v>#N/A</c:v>
                </c:pt>
                <c:pt idx="406">
                  <c:v>#N/A</c:v>
                </c:pt>
                <c:pt idx="407">
                  <c:v>#N/A</c:v>
                </c:pt>
                <c:pt idx="408">
                  <c:v>#N/A</c:v>
                </c:pt>
                <c:pt idx="409">
                  <c:v>#N/A</c:v>
                </c:pt>
                <c:pt idx="410">
                  <c:v>595.20490063690488</c:v>
                </c:pt>
                <c:pt idx="411">
                  <c:v>#N/A</c:v>
                </c:pt>
                <c:pt idx="412">
                  <c:v>#N/A</c:v>
                </c:pt>
                <c:pt idx="413">
                  <c:v>#N/A</c:v>
                </c:pt>
                <c:pt idx="414">
                  <c:v>#N/A</c:v>
                </c:pt>
                <c:pt idx="415">
                  <c:v>#N/A</c:v>
                </c:pt>
                <c:pt idx="416">
                  <c:v>#N/A</c:v>
                </c:pt>
                <c:pt idx="417">
                  <c:v>#N/A</c:v>
                </c:pt>
                <c:pt idx="418">
                  <c:v>#N/A</c:v>
                </c:pt>
                <c:pt idx="419">
                  <c:v>#N/A</c:v>
                </c:pt>
                <c:pt idx="420">
                  <c:v>614.40372652574456</c:v>
                </c:pt>
                <c:pt idx="421">
                  <c:v>#N/A</c:v>
                </c:pt>
                <c:pt idx="422">
                  <c:v>#N/A</c:v>
                </c:pt>
                <c:pt idx="423">
                  <c:v>#N/A</c:v>
                </c:pt>
                <c:pt idx="424">
                  <c:v>#N/A</c:v>
                </c:pt>
                <c:pt idx="425">
                  <c:v>#N/A</c:v>
                </c:pt>
                <c:pt idx="426">
                  <c:v>#N/A</c:v>
                </c:pt>
                <c:pt idx="427">
                  <c:v>#N/A</c:v>
                </c:pt>
                <c:pt idx="428">
                  <c:v>#N/A</c:v>
                </c:pt>
                <c:pt idx="429">
                  <c:v>#N/A</c:v>
                </c:pt>
                <c:pt idx="430">
                  <c:v>632.89890840854741</c:v>
                </c:pt>
                <c:pt idx="431">
                  <c:v>#N/A</c:v>
                </c:pt>
                <c:pt idx="432">
                  <c:v>#N/A</c:v>
                </c:pt>
                <c:pt idx="433">
                  <c:v>#N/A</c:v>
                </c:pt>
                <c:pt idx="434">
                  <c:v>#N/A</c:v>
                </c:pt>
                <c:pt idx="435">
                  <c:v>#N/A</c:v>
                </c:pt>
                <c:pt idx="436">
                  <c:v>#N/A</c:v>
                </c:pt>
                <c:pt idx="437">
                  <c:v>#N/A</c:v>
                </c:pt>
                <c:pt idx="438">
                  <c:v>#N/A</c:v>
                </c:pt>
                <c:pt idx="439">
                  <c:v>#N/A</c:v>
                </c:pt>
                <c:pt idx="440">
                  <c:v>650.6533045213489</c:v>
                </c:pt>
                <c:pt idx="441">
                  <c:v>#N/A</c:v>
                </c:pt>
                <c:pt idx="442">
                  <c:v>#N/A</c:v>
                </c:pt>
                <c:pt idx="443">
                  <c:v>#N/A</c:v>
                </c:pt>
                <c:pt idx="444">
                  <c:v>#N/A</c:v>
                </c:pt>
                <c:pt idx="445">
                  <c:v>#N/A</c:v>
                </c:pt>
                <c:pt idx="446">
                  <c:v>#N/A</c:v>
                </c:pt>
                <c:pt idx="447">
                  <c:v>#N/A</c:v>
                </c:pt>
                <c:pt idx="448">
                  <c:v>#N/A</c:v>
                </c:pt>
                <c:pt idx="449">
                  <c:v>#N/A</c:v>
                </c:pt>
                <c:pt idx="450">
                  <c:v>667.63906757618531</c:v>
                </c:pt>
                <c:pt idx="451">
                  <c:v>#N/A</c:v>
                </c:pt>
                <c:pt idx="452">
                  <c:v>#N/A</c:v>
                </c:pt>
                <c:pt idx="453">
                  <c:v>#N/A</c:v>
                </c:pt>
                <c:pt idx="454">
                  <c:v>#N/A</c:v>
                </c:pt>
                <c:pt idx="455">
                  <c:v>#N/A</c:v>
                </c:pt>
                <c:pt idx="456">
                  <c:v>#N/A</c:v>
                </c:pt>
                <c:pt idx="457">
                  <c:v>#N/A</c:v>
                </c:pt>
                <c:pt idx="458">
                  <c:v>#N/A</c:v>
                </c:pt>
                <c:pt idx="459">
                  <c:v>#N/A</c:v>
                </c:pt>
                <c:pt idx="460">
                  <c:v>683.83738890762686</c:v>
                </c:pt>
                <c:pt idx="461">
                  <c:v>#N/A</c:v>
                </c:pt>
                <c:pt idx="462">
                  <c:v>#N/A</c:v>
                </c:pt>
                <c:pt idx="463">
                  <c:v>#N/A</c:v>
                </c:pt>
                <c:pt idx="464">
                  <c:v>#N/A</c:v>
                </c:pt>
                <c:pt idx="465">
                  <c:v>#N/A</c:v>
                </c:pt>
                <c:pt idx="466">
                  <c:v>#N/A</c:v>
                </c:pt>
                <c:pt idx="467">
                  <c:v>#N/A</c:v>
                </c:pt>
                <c:pt idx="468">
                  <c:v>#N/A</c:v>
                </c:pt>
                <c:pt idx="469">
                  <c:v>#N/A</c:v>
                </c:pt>
                <c:pt idx="470">
                  <c:v>699.2379938155492</c:v>
                </c:pt>
                <c:pt idx="471">
                  <c:v>#N/A</c:v>
                </c:pt>
                <c:pt idx="472">
                  <c:v>#N/A</c:v>
                </c:pt>
                <c:pt idx="473">
                  <c:v>#N/A</c:v>
                </c:pt>
                <c:pt idx="474">
                  <c:v>#N/A</c:v>
                </c:pt>
                <c:pt idx="475">
                  <c:v>#N/A</c:v>
                </c:pt>
                <c:pt idx="476">
                  <c:v>#N/A</c:v>
                </c:pt>
                <c:pt idx="477">
                  <c:v>#N/A</c:v>
                </c:pt>
                <c:pt idx="478">
                  <c:v>#N/A</c:v>
                </c:pt>
                <c:pt idx="479">
                  <c:v>#N/A</c:v>
                </c:pt>
                <c:pt idx="480">
                  <c:v>713.83845721378509</c:v>
                </c:pt>
                <c:pt idx="481">
                  <c:v>#N/A</c:v>
                </c:pt>
                <c:pt idx="482">
                  <c:v>#N/A</c:v>
                </c:pt>
                <c:pt idx="483">
                  <c:v>#N/A</c:v>
                </c:pt>
                <c:pt idx="484">
                  <c:v>#N/A</c:v>
                </c:pt>
                <c:pt idx="485">
                  <c:v>#N/A</c:v>
                </c:pt>
                <c:pt idx="486">
                  <c:v>#N/A</c:v>
                </c:pt>
                <c:pt idx="487">
                  <c:v>#N/A</c:v>
                </c:pt>
                <c:pt idx="488">
                  <c:v>#N/A</c:v>
                </c:pt>
                <c:pt idx="489">
                  <c:v>#N/A</c:v>
                </c:pt>
                <c:pt idx="490">
                  <c:v>727.64340007544081</c:v>
                </c:pt>
                <c:pt idx="491">
                  <c:v>#N/A</c:v>
                </c:pt>
                <c:pt idx="492">
                  <c:v>#N/A</c:v>
                </c:pt>
                <c:pt idx="493">
                  <c:v>#N/A</c:v>
                </c:pt>
                <c:pt idx="494">
                  <c:v>#N/A</c:v>
                </c:pt>
                <c:pt idx="495">
                  <c:v>#N/A</c:v>
                </c:pt>
                <c:pt idx="496">
                  <c:v>#N/A</c:v>
                </c:pt>
                <c:pt idx="497">
                  <c:v>#N/A</c:v>
                </c:pt>
                <c:pt idx="498">
                  <c:v>#N/A</c:v>
                </c:pt>
                <c:pt idx="499">
                  <c:v>#N/A</c:v>
                </c:pt>
                <c:pt idx="500">
                  <c:v>740.66361890591747</c:v>
                </c:pt>
                <c:pt idx="501">
                  <c:v>#N/A</c:v>
                </c:pt>
                <c:pt idx="502">
                  <c:v>#N/A</c:v>
                </c:pt>
                <c:pt idx="503">
                  <c:v>#N/A</c:v>
                </c:pt>
                <c:pt idx="504">
                  <c:v>#N/A</c:v>
                </c:pt>
                <c:pt idx="505">
                  <c:v>#N/A</c:v>
                </c:pt>
                <c:pt idx="506">
                  <c:v>#N/A</c:v>
                </c:pt>
                <c:pt idx="507">
                  <c:v>#N/A</c:v>
                </c:pt>
                <c:pt idx="508">
                  <c:v>#N/A</c:v>
                </c:pt>
                <c:pt idx="509">
                  <c:v>#N/A</c:v>
                </c:pt>
                <c:pt idx="510">
                  <c:v>752.91519201045458</c:v>
                </c:pt>
                <c:pt idx="511">
                  <c:v>#N/A</c:v>
                </c:pt>
                <c:pt idx="512">
                  <c:v>#N/A</c:v>
                </c:pt>
                <c:pt idx="513">
                  <c:v>#N/A</c:v>
                </c:pt>
                <c:pt idx="514">
                  <c:v>#N/A</c:v>
                </c:pt>
                <c:pt idx="515">
                  <c:v>#N/A</c:v>
                </c:pt>
                <c:pt idx="516">
                  <c:v>#N/A</c:v>
                </c:pt>
                <c:pt idx="517">
                  <c:v>#N/A</c:v>
                </c:pt>
                <c:pt idx="518">
                  <c:v>#N/A</c:v>
                </c:pt>
                <c:pt idx="519">
                  <c:v>#N/A</c:v>
                </c:pt>
                <c:pt idx="520">
                  <c:v>764.41859777885202</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1398.4587055379827</c:v>
                </c:pt>
                <c:pt idx="336">
                  <c:v>1398.5780826298239</c:v>
                </c:pt>
                <c:pt idx="337">
                  <c:v>1398.5992292457122</c:v>
                </c:pt>
                <c:pt idx="338">
                  <c:v>1398.522252781084</c:v>
                </c:pt>
                <c:pt idx="339">
                  <c:v>1398.3472601508411</c:v>
                </c:pt>
                <c:pt idx="340">
                  <c:v>1398.0743583925457</c:v>
                </c:pt>
                <c:pt idx="341">
                  <c:v>1397.7036552624415</c:v>
                </c:pt>
                <c:pt idx="342">
                  <c:v>1397.2352598189698</c:v>
                </c:pt>
                <c:pt idx="343">
                  <c:v>1396.6692829887929</c:v>
                </c:pt>
                <c:pt idx="344">
                  <c:v>1396.0058381108422</c:v>
                </c:pt>
                <c:pt idx="345">
                  <c:v>1395.2450414545517</c:v>
                </c:pt>
                <c:pt idx="346">
                  <c:v>1394.3870127091793</c:v>
                </c:pt>
                <c:pt idx="347">
                  <c:v>1393.4318754418935</c:v>
                </c:pt>
                <c:pt idx="348">
                  <c:v>1392.3797575230806</c:v>
                </c:pt>
                <c:pt idx="349">
                  <c:v>1391.2307915180641</c:v>
                </c:pt>
                <c:pt idx="350">
                  <c:v>1389.9851150450859</c:v>
                </c:pt>
                <c:pt idx="351">
                  <c:v>1388.6428710999728</c:v>
                </c:pt>
                <c:pt idx="352">
                  <c:v>1387.2042083483834</c:v>
                </c:pt>
                <c:pt idx="353">
                  <c:v>1385.6692813868926</c:v>
                </c:pt>
                <c:pt idx="354">
                  <c:v>1384.0382509744441</c:v>
                </c:pt>
                <c:pt idx="355">
                  <c:v>1382.3112842358773</c:v>
                </c:pt>
                <c:pt idx="356">
                  <c:v>1380.488554839342</c:v>
                </c:pt>
                <c:pt idx="357">
                  <c:v>1378.5702431494478</c:v>
                </c:pt>
                <c:pt idx="358">
                  <c:v>1376.5565363579913</c:v>
                </c:pt>
                <c:pt idx="359">
                  <c:v>1374.4476285940464</c:v>
                </c:pt>
                <c:pt idx="360">
                  <c:v>1372.2437210151331</c:v>
                </c:pt>
                <c:pt idx="361">
                  <c:v>1369.9450218810778</c:v>
                </c:pt>
                <c:pt idx="362">
                  <c:v>1367.5517466120734</c:v>
                </c:pt>
                <c:pt idx="363">
                  <c:v>1365.0641178323374</c:v>
                </c:pt>
                <c:pt idx="364">
                  <c:v>1362.4823654006468</c:v>
                </c:pt>
                <c:pt idx="365">
                  <c:v>1359.8067264289223</c:v>
                </c:pt>
                <c:pt idx="366">
                  <c:v>1357.0374452899252</c:v>
                </c:pt>
                <c:pt idx="367">
                  <c:v>1354.174773615033</c:v>
                </c:pt>
                <c:pt idx="368">
                  <c:v>1351.2189702829619</c:v>
                </c:pt>
                <c:pt idx="369">
                  <c:v>1348.1703014002223</c:v>
                </c:pt>
                <c:pt idx="370">
                  <c:v>1345.0290402740154</c:v>
                </c:pt>
                <c:pt idx="371">
                  <c:v>1341.7954673782035</c:v>
                </c:pt>
                <c:pt idx="372">
                  <c:v>1338.4698703129291</c:v>
                </c:pt>
                <c:pt idx="373">
                  <c:v>1335.052543758396</c:v>
                </c:pt>
                <c:pt idx="374">
                  <c:v>1331.5437894232753</c:v>
                </c:pt>
                <c:pt idx="375">
                  <c:v>1327.943915988154</c:v>
                </c:pt>
                <c:pt idx="376">
                  <c:v>1324.253239044406</c:v>
                </c:pt>
                <c:pt idx="377">
                  <c:v>1320.4720810288218</c:v>
                </c:pt>
                <c:pt idx="378">
                  <c:v>1316.6007711543116</c:v>
                </c:pt>
                <c:pt idx="379">
                  <c:v>1312.6396453369589</c:v>
                </c:pt>
                <c:pt idx="380">
                  <c:v>1308.589046119683</c:v>
                </c:pt>
                <c:pt idx="381">
                  <c:v>1304.4493225927438</c:v>
                </c:pt>
                <c:pt idx="382">
                  <c:v>1300.2208303113039</c:v>
                </c:pt>
                <c:pt idx="383">
                  <c:v>1295.903931210245</c:v>
                </c:pt>
                <c:pt idx="384">
                  <c:v>1291.4989935164215</c:v>
                </c:pt>
                <c:pt idx="385">
                  <c:v>1287.0063916585198</c:v>
                </c:pt>
                <c:pt idx="386">
                  <c:v>1282.4265061746803</c:v>
                </c:pt>
                <c:pt idx="387">
                  <c:v>1277.7597236180284</c:v>
                </c:pt>
                <c:pt idx="388">
                  <c:v>1273.0064364602506</c:v>
                </c:pt>
                <c:pt idx="389">
                  <c:v>1268.1670429933463</c:v>
                </c:pt>
                <c:pt idx="390">
                  <c:v>1263.2419472296751</c:v>
                </c:pt>
                <c:pt idx="391">
                  <c:v>1258.2315588004135</c:v>
                </c:pt>
                <c:pt idx="392">
                  <c:v>1253.1362928525323</c:v>
                </c:pt>
                <c:pt idx="393">
                  <c:v>1247.9565699443951</c:v>
                </c:pt>
                <c:pt idx="394">
                  <c:v>1242.6928159400791</c:v>
                </c:pt>
                <c:pt idx="395">
                  <c:v>1237.3454619025104</c:v>
                </c:pt>
                <c:pt idx="396">
                  <c:v>1231.9149439855069</c:v>
                </c:pt>
                <c:pt idx="397">
                  <c:v>1226.4017033248133</c:v>
                </c:pt>
                <c:pt idx="398">
                  <c:v>1220.8061859282138</c:v>
                </c:pt>
                <c:pt idx="399">
                  <c:v>1215.1288425648033</c:v>
                </c:pt>
                <c:pt idx="400">
                  <c:v>1209.3701286534933</c:v>
                </c:pt>
                <c:pt idx="401">
                  <c:v>1203.5305041508329</c:v>
                </c:pt>
                <c:pt idx="402">
                  <c:v>1197.610433438213</c:v>
                </c:pt>
                <c:pt idx="403">
                  <c:v>1191.6103852085291</c:v>
                </c:pt>
                <c:pt idx="404">
                  <c:v>1185.5308323523718</c:v>
                </c:pt>
                <c:pt idx="405">
                  <c:v>1179.3722518438096</c:v>
                </c:pt>
                <c:pt idx="406">
                  <c:v>1173.1351246258344</c:v>
                </c:pt>
                <c:pt idx="407">
                  <c:v>1166.8199354955298</c:v>
                </c:pt>
                <c:pt idx="408">
                  <c:v>1160.4271729890288</c:v>
                </c:pt>
                <c:pt idx="409">
                  <c:v>1153.9573292663181</c:v>
                </c:pt>
                <c:pt idx="410">
                  <c:v>1147.410899995951</c:v>
                </c:pt>
                <c:pt idx="411">
                  <c:v>1140.788384239728</c:v>
                </c:pt>
                <c:pt idx="412">
                  <c:v>1134.0902843373997</c:v>
                </c:pt>
                <c:pt idx="413">
                  <c:v>1127.317105791449</c:v>
                </c:pt>
                <c:pt idx="414">
                  <c:v>1120.4693571520068</c:v>
                </c:pt>
                <c:pt idx="415">
                  <c:v>1113.5475499019544</c:v>
                </c:pt>
                <c:pt idx="416">
                  <c:v>1106.5521983422636</c:v>
                </c:pt>
                <c:pt idx="417">
                  <c:v>1099.4838194776257</c:v>
                </c:pt>
                <c:pt idx="418">
                  <c:v>1092.3429329024193</c:v>
                </c:pt>
                <c:pt idx="419">
                  <c:v>1085.1300606870639</c:v>
                </c:pt>
                <c:pt idx="420">
                  <c:v>1077.8457272648068</c:v>
                </c:pt>
                <c:pt idx="421">
                  <c:v>1070.4904593189895</c:v>
                </c:pt>
                <c:pt idx="422">
                  <c:v>1063.064785670837</c:v>
                </c:pt>
                <c:pt idx="423">
                  <c:v>1055.569237167816</c:v>
                </c:pt>
                <c:pt idx="424">
                  <c:v>1048.0043465726008</c:v>
                </c:pt>
                <c:pt idx="425">
                  <c:v>1040.3706484526901</c:v>
                </c:pt>
                <c:pt idx="426">
                  <c:v>1032.6686790707167</c:v>
                </c:pt>
                <c:pt idx="427">
                  <c:v>1024.8989762754829</c:v>
                </c:pt>
                <c:pt idx="428">
                  <c:v>1017.0620793937667</c:v>
                </c:pt>
                <c:pt idx="429">
                  <c:v>1009.1585291229292</c:v>
                </c:pt>
                <c:pt idx="430">
                  <c:v>1001.1888674243626</c:v>
                </c:pt>
                <c:pt idx="431">
                  <c:v>993.15363741781107</c:v>
                </c:pt>
                <c:pt idx="432">
                  <c:v>985.05338327659865</c:v>
                </c:pt>
                <c:pt idx="433">
                  <c:v>976.88865012379517</c:v>
                </c:pt>
                <c:pt idx="434">
                  <c:v>968.65998392935205</c:v>
                </c:pt>
                <c:pt idx="435">
                  <c:v>960.36793140823738</c:v>
                </c:pt>
                <c:pt idx="436">
                  <c:v>952.01303991959924</c:v>
                </c:pt>
                <c:pt idx="437">
                  <c:v>943.59585736698386</c:v>
                </c:pt>
                <c:pt idx="438">
                  <c:v>935.11693209963607</c:v>
                </c:pt>
                <c:pt idx="439">
                  <c:v>926.5768128149075</c:v>
                </c:pt>
                <c:pt idx="440">
                  <c:v>917.97604846179536</c:v>
                </c:pt>
                <c:pt idx="441">
                  <c:v>909.31518814563674</c:v>
                </c:pt>
                <c:pt idx="442">
                  <c:v>900.59478103397907</c:v>
                </c:pt>
                <c:pt idx="443">
                  <c:v>891.81537626364911</c:v>
                </c:pt>
                <c:pt idx="444">
                  <c:v>882.97752284903868</c:v>
                </c:pt>
                <c:pt idx="445">
                  <c:v>874.08176959162779</c:v>
                </c:pt>
                <c:pt idx="446">
                  <c:v>865.12866499076188</c:v>
                </c:pt>
                <c:pt idx="447">
                  <c:v>856.11875715570034</c:v>
                </c:pt>
                <c:pt idx="448">
                  <c:v>847.05259371895227</c:v>
                </c:pt>
                <c:pt idx="449">
                  <c:v>837.93072175091356</c:v>
                </c:pt>
                <c:pt idx="450">
                  <c:v>828.7536876758204</c:v>
                </c:pt>
                <c:pt idx="451">
                  <c:v>819.52203718903024</c:v>
                </c:pt>
                <c:pt idx="452">
                  <c:v>810.23631517564354</c:v>
                </c:pt>
                <c:pt idx="453">
                  <c:v>800.89706563047628</c:v>
                </c:pt>
                <c:pt idx="454">
                  <c:v>791.50483157939379</c:v>
                </c:pt>
                <c:pt idx="455">
                  <c:v>782.06015500201363</c:v>
                </c:pt>
                <c:pt idx="456">
                  <c:v>772.56357675578715</c:v>
                </c:pt>
                <c:pt idx="457">
                  <c:v>763.01563650146613</c:v>
                </c:pt>
                <c:pt idx="458">
                  <c:v>753.41687262995981</c:v>
                </c:pt>
                <c:pt idx="459">
                  <c:v>743.76782219058953</c:v>
                </c:pt>
                <c:pt idx="460">
                  <c:v>734.06902082074419</c:v>
                </c:pt>
                <c:pt idx="461">
                  <c:v>724.32100267694057</c:v>
                </c:pt>
                <c:pt idx="462">
                  <c:v>714.52430036729083</c:v>
                </c:pt>
                <c:pt idx="463">
                  <c:v>704.67944488538069</c:v>
                </c:pt>
                <c:pt idx="464">
                  <c:v>694.78696554555745</c:v>
                </c:pt>
                <c:pt idx="465">
                  <c:v>684.84738991963013</c:v>
                </c:pt>
                <c:pt idx="466">
                  <c:v>674.86124377498038</c:v>
                </c:pt>
                <c:pt idx="467">
                  <c:v>664.82905101408346</c:v>
                </c:pt>
                <c:pt idx="468">
                  <c:v>654.75133361543772</c:v>
                </c:pt>
                <c:pt idx="469">
                  <c:v>644.62861157589919</c:v>
                </c:pt>
                <c:pt idx="470">
                  <c:v>634.46140285441982</c:v>
                </c:pt>
                <c:pt idx="471">
                  <c:v>624.25022331718378</c:v>
                </c:pt>
                <c:pt idx="472">
                  <c:v>613.9955866841384</c:v>
                </c:pt>
                <c:pt idx="473">
                  <c:v>603.69800447691455</c:v>
                </c:pt>
                <c:pt idx="474">
                  <c:v>593.35798596812992</c:v>
                </c:pt>
                <c:pt idx="475">
                  <c:v>582.9760381320707</c:v>
                </c:pt>
                <c:pt idx="476">
                  <c:v>572.55266559674214</c:v>
                </c:pt>
                <c:pt idx="477">
                  <c:v>562.0883705972833</c:v>
                </c:pt>
                <c:pt idx="478">
                  <c:v>551.58365293073609</c:v>
                </c:pt>
                <c:pt idx="479">
                  <c:v>541.03900991216074</c:v>
                </c:pt>
                <c:pt idx="480">
                  <c:v>530.45493633208889</c:v>
                </c:pt>
                <c:pt idx="481">
                  <c:v>519.83192441530457</c:v>
                </c:pt>
                <c:pt idx="482">
                  <c:v>509.17046378094307</c:v>
                </c:pt>
                <c:pt idx="483">
                  <c:v>498.47104140389735</c:v>
                </c:pt>
                <c:pt idx="484">
                  <c:v>487.73414157752137</c:v>
                </c:pt>
                <c:pt idx="485">
                  <c:v>476.96024587761872</c:v>
                </c:pt>
                <c:pt idx="486">
                  <c:v>466.14983312770528</c:v>
                </c:pt>
                <c:pt idx="487">
                  <c:v>455.3033793655336</c:v>
                </c:pt>
                <c:pt idx="488">
                  <c:v>444.42135781086665</c:v>
                </c:pt>
                <c:pt idx="489">
                  <c:v>433.50423883448849</c:v>
                </c:pt>
                <c:pt idx="490">
                  <c:v>422.55248992843849</c:v>
                </c:pt>
                <c:pt idx="491">
                  <c:v>411.566575677456</c:v>
                </c:pt>
                <c:pt idx="492">
                  <c:v>400.54695773162155</c:v>
                </c:pt>
                <c:pt idx="493">
                  <c:v>389.49409478018083</c:v>
                </c:pt>
                <c:pt idx="494">
                  <c:v>378.40844252653739</c:v>
                </c:pt>
                <c:pt idx="495">
                  <c:v>367.29045366439908</c:v>
                </c:pt>
                <c:pt idx="496">
                  <c:v>356.14057785506452</c:v>
                </c:pt>
                <c:pt idx="497">
                  <c:v>344.95926170583357</c:v>
                </c:pt>
                <c:pt idx="498">
                  <c:v>333.74694874952775</c:v>
                </c:pt>
                <c:pt idx="499">
                  <c:v>322.50407942510458</c:v>
                </c:pt>
                <c:pt idx="500">
                  <c:v>311.23109105935089</c:v>
                </c:pt>
                <c:pt idx="501">
                  <c:v>299.9284178496394</c:v>
                </c:pt>
                <c:pt idx="502">
                  <c:v>288.59649084773264</c:v>
                </c:pt>
                <c:pt idx="503">
                  <c:v>277.23573794461856</c:v>
                </c:pt>
                <c:pt idx="504">
                  <c:v>265.84658385636175</c:v>
                </c:pt>
                <c:pt idx="505">
                  <c:v>254.42945011095424</c:v>
                </c:pt>
                <c:pt idx="506">
                  <c:v>242.98475503614983</c:v>
                </c:pt>
                <c:pt idx="507">
                  <c:v>231.51291374826533</c:v>
                </c:pt>
                <c:pt idx="508">
                  <c:v>220.01433814193277</c:v>
                </c:pt>
                <c:pt idx="509">
                  <c:v>208.48943688078606</c:v>
                </c:pt>
                <c:pt idx="510">
                  <c:v>196.93861538906563</c:v>
                </c:pt>
                <c:pt idx="511">
                  <c:v>185.36227584412478</c:v>
                </c:pt>
                <c:pt idx="512">
                  <c:v>173.76081716982117</c:v>
                </c:pt>
                <c:pt idx="513">
                  <c:v>162.13463503077679</c:v>
                </c:pt>
                <c:pt idx="514">
                  <c:v>150.48412182749041</c:v>
                </c:pt>
                <c:pt idx="515">
                  <c:v>138.8096666922855</c:v>
                </c:pt>
                <c:pt idx="516">
                  <c:v>127.11165548607764</c:v>
                </c:pt>
                <c:pt idx="517">
                  <c:v>115.39047079594461</c:v>
                </c:pt>
                <c:pt idx="518">
                  <c:v>103.64649193348311</c:v>
                </c:pt>
                <c:pt idx="519">
                  <c:v>91.880094933935524</c:v>
                </c:pt>
                <c:pt idx="520">
                  <c:v>80.091652556070642</c:v>
                </c:pt>
                <c:pt idx="521">
                  <c:v>68.281534282801971</c:v>
                </c:pt>
                <c:pt idx="522">
                  <c:v>56.450106322527532</c:v>
                </c:pt>
                <c:pt idx="523">
                  <c:v>44.597731611175163</c:v>
                </c:pt>
                <c:pt idx="524">
                  <c:v>32.724769814937247</c:v>
                </c:pt>
                <c:pt idx="525">
                  <c:v>20.831577333678929</c:v>
                </c:pt>
                <c:pt idx="526">
                  <c:v>8.9185073050041979</c:v>
                </c:pt>
                <c:pt idx="527">
                  <c:v>-3.0140903910360493</c:v>
                </c:pt>
                <c:pt idx="528">
                  <c:v>-3.0260326750069084</c:v>
                </c:pt>
                <c:pt idx="529">
                  <c:v>-3.0379749779861354</c:v>
                </c:pt>
                <c:pt idx="530">
                  <c:v>-3.0499172999733886</c:v>
                </c:pt>
                <c:pt idx="531">
                  <c:v>-3.061859640968327</c:v>
                </c:pt>
                <c:pt idx="532">
                  <c:v>-3.0738020009706091</c:v>
                </c:pt>
                <c:pt idx="533">
                  <c:v>-3.0857443799798943</c:v>
                </c:pt>
                <c:pt idx="534">
                  <c:v>-3.0976867779958415</c:v>
                </c:pt>
                <c:pt idx="535">
                  <c:v>-3.1096291950181092</c:v>
                </c:pt>
                <c:pt idx="536">
                  <c:v>-3.1215716310463568</c:v>
                </c:pt>
                <c:pt idx="537">
                  <c:v>-3.1335140860802428</c:v>
                </c:pt>
                <c:pt idx="538">
                  <c:v>-3.1454565601194262</c:v>
                </c:pt>
                <c:pt idx="539">
                  <c:v>-3.1573990531635658</c:v>
                </c:pt>
                <c:pt idx="540">
                  <c:v>-3.1693415652123207</c:v>
                </c:pt>
                <c:pt idx="541">
                  <c:v>-3.1812840962653501</c:v>
                </c:pt>
                <c:pt idx="542">
                  <c:v>-3.1932266463223127</c:v>
                </c:pt>
                <c:pt idx="543">
                  <c:v>-3.2051692153828673</c:v>
                </c:pt>
                <c:pt idx="544">
                  <c:v>-3.2171118034466728</c:v>
                </c:pt>
                <c:pt idx="545">
                  <c:v>-3.2290544105133878</c:v>
                </c:pt>
                <c:pt idx="546">
                  <c:v>-3.2409970365826717</c:v>
                </c:pt>
                <c:pt idx="547">
                  <c:v>-3.2529396816541833</c:v>
                </c:pt>
                <c:pt idx="548">
                  <c:v>-3.2648823457275817</c:v>
                </c:pt>
                <c:pt idx="549">
                  <c:v>-3.2768250288025258</c:v>
                </c:pt>
                <c:pt idx="550">
                  <c:v>-3.2887677308786745</c:v>
                </c:pt>
                <c:pt idx="551">
                  <c:v>-3.3007104519556867</c:v>
                </c:pt>
                <c:pt idx="552">
                  <c:v>-3.3126531920332214</c:v>
                </c:pt>
                <c:pt idx="553">
                  <c:v>-3.3245959511109375</c:v>
                </c:pt>
                <c:pt idx="554">
                  <c:v>-3.336538729188494</c:v>
                </c:pt>
                <c:pt idx="555">
                  <c:v>-3.3484815262655498</c:v>
                </c:pt>
                <c:pt idx="556">
                  <c:v>-3.3604243423417639</c:v>
                </c:pt>
                <c:pt idx="557">
                  <c:v>-3.3723671774167956</c:v>
                </c:pt>
                <c:pt idx="558">
                  <c:v>-3.3843100314903034</c:v>
                </c:pt>
                <c:pt idx="559">
                  <c:v>-3.3962529045619463</c:v>
                </c:pt>
                <c:pt idx="560">
                  <c:v>-3.4081957966313836</c:v>
                </c:pt>
                <c:pt idx="561">
                  <c:v>-3.4201387076982739</c:v>
                </c:pt>
                <c:pt idx="562">
                  <c:v>-3.4320816377622765</c:v>
                </c:pt>
                <c:pt idx="563">
                  <c:v>-3.4440245868230503</c:v>
                </c:pt>
                <c:pt idx="564">
                  <c:v>-3.455967554880254</c:v>
                </c:pt>
                <c:pt idx="565">
                  <c:v>-3.4679105419335468</c:v>
                </c:pt>
                <c:pt idx="566">
                  <c:v>-3.4798535479825881</c:v>
                </c:pt>
                <c:pt idx="567">
                  <c:v>-3.4917965730270364</c:v>
                </c:pt>
                <c:pt idx="568">
                  <c:v>-3.5037396170665507</c:v>
                </c:pt>
                <c:pt idx="569">
                  <c:v>-3.5156826801007903</c:v>
                </c:pt>
                <c:pt idx="570">
                  <c:v>-3.5276257621294143</c:v>
                </c:pt>
                <c:pt idx="571">
                  <c:v>-3.539568863152081</c:v>
                </c:pt>
                <c:pt idx="572">
                  <c:v>-3.5515119831684498</c:v>
                </c:pt>
                <c:pt idx="573">
                  <c:v>-3.5634551221781803</c:v>
                </c:pt>
                <c:pt idx="574">
                  <c:v>-3.5753982801809308</c:v>
                </c:pt>
                <c:pt idx="575">
                  <c:v>-3.5873414571763607</c:v>
                </c:pt>
                <c:pt idx="576">
                  <c:v>-3.5992846531641285</c:v>
                </c:pt>
                <c:pt idx="577">
                  <c:v>-3.6112278681438936</c:v>
                </c:pt>
                <c:pt idx="578">
                  <c:v>-3.6231711021153155</c:v>
                </c:pt>
                <c:pt idx="579">
                  <c:v>-3.6351143550780525</c:v>
                </c:pt>
                <c:pt idx="580">
                  <c:v>-3.6470576270317641</c:v>
                </c:pt>
                <c:pt idx="581">
                  <c:v>-3.6590009179761092</c:v>
                </c:pt>
                <c:pt idx="582">
                  <c:v>-3.6709442279107467</c:v>
                </c:pt>
                <c:pt idx="583">
                  <c:v>-3.6828875568353356</c:v>
                </c:pt>
                <c:pt idx="584">
                  <c:v>-3.6948309047495353</c:v>
                </c:pt>
                <c:pt idx="585">
                  <c:v>-3.7067742716530048</c:v>
                </c:pt>
                <c:pt idx="586">
                  <c:v>-3.7187176575454028</c:v>
                </c:pt>
                <c:pt idx="587">
                  <c:v>-3.7306610624263885</c:v>
                </c:pt>
                <c:pt idx="588">
                  <c:v>-3.7426044862956211</c:v>
                </c:pt>
                <c:pt idx="589">
                  <c:v>-3.7545479291527597</c:v>
                </c:pt>
                <c:pt idx="590">
                  <c:v>-3.7664913909974636</c:v>
                </c:pt>
                <c:pt idx="591">
                  <c:v>-3.7784348718293912</c:v>
                </c:pt>
                <c:pt idx="592">
                  <c:v>-3.790378371648202</c:v>
                </c:pt>
                <c:pt idx="593">
                  <c:v>-3.8023218904535554</c:v>
                </c:pt>
                <c:pt idx="594">
                  <c:v>-3.8142654282451098</c:v>
                </c:pt>
                <c:pt idx="595">
                  <c:v>-3.8262089850225247</c:v>
                </c:pt>
                <c:pt idx="596">
                  <c:v>-3.8381525607854594</c:v>
                </c:pt>
                <c:pt idx="597">
                  <c:v>-3.8500961555335724</c:v>
                </c:pt>
                <c:pt idx="598">
                  <c:v>-3.8620397692665231</c:v>
                </c:pt>
                <c:pt idx="599">
                  <c:v>-3.873983401983971</c:v>
                </c:pt>
                <c:pt idx="600">
                  <c:v>-3.8859270536855743</c:v>
                </c:pt>
                <c:pt idx="601">
                  <c:v>-3.8978707243709931</c:v>
                </c:pt>
                <c:pt idx="602">
                  <c:v>-3.9098144140398858</c:v>
                </c:pt>
                <c:pt idx="603">
                  <c:v>-3.9217581226919118</c:v>
                </c:pt>
                <c:pt idx="604">
                  <c:v>-3.93370185032673</c:v>
                </c:pt>
                <c:pt idx="605">
                  <c:v>-3.9456455969439999</c:v>
                </c:pt>
                <c:pt idx="606">
                  <c:v>-3.9575893625433802</c:v>
                </c:pt>
                <c:pt idx="607">
                  <c:v>-3.9695331471245305</c:v>
                </c:pt>
                <c:pt idx="608">
                  <c:v>-3.9814769506871097</c:v>
                </c:pt>
                <c:pt idx="609">
                  <c:v>-3.9934207732307767</c:v>
                </c:pt>
                <c:pt idx="610">
                  <c:v>-4.0053646147551909</c:v>
                </c:pt>
                <c:pt idx="611">
                  <c:v>-4.0173084752600117</c:v>
                </c:pt>
                <c:pt idx="612">
                  <c:v>-4.029252354744898</c:v>
                </c:pt>
                <c:pt idx="613">
                  <c:v>-4.0411962532095087</c:v>
                </c:pt>
                <c:pt idx="614">
                  <c:v>-4.0531401706535028</c:v>
                </c:pt>
                <c:pt idx="615">
                  <c:v>-4.0650841070765402</c:v>
                </c:pt>
                <c:pt idx="616">
                  <c:v>-4.0770280624782798</c:v>
                </c:pt>
                <c:pt idx="617">
                  <c:v>-4.0889720368583804</c:v>
                </c:pt>
                <c:pt idx="618">
                  <c:v>-4.1009160302165011</c:v>
                </c:pt>
                <c:pt idx="619">
                  <c:v>-4.1128600425523016</c:v>
                </c:pt>
                <c:pt idx="620">
                  <c:v>-4.124804073865441</c:v>
                </c:pt>
                <c:pt idx="621">
                  <c:v>-4.1367481241555781</c:v>
                </c:pt>
                <c:pt idx="622">
                  <c:v>-4.1486921934223719</c:v>
                </c:pt>
                <c:pt idx="623">
                  <c:v>-4.1606362816654823</c:v>
                </c:pt>
                <c:pt idx="624">
                  <c:v>-4.1725803888845681</c:v>
                </c:pt>
                <c:pt idx="625">
                  <c:v>-4.1845245150792882</c:v>
                </c:pt>
                <c:pt idx="626">
                  <c:v>-4.1964686602493027</c:v>
                </c:pt>
                <c:pt idx="627">
                  <c:v>-4.2084128243942693</c:v>
                </c:pt>
                <c:pt idx="628">
                  <c:v>-4.220357007513849</c:v>
                </c:pt>
                <c:pt idx="629">
                  <c:v>-4.2323012096076997</c:v>
                </c:pt>
                <c:pt idx="630">
                  <c:v>-4.2442454306754813</c:v>
                </c:pt>
                <c:pt idx="631">
                  <c:v>-4.2561896707168527</c:v>
                </c:pt>
                <c:pt idx="632">
                  <c:v>-4.2681339297314729</c:v>
                </c:pt>
                <c:pt idx="633">
                  <c:v>-4.2800782077190007</c:v>
                </c:pt>
                <c:pt idx="634">
                  <c:v>-4.2920225046790961</c:v>
                </c:pt>
                <c:pt idx="635">
                  <c:v>-4.3039668206114179</c:v>
                </c:pt>
                <c:pt idx="636">
                  <c:v>-4.315911155515626</c:v>
                </c:pt>
                <c:pt idx="637">
                  <c:v>-4.3278555093913793</c:v>
                </c:pt>
                <c:pt idx="638">
                  <c:v>-4.3397998822383368</c:v>
                </c:pt>
                <c:pt idx="639">
                  <c:v>-4.3517442740561574</c:v>
                </c:pt>
                <c:pt idx="640">
                  <c:v>-4.3636886848445009</c:v>
                </c:pt>
                <c:pt idx="641">
                  <c:v>-4.3756331146030263</c:v>
                </c:pt>
                <c:pt idx="642">
                  <c:v>-4.3875775633313934</c:v>
                </c:pt>
                <c:pt idx="643">
                  <c:v>-4.3995220310292611</c:v>
                </c:pt>
                <c:pt idx="644">
                  <c:v>-4.4114665176962884</c:v>
                </c:pt>
                <c:pt idx="645">
                  <c:v>-4.4234110233321342</c:v>
                </c:pt>
                <c:pt idx="646">
                  <c:v>-4.4353555479364584</c:v>
                </c:pt>
                <c:pt idx="647">
                  <c:v>-4.4473000915089207</c:v>
                </c:pt>
                <c:pt idx="648">
                  <c:v>-4.4592446540491792</c:v>
                </c:pt>
                <c:pt idx="649">
                  <c:v>-4.4711892355568938</c:v>
                </c:pt>
                <c:pt idx="650">
                  <c:v>-4.4831338360317234</c:v>
                </c:pt>
                <c:pt idx="651">
                  <c:v>-4.4950784554733278</c:v>
                </c:pt>
                <c:pt idx="652">
                  <c:v>-4.507023093881366</c:v>
                </c:pt>
                <c:pt idx="653">
                  <c:v>-4.5189677512554978</c:v>
                </c:pt>
                <c:pt idx="654">
                  <c:v>-4.5309124275953812</c:v>
                </c:pt>
                <c:pt idx="655">
                  <c:v>-4.5428571229006769</c:v>
                </c:pt>
                <c:pt idx="656">
                  <c:v>-4.554801837171043</c:v>
                </c:pt>
                <c:pt idx="657">
                  <c:v>-4.5667465704061394</c:v>
                </c:pt>
                <c:pt idx="658">
                  <c:v>-4.5786913226056258</c:v>
                </c:pt>
                <c:pt idx="659">
                  <c:v>-4.5906360937691613</c:v>
                </c:pt>
                <c:pt idx="660">
                  <c:v>-4.6025808838964046</c:v>
                </c:pt>
                <c:pt idx="661">
                  <c:v>-4.6145256929870149</c:v>
                </c:pt>
                <c:pt idx="662">
                  <c:v>-4.6264705210406518</c:v>
                </c:pt>
                <c:pt idx="663">
                  <c:v>-4.6384153680569753</c:v>
                </c:pt>
                <c:pt idx="664">
                  <c:v>-4.6503602340356442</c:v>
                </c:pt>
                <c:pt idx="665">
                  <c:v>-4.6623051189763176</c:v>
                </c:pt>
                <c:pt idx="666">
                  <c:v>-4.6742500228786552</c:v>
                </c:pt>
                <c:pt idx="667">
                  <c:v>-4.686194945742316</c:v>
                </c:pt>
                <c:pt idx="668">
                  <c:v>-4.6981398875669589</c:v>
                </c:pt>
                <c:pt idx="669">
                  <c:v>-4.7100848483522437</c:v>
                </c:pt>
                <c:pt idx="670">
                  <c:v>-4.7220298280978303</c:v>
                </c:pt>
                <c:pt idx="671">
                  <c:v>-4.7339748268033777</c:v>
                </c:pt>
                <c:pt idx="672">
                  <c:v>-4.7459198444685446</c:v>
                </c:pt>
                <c:pt idx="673">
                  <c:v>-4.7578648810929911</c:v>
                </c:pt>
                <c:pt idx="674">
                  <c:v>-4.769809936676376</c:v>
                </c:pt>
                <c:pt idx="675">
                  <c:v>-4.7817550112183591</c:v>
                </c:pt>
                <c:pt idx="676">
                  <c:v>-4.7937001047185994</c:v>
                </c:pt>
                <c:pt idx="677">
                  <c:v>-4.8056452171767559</c:v>
                </c:pt>
                <c:pt idx="678">
                  <c:v>-4.8175903485924882</c:v>
                </c:pt>
                <c:pt idx="679">
                  <c:v>-4.8295354989654564</c:v>
                </c:pt>
                <c:pt idx="680">
                  <c:v>-4.8414806682953193</c:v>
                </c:pt>
                <c:pt idx="681">
                  <c:v>-4.8534258565817359</c:v>
                </c:pt>
                <c:pt idx="682">
                  <c:v>-4.8653710638243659</c:v>
                </c:pt>
                <c:pt idx="683">
                  <c:v>-4.8773162900228693</c:v>
                </c:pt>
                <c:pt idx="684">
                  <c:v>-4.8892615351769049</c:v>
                </c:pt>
                <c:pt idx="685">
                  <c:v>-4.9012067992861317</c:v>
                </c:pt>
                <c:pt idx="686">
                  <c:v>-4.9131520823502095</c:v>
                </c:pt>
                <c:pt idx="687">
                  <c:v>-4.9250973843687982</c:v>
                </c:pt>
                <c:pt idx="688">
                  <c:v>-4.9370427053415566</c:v>
                </c:pt>
                <c:pt idx="689">
                  <c:v>-4.9489880452681438</c:v>
                </c:pt>
                <c:pt idx="690">
                  <c:v>-4.9609334041482196</c:v>
                </c:pt>
                <c:pt idx="691">
                  <c:v>-4.9728787819814437</c:v>
                </c:pt>
                <c:pt idx="692">
                  <c:v>-4.9848241787674752</c:v>
                </c:pt>
                <c:pt idx="693">
                  <c:v>-4.9967695945059729</c:v>
                </c:pt>
                <c:pt idx="694">
                  <c:v>-5.0087150291965967</c:v>
                </c:pt>
                <c:pt idx="695">
                  <c:v>-5.0206604828390065</c:v>
                </c:pt>
                <c:pt idx="696">
                  <c:v>-5.032605955432861</c:v>
                </c:pt>
                <c:pt idx="697">
                  <c:v>-5.0445514469778203</c:v>
                </c:pt>
                <c:pt idx="698">
                  <c:v>-5.0564969574735432</c:v>
                </c:pt>
                <c:pt idx="699">
                  <c:v>-5.0684424869196896</c:v>
                </c:pt>
                <c:pt idx="700">
                  <c:v>-5.0803880353159183</c:v>
                </c:pt>
                <c:pt idx="701">
                  <c:v>-5.0923336026618893</c:v>
                </c:pt>
                <c:pt idx="702">
                  <c:v>-5.1042791889572614</c:v>
                </c:pt>
                <c:pt idx="703">
                  <c:v>-5.1162247942016945</c:v>
                </c:pt>
                <c:pt idx="704">
                  <c:v>-5.1281704183948484</c:v>
                </c:pt>
                <c:pt idx="705">
                  <c:v>-5.1401160615363821</c:v>
                </c:pt>
                <c:pt idx="706">
                  <c:v>-5.1520617236259545</c:v>
                </c:pt>
                <c:pt idx="707">
                  <c:v>-5.1640074046632263</c:v>
                </c:pt>
                <c:pt idx="708">
                  <c:v>-5.1759531046478555</c:v>
                </c:pt>
                <c:pt idx="709">
                  <c:v>-5.1878988235795029</c:v>
                </c:pt>
                <c:pt idx="710">
                  <c:v>-5.1998445614578275</c:v>
                </c:pt>
                <c:pt idx="711">
                  <c:v>-5.2117903182824881</c:v>
                </c:pt>
                <c:pt idx="712">
                  <c:v>-5.2237360940531445</c:v>
                </c:pt>
                <c:pt idx="713">
                  <c:v>-5.2356818887694567</c:v>
                </c:pt>
                <c:pt idx="714">
                  <c:v>-5.2476277024310836</c:v>
                </c:pt>
                <c:pt idx="715">
                  <c:v>-5.2595735350376849</c:v>
                </c:pt>
                <c:pt idx="716">
                  <c:v>-5.2715193865889205</c:v>
                </c:pt>
                <c:pt idx="717">
                  <c:v>-5.2834652570844494</c:v>
                </c:pt>
                <c:pt idx="718">
                  <c:v>-5.2954111465239313</c:v>
                </c:pt>
                <c:pt idx="719">
                  <c:v>-5.3073570549070253</c:v>
                </c:pt>
                <c:pt idx="720">
                  <c:v>-5.319302982233391</c:v>
                </c:pt>
                <c:pt idx="721">
                  <c:v>-5.3312489285026885</c:v>
                </c:pt>
                <c:pt idx="722">
                  <c:v>-5.3431948937145766</c:v>
                </c:pt>
                <c:pt idx="723">
                  <c:v>-5.3551408778687151</c:v>
                </c:pt>
                <c:pt idx="724">
                  <c:v>-5.3670868809647638</c:v>
                </c:pt>
                <c:pt idx="725">
                  <c:v>-5.3790329030023818</c:v>
                </c:pt>
                <c:pt idx="726">
                  <c:v>-5.3909789439812279</c:v>
                </c:pt>
                <c:pt idx="727">
                  <c:v>-5.4029250039009629</c:v>
                </c:pt>
                <c:pt idx="728">
                  <c:v>-5.4148710827612456</c:v>
                </c:pt>
                <c:pt idx="729">
                  <c:v>-5.426817180561736</c:v>
                </c:pt>
                <c:pt idx="730">
                  <c:v>-5.438763297302093</c:v>
                </c:pt>
                <c:pt idx="731">
                  <c:v>-5.4507094329819763</c:v>
                </c:pt>
                <c:pt idx="732">
                  <c:v>-5.4626555876010459</c:v>
                </c:pt>
                <c:pt idx="733">
                  <c:v>-5.4746017611589606</c:v>
                </c:pt>
                <c:pt idx="734">
                  <c:v>-5.4865479536553803</c:v>
                </c:pt>
                <c:pt idx="735">
                  <c:v>-5.4984941650899648</c:v>
                </c:pt>
                <c:pt idx="736">
                  <c:v>-5.510440395462374</c:v>
                </c:pt>
                <c:pt idx="737">
                  <c:v>-5.5223866447722667</c:v>
                </c:pt>
                <c:pt idx="738">
                  <c:v>-5.534332913019302</c:v>
                </c:pt>
                <c:pt idx="739">
                  <c:v>-5.5462792002031405</c:v>
                </c:pt>
                <c:pt idx="740">
                  <c:v>-5.5582255063234411</c:v>
                </c:pt>
                <c:pt idx="741">
                  <c:v>-5.5701718313798638</c:v>
                </c:pt>
                <c:pt idx="742">
                  <c:v>-5.5821181753720674</c:v>
                </c:pt>
                <c:pt idx="743">
                  <c:v>-5.5940645382997127</c:v>
                </c:pt>
                <c:pt idx="744">
                  <c:v>-5.6060109201624586</c:v>
                </c:pt>
                <c:pt idx="745">
                  <c:v>-5.617957320959964</c:v>
                </c:pt>
                <c:pt idx="746">
                  <c:v>-5.6299037406918897</c:v>
                </c:pt>
                <c:pt idx="747">
                  <c:v>-5.6418501793578946</c:v>
                </c:pt>
                <c:pt idx="748">
                  <c:v>-5.6537966369576385</c:v>
                </c:pt>
                <c:pt idx="749">
                  <c:v>-5.6657431134907803</c:v>
                </c:pt>
                <c:pt idx="750">
                  <c:v>-5.6776896089569799</c:v>
                </c:pt>
                <c:pt idx="751">
                  <c:v>-5.6896361233558972</c:v>
                </c:pt>
                <c:pt idx="752">
                  <c:v>-5.7015826566871919</c:v>
                </c:pt>
                <c:pt idx="753">
                  <c:v>-5.7135292089505239</c:v>
                </c:pt>
                <c:pt idx="754">
                  <c:v>-5.725475780145552</c:v>
                </c:pt>
                <c:pt idx="755">
                  <c:v>-5.7374223702719362</c:v>
                </c:pt>
                <c:pt idx="756">
                  <c:v>-5.7493689793293363</c:v>
                </c:pt>
                <c:pt idx="757">
                  <c:v>-5.7613156073174112</c:v>
                </c:pt>
                <c:pt idx="758">
                  <c:v>-5.7732622542358207</c:v>
                </c:pt>
                <c:pt idx="759">
                  <c:v>-5.7852089200842247</c:v>
                </c:pt>
                <c:pt idx="760">
                  <c:v>-5.797155604862283</c:v>
                </c:pt>
                <c:pt idx="761">
                  <c:v>-5.8091023085696554</c:v>
                </c:pt>
                <c:pt idx="762">
                  <c:v>-5.8210490312060008</c:v>
                </c:pt>
                <c:pt idx="763">
                  <c:v>-5.8329957727709791</c:v>
                </c:pt>
                <c:pt idx="764">
                  <c:v>-5.8449425332642502</c:v>
                </c:pt>
                <c:pt idx="765">
                  <c:v>-5.8568893126854729</c:v>
                </c:pt>
                <c:pt idx="766">
                  <c:v>-5.8688361110343079</c:v>
                </c:pt>
                <c:pt idx="767">
                  <c:v>-5.8807829283104143</c:v>
                </c:pt>
                <c:pt idx="768">
                  <c:v>-5.8927297645134518</c:v>
                </c:pt>
                <c:pt idx="769">
                  <c:v>-5.9046766196430802</c:v>
                </c:pt>
                <c:pt idx="770">
                  <c:v>-5.9166234936989586</c:v>
                </c:pt>
                <c:pt idx="771">
                  <c:v>-5.9285703866807475</c:v>
                </c:pt>
                <c:pt idx="772">
                  <c:v>-5.9405172985881061</c:v>
                </c:pt>
                <c:pt idx="773">
                  <c:v>-5.952464229420694</c:v>
                </c:pt>
                <c:pt idx="774">
                  <c:v>-5.9644111791781711</c:v>
                </c:pt>
                <c:pt idx="775">
                  <c:v>-5.9763581478601973</c:v>
                </c:pt>
                <c:pt idx="776">
                  <c:v>-5.9883051354664314</c:v>
                </c:pt>
                <c:pt idx="777">
                  <c:v>-6.0002521419965333</c:v>
                </c:pt>
                <c:pt idx="778">
                  <c:v>-6.0121991674501629</c:v>
                </c:pt>
                <c:pt idx="779">
                  <c:v>-6.02414621182698</c:v>
                </c:pt>
                <c:pt idx="780">
                  <c:v>-6.0360932751266443</c:v>
                </c:pt>
                <c:pt idx="781">
                  <c:v>-6.0480403573488157</c:v>
                </c:pt>
                <c:pt idx="782">
                  <c:v>-6.0599874584931532</c:v>
                </c:pt>
                <c:pt idx="783">
                  <c:v>-6.0719345785593175</c:v>
                </c:pt>
                <c:pt idx="784">
                  <c:v>-6.0838817175469675</c:v>
                </c:pt>
                <c:pt idx="785">
                  <c:v>-6.095828875455763</c:v>
                </c:pt>
                <c:pt idx="786">
                  <c:v>-6.1077760522853639</c:v>
                </c:pt>
                <c:pt idx="787">
                  <c:v>-6.11972324803543</c:v>
                </c:pt>
                <c:pt idx="788">
                  <c:v>-6.1316704627056202</c:v>
                </c:pt>
                <c:pt idx="789">
                  <c:v>-6.1436176962955953</c:v>
                </c:pt>
                <c:pt idx="790">
                  <c:v>-6.1555649488050141</c:v>
                </c:pt>
                <c:pt idx="791">
                  <c:v>-6.1675122202335366</c:v>
                </c:pt>
                <c:pt idx="792">
                  <c:v>-6.1794595105808225</c:v>
                </c:pt>
                <c:pt idx="793">
                  <c:v>-6.1914068198465317</c:v>
                </c:pt>
                <c:pt idx="794">
                  <c:v>-6.203354148030324</c:v>
                </c:pt>
                <c:pt idx="795">
                  <c:v>-6.2153014951318593</c:v>
                </c:pt>
                <c:pt idx="796">
                  <c:v>-6.2272488611507972</c:v>
                </c:pt>
                <c:pt idx="797">
                  <c:v>-6.2391962460867969</c:v>
                </c:pt>
                <c:pt idx="798">
                  <c:v>-6.251143649939519</c:v>
                </c:pt>
                <c:pt idx="799">
                  <c:v>-6.2630910727086224</c:v>
                </c:pt>
                <c:pt idx="800">
                  <c:v>-6.275038514393767</c:v>
                </c:pt>
                <c:pt idx="801">
                  <c:v>-6.2869859749946135</c:v>
                </c:pt>
                <c:pt idx="802">
                  <c:v>-6.2989334545108209</c:v>
                </c:pt>
                <c:pt idx="803">
                  <c:v>-6.3108809529420489</c:v>
                </c:pt>
                <c:pt idx="804">
                  <c:v>-6.3228284702879574</c:v>
                </c:pt>
                <c:pt idx="805">
                  <c:v>-6.3347760065482062</c:v>
                </c:pt>
                <c:pt idx="806">
                  <c:v>-6.3467235617224542</c:v>
                </c:pt>
                <c:pt idx="807">
                  <c:v>-6.3586711358103623</c:v>
                </c:pt>
                <c:pt idx="808">
                  <c:v>-6.3706187288115901</c:v>
                </c:pt>
                <c:pt idx="809">
                  <c:v>-6.3825663407257966</c:v>
                </c:pt>
                <c:pt idx="810">
                  <c:v>-6.3945139715526427</c:v>
                </c:pt>
                <c:pt idx="811">
                  <c:v>-6.4064616212917871</c:v>
                </c:pt>
                <c:pt idx="812">
                  <c:v>-6.4184092899428906</c:v>
                </c:pt>
                <c:pt idx="813">
                  <c:v>-6.4303569775056122</c:v>
                </c:pt>
                <c:pt idx="814">
                  <c:v>-6.4423046839796125</c:v>
                </c:pt>
                <c:pt idx="815">
                  <c:v>-6.4542524093645506</c:v>
                </c:pt>
                <c:pt idx="816">
                  <c:v>-6.4662001536600862</c:v>
                </c:pt>
                <c:pt idx="817">
                  <c:v>-6.47814791686588</c:v>
                </c:pt>
                <c:pt idx="818">
                  <c:v>-6.490095698981591</c:v>
                </c:pt>
                <c:pt idx="819">
                  <c:v>-6.502043500006879</c:v>
                </c:pt>
                <c:pt idx="820">
                  <c:v>-6.5139913199414039</c:v>
                </c:pt>
                <c:pt idx="821">
                  <c:v>-6.5259391587848263</c:v>
                </c:pt>
                <c:pt idx="822">
                  <c:v>-6.5378870165368053</c:v>
                </c:pt>
                <c:pt idx="823">
                  <c:v>-6.5498348931970005</c:v>
                </c:pt>
                <c:pt idx="824">
                  <c:v>-6.5617827887650719</c:v>
                </c:pt>
                <c:pt idx="825">
                  <c:v>-6.5737307032406793</c:v>
                </c:pt>
                <c:pt idx="826">
                  <c:v>-6.5856786366234825</c:v>
                </c:pt>
                <c:pt idx="827">
                  <c:v>-6.5976265889131422</c:v>
                </c:pt>
                <c:pt idx="828">
                  <c:v>-6.6095745601093174</c:v>
                </c:pt>
                <c:pt idx="829">
                  <c:v>-6.6215225502116679</c:v>
                </c:pt>
                <c:pt idx="830">
                  <c:v>-6.6334705592198535</c:v>
                </c:pt>
                <c:pt idx="831">
                  <c:v>-6.6454185871335341</c:v>
                </c:pt>
                <c:pt idx="832">
                  <c:v>-6.6573666339523703</c:v>
                </c:pt>
                <c:pt idx="833">
                  <c:v>-6.6693146996760211</c:v>
                </c:pt>
                <c:pt idx="834">
                  <c:v>-6.6812627843041463</c:v>
                </c:pt>
                <c:pt idx="835">
                  <c:v>-6.6932108878364067</c:v>
                </c:pt>
                <c:pt idx="836">
                  <c:v>-6.7051590102724612</c:v>
                </c:pt>
                <c:pt idx="837">
                  <c:v>-6.7171071516119696</c:v>
                </c:pt>
                <c:pt idx="838">
                  <c:v>-6.7290553118545926</c:v>
                </c:pt>
                <c:pt idx="839">
                  <c:v>-6.7410034909999892</c:v>
                </c:pt>
                <c:pt idx="840">
                  <c:v>-6.7529516890478201</c:v>
                </c:pt>
                <c:pt idx="841">
                  <c:v>-6.764899905997745</c:v>
                </c:pt>
                <c:pt idx="842">
                  <c:v>-6.7768481418494231</c:v>
                </c:pt>
                <c:pt idx="843">
                  <c:v>-6.7887963966025149</c:v>
                </c:pt>
                <c:pt idx="844">
                  <c:v>-6.8007446702566803</c:v>
                </c:pt>
                <c:pt idx="845">
                  <c:v>-6.8126929628115791</c:v>
                </c:pt>
                <c:pt idx="846">
                  <c:v>-6.8246412742668712</c:v>
                </c:pt>
                <c:pt idx="847">
                  <c:v>-6.8365896046222163</c:v>
                </c:pt>
                <c:pt idx="848">
                  <c:v>-6.8485379538772744</c:v>
                </c:pt>
                <c:pt idx="849">
                  <c:v>-6.8604863220317052</c:v>
                </c:pt>
                <c:pt idx="850">
                  <c:v>-6.8724347090851694</c:v>
                </c:pt>
                <c:pt idx="851">
                  <c:v>-6.884383115037326</c:v>
                </c:pt>
                <c:pt idx="852">
                  <c:v>-6.8963315398878349</c:v>
                </c:pt>
                <c:pt idx="853">
                  <c:v>-6.9082799836363566</c:v>
                </c:pt>
                <c:pt idx="854">
                  <c:v>-6.9202284462825512</c:v>
                </c:pt>
                <c:pt idx="855">
                  <c:v>-6.9321769278260783</c:v>
                </c:pt>
                <c:pt idx="856">
                  <c:v>-6.944125428266597</c:v>
                </c:pt>
                <c:pt idx="857">
                  <c:v>-6.9560739476037678</c:v>
                </c:pt>
                <c:pt idx="858">
                  <c:v>-6.9680224858372517</c:v>
                </c:pt>
                <c:pt idx="859">
                  <c:v>-6.9799710429667075</c:v>
                </c:pt>
                <c:pt idx="860">
                  <c:v>-6.9919196189917949</c:v>
                </c:pt>
                <c:pt idx="861">
                  <c:v>-7.0038682139121748</c:v>
                </c:pt>
                <c:pt idx="862">
                  <c:v>-7.0158168277275061</c:v>
                </c:pt>
                <c:pt idx="863">
                  <c:v>-7.0277654604374495</c:v>
                </c:pt>
                <c:pt idx="864">
                  <c:v>-7.0397141120416649</c:v>
                </c:pt>
                <c:pt idx="865">
                  <c:v>-7.0516627825398119</c:v>
                </c:pt>
                <c:pt idx="866">
                  <c:v>-7.0636114719315506</c:v>
                </c:pt>
                <c:pt idx="867">
                  <c:v>-7.0755601802165415</c:v>
                </c:pt>
                <c:pt idx="868">
                  <c:v>-7.0875089073944437</c:v>
                </c:pt>
                <c:pt idx="869">
                  <c:v>-7.0994576534649179</c:v>
                </c:pt>
                <c:pt idx="870">
                  <c:v>-7.1114064184276238</c:v>
                </c:pt>
                <c:pt idx="871">
                  <c:v>-7.1233552022822213</c:v>
                </c:pt>
                <c:pt idx="872">
                  <c:v>-7.1353040050283703</c:v>
                </c:pt>
                <c:pt idx="873">
                  <c:v>-7.1472528266657305</c:v>
                </c:pt>
                <c:pt idx="874">
                  <c:v>-7.1592016671939627</c:v>
                </c:pt>
                <c:pt idx="875">
                  <c:v>-7.1711505266127267</c:v>
                </c:pt>
                <c:pt idx="876">
                  <c:v>-7.1830994049216823</c:v>
                </c:pt>
                <c:pt idx="877">
                  <c:v>-7.1950483021204894</c:v>
                </c:pt>
                <c:pt idx="878">
                  <c:v>-7.2069972182088078</c:v>
                </c:pt>
                <c:pt idx="879">
                  <c:v>-7.2189461531862973</c:v>
                </c:pt>
                <c:pt idx="880">
                  <c:v>-7.2308951070526186</c:v>
                </c:pt>
                <c:pt idx="881">
                  <c:v>-7.2428440798074316</c:v>
                </c:pt>
                <c:pt idx="882">
                  <c:v>-7.2547930714503961</c:v>
                </c:pt>
                <c:pt idx="883">
                  <c:v>-7.2667420819811719</c:v>
                </c:pt>
                <c:pt idx="884">
                  <c:v>-7.2786911113994197</c:v>
                </c:pt>
                <c:pt idx="885">
                  <c:v>-7.2906401597047985</c:v>
                </c:pt>
                <c:pt idx="886">
                  <c:v>-7.302589226896969</c:v>
                </c:pt>
                <c:pt idx="887">
                  <c:v>-7.314538312975591</c:v>
                </c:pt>
                <c:pt idx="888">
                  <c:v>-7.3264874179403252</c:v>
                </c:pt>
                <c:pt idx="889">
                  <c:v>-7.3384365417908306</c:v>
                </c:pt>
                <c:pt idx="890">
                  <c:v>-7.3503856845267679</c:v>
                </c:pt>
                <c:pt idx="891">
                  <c:v>-7.3623348461477969</c:v>
                </c:pt>
                <c:pt idx="892">
                  <c:v>-7.3742840266535774</c:v>
                </c:pt>
                <c:pt idx="893">
                  <c:v>-7.3862332260437702</c:v>
                </c:pt>
                <c:pt idx="894">
                  <c:v>-7.3981824443180351</c:v>
                </c:pt>
                <c:pt idx="895">
                  <c:v>-7.4101316814760319</c:v>
                </c:pt>
                <c:pt idx="896">
                  <c:v>-7.4220809375174204</c:v>
                </c:pt>
                <c:pt idx="897">
                  <c:v>-7.4340302124418614</c:v>
                </c:pt>
                <c:pt idx="898">
                  <c:v>-7.4459795062490137</c:v>
                </c:pt>
                <c:pt idx="899">
                  <c:v>-7.4579288189385391</c:v>
                </c:pt>
                <c:pt idx="900">
                  <c:v>-7.4698781505100964</c:v>
                </c:pt>
                <c:pt idx="901">
                  <c:v>-7.4818275009633464</c:v>
                </c:pt>
                <c:pt idx="902">
                  <c:v>-7.4937768702979479</c:v>
                </c:pt>
                <c:pt idx="903">
                  <c:v>-7.5057262585135627</c:v>
                </c:pt>
                <c:pt idx="904">
                  <c:v>-7.5176756656098496</c:v>
                </c:pt>
                <c:pt idx="905">
                  <c:v>-7.5296250915864693</c:v>
                </c:pt>
                <c:pt idx="906">
                  <c:v>-7.5415745364430817</c:v>
                </c:pt>
                <c:pt idx="907">
                  <c:v>-7.5535240001793467</c:v>
                </c:pt>
                <c:pt idx="908">
                  <c:v>-7.5654734827949248</c:v>
                </c:pt>
                <c:pt idx="909">
                  <c:v>-7.577422984289476</c:v>
                </c:pt>
                <c:pt idx="910">
                  <c:v>-7.5893725046626601</c:v>
                </c:pt>
                <c:pt idx="911">
                  <c:v>-7.6013220439141378</c:v>
                </c:pt>
                <c:pt idx="912">
                  <c:v>-7.613271602043568</c:v>
                </c:pt>
                <c:pt idx="913">
                  <c:v>-7.6252211790506124</c:v>
                </c:pt>
                <c:pt idx="914">
                  <c:v>-7.6371707749349298</c:v>
                </c:pt>
                <c:pt idx="915">
                  <c:v>-7.649120389696181</c:v>
                </c:pt>
                <c:pt idx="916">
                  <c:v>-7.6610700233340259</c:v>
                </c:pt>
                <c:pt idx="917">
                  <c:v>-7.6730196758481251</c:v>
                </c:pt>
                <c:pt idx="918">
                  <c:v>-7.6849693472381375</c:v>
                </c:pt>
                <c:pt idx="919">
                  <c:v>-7.696919037503724</c:v>
                </c:pt>
                <c:pt idx="920">
                  <c:v>-7.7088687466445451</c:v>
                </c:pt>
                <c:pt idx="921">
                  <c:v>-7.7208184746602608</c:v>
                </c:pt>
                <c:pt idx="922">
                  <c:v>-7.7327682215505309</c:v>
                </c:pt>
                <c:pt idx="923">
                  <c:v>-7.744717987315016</c:v>
                </c:pt>
                <c:pt idx="924">
                  <c:v>-7.7566677719533752</c:v>
                </c:pt>
                <c:pt idx="925">
                  <c:v>-7.76861757546527</c:v>
                </c:pt>
                <c:pt idx="926">
                  <c:v>-7.7805673978503593</c:v>
                </c:pt>
                <c:pt idx="927">
                  <c:v>-7.792517239108304</c:v>
                </c:pt>
                <c:pt idx="928">
                  <c:v>-7.8044670992387646</c:v>
                </c:pt>
                <c:pt idx="929">
                  <c:v>-7.8164169782414001</c:v>
                </c:pt>
                <c:pt idx="930">
                  <c:v>-7.8283668761158713</c:v>
                </c:pt>
                <c:pt idx="931">
                  <c:v>-7.8403167928618389</c:v>
                </c:pt>
                <c:pt idx="932">
                  <c:v>-7.8522667284789627</c:v>
                </c:pt>
                <c:pt idx="933">
                  <c:v>-7.8642166829669025</c:v>
                </c:pt>
                <c:pt idx="934">
                  <c:v>-7.876166656325319</c:v>
                </c:pt>
                <c:pt idx="935">
                  <c:v>-7.8881166485538721</c:v>
                </c:pt>
                <c:pt idx="936">
                  <c:v>-7.9000666596522215</c:v>
                </c:pt>
                <c:pt idx="937">
                  <c:v>-7.9120166896200281</c:v>
                </c:pt>
                <c:pt idx="938">
                  <c:v>-7.9239667384569517</c:v>
                </c:pt>
                <c:pt idx="939">
                  <c:v>-7.9359168061626528</c:v>
                </c:pt>
                <c:pt idx="940">
                  <c:v>-7.9478668927367915</c:v>
                </c:pt>
                <c:pt idx="941">
                  <c:v>-7.9598169981790283</c:v>
                </c:pt>
                <c:pt idx="942">
                  <c:v>-7.9717671224890223</c:v>
                </c:pt>
                <c:pt idx="943">
                  <c:v>-7.983717265666435</c:v>
                </c:pt>
                <c:pt idx="944">
                  <c:v>-7.9956674277109263</c:v>
                </c:pt>
                <c:pt idx="945">
                  <c:v>-8.0076176086221551</c:v>
                </c:pt>
                <c:pt idx="946">
                  <c:v>-8.019567808399783</c:v>
                </c:pt>
                <c:pt idx="947">
                  <c:v>-8.0315180270434698</c:v>
                </c:pt>
                <c:pt idx="948">
                  <c:v>-8.0434682645528763</c:v>
                </c:pt>
                <c:pt idx="949">
                  <c:v>-8.0554185209276614</c:v>
                </c:pt>
                <c:pt idx="950">
                  <c:v>-8.0673687961674876</c:v>
                </c:pt>
                <c:pt idx="951">
                  <c:v>-8.0793190902720138</c:v>
                </c:pt>
                <c:pt idx="952">
                  <c:v>-8.0912694032408989</c:v>
                </c:pt>
                <c:pt idx="953">
                  <c:v>-8.1032197350738056</c:v>
                </c:pt>
                <c:pt idx="954">
                  <c:v>-8.1151700857703926</c:v>
                </c:pt>
                <c:pt idx="955">
                  <c:v>-8.1271204553303207</c:v>
                </c:pt>
                <c:pt idx="956">
                  <c:v>-8.1390708437532489</c:v>
                </c:pt>
                <c:pt idx="957">
                  <c:v>-8.1510212510388396</c:v>
                </c:pt>
                <c:pt idx="958">
                  <c:v>-8.1629716771867518</c:v>
                </c:pt>
                <c:pt idx="959">
                  <c:v>-8.1749221221966444</c:v>
                </c:pt>
                <c:pt idx="960">
                  <c:v>-8.1868725860681799</c:v>
                </c:pt>
                <c:pt idx="961">
                  <c:v>-8.1988230688010173</c:v>
                </c:pt>
                <c:pt idx="962">
                  <c:v>-8.2107735703948173</c:v>
                </c:pt>
                <c:pt idx="963">
                  <c:v>-8.2227240908492405</c:v>
                </c:pt>
                <c:pt idx="964">
                  <c:v>-8.2346746301639477</c:v>
                </c:pt>
                <c:pt idx="965">
                  <c:v>-8.2466251883385979</c:v>
                </c:pt>
                <c:pt idx="966">
                  <c:v>-8.2585757653728518</c:v>
                </c:pt>
                <c:pt idx="967">
                  <c:v>-8.27052636126637</c:v>
                </c:pt>
                <c:pt idx="968">
                  <c:v>-8.2824769760188115</c:v>
                </c:pt>
                <c:pt idx="969">
                  <c:v>-8.2944276096298388</c:v>
                </c:pt>
                <c:pt idx="970">
                  <c:v>-8.3063782620991109</c:v>
                </c:pt>
                <c:pt idx="971">
                  <c:v>-8.3183289334262884</c:v>
                </c:pt>
                <c:pt idx="972">
                  <c:v>-8.3302796236110304</c:v>
                </c:pt>
                <c:pt idx="973">
                  <c:v>-8.3422303326529992</c:v>
                </c:pt>
                <c:pt idx="974">
                  <c:v>-8.3541810605518538</c:v>
                </c:pt>
                <c:pt idx="975">
                  <c:v>-8.366131807307255</c:v>
                </c:pt>
                <c:pt idx="976">
                  <c:v>-8.3780825729188617</c:v>
                </c:pt>
                <c:pt idx="977">
                  <c:v>-8.3900333573863364</c:v>
                </c:pt>
                <c:pt idx="978">
                  <c:v>-8.401984160709338</c:v>
                </c:pt>
                <c:pt idx="979">
                  <c:v>-8.4139349828875272</c:v>
                </c:pt>
                <c:pt idx="980">
                  <c:v>-8.4258858239205647</c:v>
                </c:pt>
                <c:pt idx="981">
                  <c:v>-8.4378366838081096</c:v>
                </c:pt>
                <c:pt idx="982">
                  <c:v>-8.4497875625498242</c:v>
                </c:pt>
                <c:pt idx="983">
                  <c:v>-8.4617384601453676</c:v>
                </c:pt>
                <c:pt idx="984">
                  <c:v>-8.4736893765944004</c:v>
                </c:pt>
                <c:pt idx="985">
                  <c:v>-8.4856403118965815</c:v>
                </c:pt>
                <c:pt idx="986">
                  <c:v>-8.4975912660515736</c:v>
                </c:pt>
                <c:pt idx="987">
                  <c:v>-8.5095422390590354</c:v>
                </c:pt>
                <c:pt idx="988">
                  <c:v>-8.5214932309186278</c:v>
                </c:pt>
                <c:pt idx="989">
                  <c:v>-8.5334442416300114</c:v>
                </c:pt>
                <c:pt idx="990">
                  <c:v>-8.5453952711928469</c:v>
                </c:pt>
                <c:pt idx="991">
                  <c:v>-8.5573463196067934</c:v>
                </c:pt>
                <c:pt idx="992">
                  <c:v>-8.5692973868715132</c:v>
                </c:pt>
                <c:pt idx="993">
                  <c:v>-8.5812484729866654</c:v>
                </c:pt>
                <c:pt idx="994">
                  <c:v>-8.5931995779519106</c:v>
                </c:pt>
                <c:pt idx="995">
                  <c:v>-8.6051507017669078</c:v>
                </c:pt>
                <c:pt idx="996">
                  <c:v>-8.6171018444313194</c:v>
                </c:pt>
                <c:pt idx="997">
                  <c:v>-8.6290530059448045</c:v>
                </c:pt>
                <c:pt idx="998">
                  <c:v>-8.6410041863070237</c:v>
                </c:pt>
                <c:pt idx="999">
                  <c:v>-8.6529553855176378</c:v>
                </c:pt>
                <c:pt idx="1000">
                  <c:v>-8.6649066035763074</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1.7476282118366362E-4</c:v>
                </c:pt>
                <c:pt idx="2">
                  <c:v>1.419149362648693E-3</c:v>
                </c:pt>
                <c:pt idx="3">
                  <c:v>4.8921706881244944E-3</c:v>
                </c:pt>
                <c:pt idx="4">
                  <c:v>1.0986969048217913E-2</c:v>
                </c:pt>
                <c:pt idx="5">
                  <c:v>1.9611878552090765E-2</c:v>
                </c:pt>
                <c:pt idx="6">
                  <c:v>3.0703051512819345E-2</c:v>
                </c:pt>
                <c:pt idx="7">
                  <c:v>4.4252609115494251E-2</c:v>
                </c:pt>
                <c:pt idx="8">
                  <c:v>6.028070301690916E-2</c:v>
                </c:pt>
                <c:pt idx="9">
                  <c:v>7.8807493068443868E-2</c:v>
                </c:pt>
                <c:pt idx="10">
                  <c:v>9.9853146805022205E-2</c:v>
                </c:pt>
                <c:pt idx="11">
                  <c:v>0.12343492532940895</c:v>
                </c:pt>
                <c:pt idx="12">
                  <c:v>0.14956426055860889</c:v>
                </c:pt>
                <c:pt idx="13">
                  <c:v>0.17824965559880504</c:v>
                </c:pt>
                <c:pt idx="14">
                  <c:v>0.20949959383643088</c:v>
                </c:pt>
                <c:pt idx="15">
                  <c:v>0.24332253857898073</c:v>
                </c:pt>
                <c:pt idx="16">
                  <c:v>0.27972693269483095</c:v>
                </c:pt>
                <c:pt idx="17">
                  <c:v>0.31872119825210382</c:v>
                </c:pt>
                <c:pt idx="18">
                  <c:v>0.3603137361566075</c:v>
                </c:pt>
                <c:pt idx="19">
                  <c:v>0.40451292578888465</c:v>
                </c:pt>
                <c:pt idx="20">
                  <c:v>0.45132712464040381</c:v>
                </c:pt>
                <c:pt idx="21">
                  <c:v>0.5007634976158577</c:v>
                </c:pt>
                <c:pt idx="22">
                  <c:v>0.55282684294989404</c:v>
                </c:pt>
                <c:pt idx="23">
                  <c:v>0.60752075731483124</c:v>
                </c:pt>
                <c:pt idx="24">
                  <c:v>0.66484880438760607</c:v>
                </c:pt>
                <c:pt idx="25">
                  <c:v>0.72481451463357849</c:v>
                </c:pt>
                <c:pt idx="26">
                  <c:v>0.78750533251067045</c:v>
                </c:pt>
                <c:pt idx="27">
                  <c:v>0.8530122926696726</c:v>
                </c:pt>
                <c:pt idx="28">
                  <c:v>0.92134601161177931</c:v>
                </c:pt>
                <c:pt idx="29">
                  <c:v>0.9925168915373721</c:v>
                </c:pt>
                <c:pt idx="30">
                  <c:v>1.0665350697373857</c:v>
                </c:pt>
                <c:pt idx="31">
                  <c:v>1.1434104343432745</c:v>
                </c:pt>
                <c:pt idx="32">
                  <c:v>1.2231526384468621</c:v>
                </c:pt>
                <c:pt idx="33">
                  <c:v>1.3057711128046727</c:v>
                </c:pt>
                <c:pt idx="34">
                  <c:v>1.3912750773071583</c:v>
                </c:pt>
                <c:pt idx="35">
                  <c:v>1.4796735513653838</c:v>
                </c:pt>
                <c:pt idx="36">
                  <c:v>1.570975363344902</c:v>
                </c:pt>
                <c:pt idx="37">
                  <c:v>1.6651891591576939</c:v>
                </c:pt>
                <c:pt idx="38">
                  <c:v>1.7623234101074094</c:v>
                </c:pt>
                <c:pt idx="39">
                  <c:v>1.8623864200700644</c:v>
                </c:pt>
                <c:pt idx="40">
                  <c:v>1.9653863320813885</c:v>
                </c:pt>
                <c:pt idx="41">
                  <c:v>2.071330192562741</c:v>
                </c:pt>
                <c:pt idx="42">
                  <c:v>2.1802230080451528</c:v>
                </c:pt>
                <c:pt idx="43">
                  <c:v>2.2920686829312573</c:v>
                </c:pt>
                <c:pt idx="44">
                  <c:v>2.406870964227279</c:v>
                </c:pt>
                <c:pt idx="45">
                  <c:v>2.5246334465996432</c:v>
                </c:pt>
                <c:pt idx="46">
                  <c:v>2.6453595770751521</c:v>
                </c:pt>
                <c:pt idx="47">
                  <c:v>2.7690526594177394</c:v>
                </c:pt>
                <c:pt idx="48">
                  <c:v>2.8957158582111213</c:v>
                </c:pt>
                <c:pt idx="49">
                  <c:v>3.0253522026734423</c:v>
                </c:pt>
                <c:pt idx="50">
                  <c:v>3.1579645902272122</c:v>
                </c:pt>
                <c:pt idx="51">
                  <c:v>3.2935557898453887</c:v>
                </c:pt>
                <c:pt idx="52">
                  <c:v>3.4321284451923084</c:v>
                </c:pt>
                <c:pt idx="53">
                  <c:v>3.5736850775762923</c:v>
                </c:pt>
                <c:pt idx="54">
                  <c:v>3.7182280887290822</c:v>
                </c:pt>
                <c:pt idx="55">
                  <c:v>3.865759763425805</c:v>
                </c:pt>
                <c:pt idx="56">
                  <c:v>4.0162822719578539</c:v>
                </c:pt>
                <c:pt idx="57">
                  <c:v>4.1697976724699268</c:v>
                </c:pt>
                <c:pt idx="58">
                  <c:v>4.3263079131714264</c:v>
                </c:pt>
                <c:pt idx="59">
                  <c:v>4.4858148344315234</c:v>
                </c:pt>
                <c:pt idx="60">
                  <c:v>4.6483201707663442</c:v>
                </c:pt>
                <c:pt idx="61">
                  <c:v>4.8138255527260307</c:v>
                </c:pt>
                <c:pt idx="62">
                  <c:v>4.9823325086887458</c:v>
                </c:pt>
                <c:pt idx="63">
                  <c:v>5.1538424665681104</c:v>
                </c:pt>
                <c:pt idx="64">
                  <c:v>5.3283567554400237</c:v>
                </c:pt>
                <c:pt idx="65">
                  <c:v>5.5058766070943364</c:v>
                </c:pt>
                <c:pt idx="66">
                  <c:v>5.6864031575164056</c:v>
                </c:pt>
                <c:pt idx="67">
                  <c:v>5.8699374483031717</c:v>
                </c:pt>
                <c:pt idx="68">
                  <c:v>6.0564804280180322</c:v>
                </c:pt>
                <c:pt idx="69">
                  <c:v>6.2460329534884718</c:v>
                </c:pt>
                <c:pt idx="70">
                  <c:v>6.4385957910500888</c:v>
                </c:pt>
                <c:pt idx="71">
                  <c:v>6.6341696177404268</c:v>
                </c:pt>
                <c:pt idx="72">
                  <c:v>6.8327550224457241</c:v>
                </c:pt>
                <c:pt idx="73">
                  <c:v>7.034352507003514</c:v>
                </c:pt>
                <c:pt idx="74">
                  <c:v>7.2389624872637715</c:v>
                </c:pt>
                <c:pt idx="75">
                  <c:v>7.4465852941111281</c:v>
                </c:pt>
                <c:pt idx="76">
                  <c:v>7.657221174450493</c:v>
                </c:pt>
                <c:pt idx="77">
                  <c:v>7.8708702921582701</c:v>
                </c:pt>
                <c:pt idx="78">
                  <c:v>8.0875327290012038</c:v>
                </c:pt>
                <c:pt idx="79">
                  <c:v>8.3072084855247574</c:v>
                </c:pt>
                <c:pt idx="80">
                  <c:v>8.5298974819127977</c:v>
                </c:pt>
                <c:pt idx="81">
                  <c:v>8.7555985528597713</c:v>
                </c:pt>
                <c:pt idx="82">
                  <c:v>8.9843084380037546</c:v>
                </c:pt>
                <c:pt idx="83">
                  <c:v>9.2160227832237211</c:v>
                </c:pt>
                <c:pt idx="84">
                  <c:v>9.4507371464988843</c:v>
                </c:pt>
                <c:pt idx="85">
                  <c:v>9.6884469989873221</c:v>
                </c:pt>
                <c:pt idx="86">
                  <c:v>9.9291477260792949</c:v>
                </c:pt>
                <c:pt idx="87">
                  <c:v>10.172834628426667</c:v>
                </c:pt>
                <c:pt idx="88">
                  <c:v>10.419502922949768</c:v>
                </c:pt>
                <c:pt idx="89">
                  <c:v>10.669147743822927</c:v>
                </c:pt>
                <c:pt idx="90">
                  <c:v>10.921764143439848</c:v>
                </c:pt>
                <c:pt idx="91">
                  <c:v>11.17734664484297</c:v>
                </c:pt>
                <c:pt idx="92">
                  <c:v>11.435888792379467</c:v>
                </c:pt>
                <c:pt idx="93">
                  <c:v>11.697383599036483</c:v>
                </c:pt>
                <c:pt idx="94">
                  <c:v>11.961823995589018</c:v>
                </c:pt>
                <c:pt idx="95">
                  <c:v>12.229202831625638</c:v>
                </c:pt>
                <c:pt idx="96">
                  <c:v>12.499512876557803</c:v>
                </c:pt>
                <c:pt idx="97">
                  <c:v>12.772746820613666</c:v>
                </c:pt>
                <c:pt idx="98">
                  <c:v>13.048897275817097</c:v>
                </c:pt>
                <c:pt idx="99">
                  <c:v>13.327956776952677</c:v>
                </c:pt>
                <c:pt idx="100">
                  <c:v>13.609917782517323</c:v>
                </c:pt>
                <c:pt idx="101">
                  <c:v>13.894772603322863</c:v>
                </c:pt>
                <c:pt idx="102">
                  <c:v>14.182513330834558</c:v>
                </c:pt>
                <c:pt idx="103">
                  <c:v>14.473131910135189</c:v>
                </c:pt>
                <c:pt idx="104">
                  <c:v>14.766620213141302</c:v>
                </c:pt>
                <c:pt idx="105">
                  <c:v>15.062970039519321</c:v>
                </c:pt>
                <c:pt idx="106">
                  <c:v>15.3621731175914</c:v>
                </c:pt>
                <c:pt idx="107">
                  <c:v>15.664221105231446</c:v>
                </c:pt>
                <c:pt idx="108">
                  <c:v>15.969105590751765</c:v>
                </c:pt>
                <c:pt idx="109">
                  <c:v>16.276818093780705</c:v>
                </c:pt>
                <c:pt idx="110">
                  <c:v>16.587350066131691</c:v>
                </c:pt>
                <c:pt idx="111">
                  <c:v>16.900693731900336</c:v>
                </c:pt>
                <c:pt idx="112">
                  <c:v>17.216842930153042</c:v>
                </c:pt>
                <c:pt idx="113">
                  <c:v>17.535792279347671</c:v>
                </c:pt>
                <c:pt idx="114">
                  <c:v>17.857536339028897</c:v>
                </c:pt>
                <c:pt idx="115">
                  <c:v>18.182069610422982</c:v>
                </c:pt>
                <c:pt idx="116">
                  <c:v>18.509386537027961</c:v>
                </c:pt>
                <c:pt idx="117">
                  <c:v>18.839481505199423</c:v>
                </c:pt>
                <c:pt idx="118">
                  <c:v>19.172348844732085</c:v>
                </c:pt>
                <c:pt idx="119">
                  <c:v>19.507982829437335</c:v>
                </c:pt>
                <c:pt idx="120">
                  <c:v>19.84637767771693</c:v>
                </c:pt>
                <c:pt idx="121">
                  <c:v>20.187526151210982</c:v>
                </c:pt>
                <c:pt idx="122">
                  <c:v>20.531418149557894</c:v>
                </c:pt>
                <c:pt idx="123">
                  <c:v>20.878042108950812</c:v>
                </c:pt>
                <c:pt idx="124">
                  <c:v>21.227386404768762</c:v>
                </c:pt>
                <c:pt idx="125">
                  <c:v>21.579439352518449</c:v>
                </c:pt>
                <c:pt idx="126">
                  <c:v>21.934189208769556</c:v>
                </c:pt>
                <c:pt idx="127">
                  <c:v>22.291624172083665</c:v>
                </c:pt>
                <c:pt idx="128">
                  <c:v>22.651732383936984</c:v>
                </c:pt>
                <c:pt idx="129">
                  <c:v>23.014501929636985</c:v>
                </c:pt>
                <c:pt idx="130">
                  <c:v>23.379920839233062</c:v>
                </c:pt>
                <c:pt idx="131">
                  <c:v>23.747976718933298</c:v>
                </c:pt>
                <c:pt idx="132">
                  <c:v>24.118656381626032</c:v>
                </c:pt>
                <c:pt idx="133">
                  <c:v>24.491946216451321</c:v>
                </c:pt>
                <c:pt idx="134">
                  <c:v>24.867832559308216</c:v>
                </c:pt>
                <c:pt idx="135">
                  <c:v>25.246301693840412</c:v>
                </c:pt>
                <c:pt idx="136">
                  <c:v>25.627339852415446</c:v>
                </c:pt>
                <c:pt idx="137">
                  <c:v>26.010933217097502</c:v>
                </c:pt>
                <c:pt idx="138">
                  <c:v>26.397067920613871</c:v>
                </c:pt>
                <c:pt idx="139">
                  <c:v>26.785730047315162</c:v>
                </c:pt>
                <c:pt idx="140">
                  <c:v>27.176905634129294</c:v>
                </c:pt>
                <c:pt idx="141">
                  <c:v>27.570576225732097</c:v>
                </c:pt>
                <c:pt idx="142">
                  <c:v>27.966714420649183</c:v>
                </c:pt>
                <c:pt idx="143">
                  <c:v>28.365288311025658</c:v>
                </c:pt>
                <c:pt idx="144">
                  <c:v>28.76626593216638</c:v>
                </c:pt>
                <c:pt idx="145">
                  <c:v>29.169615264877816</c:v>
                </c:pt>
                <c:pt idx="146">
                  <c:v>29.575304237784646</c:v>
                </c:pt>
                <c:pt idx="147">
                  <c:v>29.983300729621128</c:v>
                </c:pt>
                <c:pt idx="148">
                  <c:v>30.393572571497209</c:v>
                </c:pt>
                <c:pt idx="149">
                  <c:v>30.806087549139399</c:v>
                </c:pt>
                <c:pt idx="150">
                  <c:v>31.220813405106355</c:v>
                </c:pt>
                <c:pt idx="151">
                  <c:v>31.637717840979217</c:v>
                </c:pt>
                <c:pt idx="152">
                  <c:v>32.056768519526621</c:v>
                </c:pt>
                <c:pt idx="153">
                  <c:v>32.477933066844379</c:v>
                </c:pt>
                <c:pt idx="154">
                  <c:v>32.901179074469823</c:v>
                </c:pt>
                <c:pt idx="155">
                  <c:v>33.326474101470765</c:v>
                </c:pt>
                <c:pt idx="156">
                  <c:v>33.753764437644236</c:v>
                </c:pt>
                <c:pt idx="157">
                  <c:v>34.18295384145987</c:v>
                </c:pt>
                <c:pt idx="158">
                  <c:v>34.613924778625915</c:v>
                </c:pt>
                <c:pt idx="159">
                  <c:v>35.046559691951977</c:v>
                </c:pt>
                <c:pt idx="160">
                  <c:v>35.480741015357296</c:v>
                </c:pt>
                <c:pt idx="161">
                  <c:v>35.916324114285764</c:v>
                </c:pt>
                <c:pt idx="162">
                  <c:v>36.353110216970855</c:v>
                </c:pt>
                <c:pt idx="163">
                  <c:v>36.790876121775774</c:v>
                </c:pt>
                <c:pt idx="164">
                  <c:v>37.229403927006125</c:v>
                </c:pt>
                <c:pt idx="165">
                  <c:v>37.668504394323676</c:v>
                </c:pt>
                <c:pt idx="166">
                  <c:v>38.108040295589909</c:v>
                </c:pt>
                <c:pt idx="167">
                  <c:v>38.547880749253089</c:v>
                </c:pt>
                <c:pt idx="168">
                  <c:v>38.987869845109216</c:v>
                </c:pt>
                <c:pt idx="169">
                  <c:v>39.427805649316731</c:v>
                </c:pt>
                <c:pt idx="170">
                  <c:v>39.867433548250979</c:v>
                </c:pt>
                <c:pt idx="171">
                  <c:v>40.306575469250099</c:v>
                </c:pt>
                <c:pt idx="172">
                  <c:v>40.745187471389912</c:v>
                </c:pt>
                <c:pt idx="173">
                  <c:v>41.183271176492497</c:v>
                </c:pt>
                <c:pt idx="174">
                  <c:v>41.620828199232719</c:v>
                </c:pt>
                <c:pt idx="175">
                  <c:v>42.057860147180968</c:v>
                </c:pt>
                <c:pt idx="176">
                  <c:v>42.49436862084552</c:v>
                </c:pt>
                <c:pt idx="177">
                  <c:v>42.930355213714648</c:v>
                </c:pt>
                <c:pt idx="178">
                  <c:v>43.365821512298382</c:v>
                </c:pt>
                <c:pt idx="179">
                  <c:v>43.800769096169951</c:v>
                </c:pt>
                <c:pt idx="180">
                  <c:v>44.235199538006952</c:v>
                </c:pt>
                <c:pt idx="181">
                  <c:v>44.669114403632165</c:v>
                </c:pt>
                <c:pt idx="182">
                  <c:v>45.102515252054097</c:v>
                </c:pt>
                <c:pt idx="183">
                  <c:v>45.535403635507244</c:v>
                </c:pt>
                <c:pt idx="184">
                  <c:v>45.967781099491994</c:v>
                </c:pt>
                <c:pt idx="185">
                  <c:v>46.399649182814279</c:v>
                </c:pt>
                <c:pt idx="186">
                  <c:v>46.831009417624948</c:v>
                </c:pt>
                <c:pt idx="187">
                  <c:v>47.261863329458798</c:v>
                </c:pt>
                <c:pt idx="188">
                  <c:v>47.692212437273369</c:v>
                </c:pt>
                <c:pt idx="189">
                  <c:v>48.122058253487417</c:v>
                </c:pt>
                <c:pt idx="190">
                  <c:v>48.551402284019126</c:v>
                </c:pt>
                <c:pt idx="191">
                  <c:v>48.980246028324039</c:v>
                </c:pt>
                <c:pt idx="192">
                  <c:v>49.408590979432702</c:v>
                </c:pt>
                <c:pt idx="193">
                  <c:v>49.836438623988037</c:v>
                </c:pt>
                <c:pt idx="194">
                  <c:v>50.263790442282442</c:v>
                </c:pt>
                <c:pt idx="195">
                  <c:v>50.690647908294629</c:v>
                </c:pt>
                <c:pt idx="196">
                  <c:v>51.117012489726179</c:v>
                </c:pt>
                <c:pt idx="197">
                  <c:v>51.542885648037853</c:v>
                </c:pt>
                <c:pt idx="198">
                  <c:v>51.968268838485599</c:v>
                </c:pt>
                <c:pt idx="199">
                  <c:v>52.393163510156363</c:v>
                </c:pt>
                <c:pt idx="200">
                  <c:v>52.817571106003577</c:v>
                </c:pt>
                <c:pt idx="201">
                  <c:v>57.034969182049643</c:v>
                </c:pt>
                <c:pt idx="202">
                  <c:v>61.204583310520391</c:v>
                </c:pt>
                <c:pt idx="203">
                  <c:v>65.3278007141041</c:v>
                </c:pt>
                <c:pt idx="204">
                  <c:v>69.405951656240418</c:v>
                </c:pt>
                <c:pt idx="205">
                  <c:v>73.440312587628711</c:v>
                </c:pt>
                <c:pt idx="206">
                  <c:v>77.432109077181266</c:v>
                </c:pt>
                <c:pt idx="207">
                  <c:v>81.382518545004075</c:v>
                </c:pt>
                <c:pt idx="208">
                  <c:v>85.292672813330199</c:v>
                </c:pt>
                <c:pt idx="209">
                  <c:v>89.16366048984969</c:v>
                </c:pt>
                <c:pt idx="210">
                  <c:v>92.996529196555045</c:v>
                </c:pt>
                <c:pt idx="211">
                  <c:v>96.792287656033821</c:v>
                </c:pt>
                <c:pt idx="212">
                  <c:v>100.55190764607381</c:v>
                </c:pt>
                <c:pt idx="213">
                  <c:v>104.2763258324885</c:v>
                </c:pt>
                <c:pt idx="214">
                  <c:v>107.96644548920773</c:v>
                </c:pt>
                <c:pt idx="215">
                  <c:v>111.6231381139015</c:v>
                </c:pt>
                <c:pt idx="216">
                  <c:v>115.24724494670261</c:v>
                </c:pt>
                <c:pt idx="217">
                  <c:v>118.83957839895982</c:v>
                </c:pt>
                <c:pt idx="218">
                  <c:v>122.40092339837925</c:v>
                </c:pt>
                <c:pt idx="219">
                  <c:v>125.93203865639117</c:v>
                </c:pt>
                <c:pt idx="220">
                  <c:v>129.43365786310761</c:v>
                </c:pt>
                <c:pt idx="221">
                  <c:v>132.90649081480751</c:v>
                </c:pt>
                <c:pt idx="222">
                  <c:v>136.35122447849608</c:v>
                </c:pt>
                <c:pt idx="223">
                  <c:v>139.76852399772983</c:v>
                </c:pt>
                <c:pt idx="224">
                  <c:v>143.15903364357581</c:v>
                </c:pt>
                <c:pt idx="225">
                  <c:v>146.52337771427727</c:v>
                </c:pt>
                <c:pt idx="226">
                  <c:v>149.86216138692919</c:v>
                </c:pt>
                <c:pt idx="227">
                  <c:v>153.17597152421985</c:v>
                </c:pt>
                <c:pt idx="228">
                  <c:v>156.46537743906904</c:v>
                </c:pt>
                <c:pt idx="229">
                  <c:v>159.73093161978662</c:v>
                </c:pt>
                <c:pt idx="230">
                  <c:v>162.97317041818525</c:v>
                </c:pt>
                <c:pt idx="231">
                  <c:v>166.19261470290726</c:v>
                </c:pt>
                <c:pt idx="232">
                  <c:v>169.38977048006501</c:v>
                </c:pt>
                <c:pt idx="233">
                  <c:v>172.56512948314739</c:v>
                </c:pt>
                <c:pt idx="234">
                  <c:v>175.71916973400926</c:v>
                </c:pt>
                <c:pt idx="235">
                  <c:v>178.85235607663586</c:v>
                </c:pt>
                <c:pt idx="236">
                  <c:v>181.96514068525909</c:v>
                </c:pt>
                <c:pt idx="237">
                  <c:v>185.05796354829599</c:v>
                </c:pt>
                <c:pt idx="238">
                  <c:v>188.13125292948217</c:v>
                </c:pt>
                <c:pt idx="239">
                  <c:v>191.18542580748132</c:v>
                </c:pt>
                <c:pt idx="240">
                  <c:v>194.22088829516886</c:v>
                </c:pt>
                <c:pt idx="241">
                  <c:v>197.2380360397091</c:v>
                </c:pt>
                <c:pt idx="242">
                  <c:v>200.23725460447409</c:v>
                </c:pt>
                <c:pt idx="243">
                  <c:v>203.21891983378464</c:v>
                </c:pt>
                <c:pt idx="244">
                  <c:v>206.18339820139281</c:v>
                </c:pt>
                <c:pt idx="245">
                  <c:v>209.13104714356666</c:v>
                </c:pt>
                <c:pt idx="246">
                  <c:v>212.06221537758532</c:v>
                </c:pt>
                <c:pt idx="247">
                  <c:v>214.97724320640191</c:v>
                </c:pt>
                <c:pt idx="248">
                  <c:v>217.87646281018593</c:v>
                </c:pt>
                <c:pt idx="249">
                  <c:v>220.76019852541324</c:v>
                </c:pt>
                <c:pt idx="250">
                  <c:v>223.62876711213161</c:v>
                </c:pt>
                <c:pt idx="251">
                  <c:v>226.48247800999209</c:v>
                </c:pt>
                <c:pt idx="252">
                  <c:v>229.32163358360154</c:v>
                </c:pt>
                <c:pt idx="253">
                  <c:v>232.14652935771855</c:v>
                </c:pt>
                <c:pt idx="254">
                  <c:v>234.95745424278473</c:v>
                </c:pt>
                <c:pt idx="255">
                  <c:v>237.75469075125409</c:v>
                </c:pt>
                <c:pt idx="256">
                  <c:v>240.53851520515678</c:v>
                </c:pt>
                <c:pt idx="257">
                  <c:v>243.30919793530825</c:v>
                </c:pt>
                <c:pt idx="258">
                  <c:v>246.06700347255071</c:v>
                </c:pt>
                <c:pt idx="259">
                  <c:v>248.81219073139241</c:v>
                </c:pt>
                <c:pt idx="260">
                  <c:v>251.5450131863883</c:v>
                </c:pt>
                <c:pt idx="261">
                  <c:v>254.26571904158735</c:v>
                </c:pt>
                <c:pt idx="262">
                  <c:v>256.97455139335165</c:v>
                </c:pt>
                <c:pt idx="263">
                  <c:v>259.67174838683661</c:v>
                </c:pt>
                <c:pt idx="264">
                  <c:v>262.35754336640417</c:v>
                </c:pt>
                <c:pt idx="265">
                  <c:v>265.03216502022502</c:v>
                </c:pt>
                <c:pt idx="266">
                  <c:v>267.69583751931253</c:v>
                </c:pt>
                <c:pt idx="267">
                  <c:v>270.34878065121558</c:v>
                </c:pt>
                <c:pt idx="268">
                  <c:v>272.99120994858504</c:v>
                </c:pt>
                <c:pt idx="269">
                  <c:v>275.62333681281615</c:v>
                </c:pt>
                <c:pt idx="270">
                  <c:v>278.24536863295646</c:v>
                </c:pt>
                <c:pt idx="271">
                  <c:v>280.85750890005818</c:v>
                </c:pt>
                <c:pt idx="272">
                  <c:v>283.45995731714231</c:v>
                </c:pt>
                <c:pt idx="273">
                  <c:v>286.05290990493188</c:v>
                </c:pt>
                <c:pt idx="274">
                  <c:v>288.63655910350093</c:v>
                </c:pt>
                <c:pt idx="275">
                  <c:v>291.21109386997722</c:v>
                </c:pt>
                <c:pt idx="276">
                  <c:v>293.77669977242562</c:v>
                </c:pt>
                <c:pt idx="277">
                  <c:v>296.3335590800317</c:v>
                </c:pt>
                <c:pt idx="278">
                  <c:v>298.88185084969501</c:v>
                </c:pt>
                <c:pt idx="279">
                  <c:v>301.42175100913335</c:v>
                </c:pt>
                <c:pt idx="280">
                  <c:v>303.95343243659045</c:v>
                </c:pt>
                <c:pt idx="281">
                  <c:v>306.47706503723208</c:v>
                </c:pt>
                <c:pt idx="282">
                  <c:v>308.99281581630561</c:v>
                </c:pt>
                <c:pt idx="283">
                  <c:v>311.50084894913135</c:v>
                </c:pt>
                <c:pt idx="284">
                  <c:v>314.00132584798536</c:v>
                </c:pt>
                <c:pt idx="285">
                  <c:v>316.49440522592431</c:v>
                </c:pt>
                <c:pt idx="286">
                  <c:v>318.98024315759591</c:v>
                </c:pt>
                <c:pt idx="287">
                  <c:v>321.458993137069</c:v>
                </c:pt>
                <c:pt idx="288">
                  <c:v>323.93080613270928</c:v>
                </c:pt>
                <c:pt idx="289">
                  <c:v>326.39583063911766</c:v>
                </c:pt>
                <c:pt idx="290">
                  <c:v>328.85421272613922</c:v>
                </c:pt>
                <c:pt idx="291">
                  <c:v>331.30609608494149</c:v>
                </c:pt>
                <c:pt idx="292">
                  <c:v>333.75162207115085</c:v>
                </c:pt>
                <c:pt idx="293">
                  <c:v>336.19092974502593</c:v>
                </c:pt>
                <c:pt idx="294">
                  <c:v>338.62415590863662</c:v>
                </c:pt>
                <c:pt idx="295">
                  <c:v>341.05143514000571</c:v>
                </c:pt>
                <c:pt idx="296">
                  <c:v>343.47289982415947</c:v>
                </c:pt>
                <c:pt idx="297">
                  <c:v>345.8886801810205</c:v>
                </c:pt>
                <c:pt idx="298">
                  <c:v>348.2989042900644</c:v>
                </c:pt>
                <c:pt idx="299">
                  <c:v>350.70369811164784</c:v>
                </c:pt>
                <c:pt idx="300">
                  <c:v>353.10318550490177</c:v>
                </c:pt>
                <c:pt idx="301">
                  <c:v>355.49748824206938</c:v>
                </c:pt>
                <c:pt idx="302">
                  <c:v>357.88672601915215</c:v>
                </c:pt>
                <c:pt idx="303">
                  <c:v>360.27101646271285</c:v>
                </c:pt>
                <c:pt idx="304">
                  <c:v>362.65047513266614</c:v>
                </c:pt>
                <c:pt idx="305">
                  <c:v>365.02521552087285</c:v>
                </c:pt>
                <c:pt idx="306">
                  <c:v>367.39534904533468</c:v>
                </c:pt>
                <c:pt idx="307">
                  <c:v>369.76098503977113</c:v>
                </c:pt>
                <c:pt idx="308">
                  <c:v>372.12223073834207</c:v>
                </c:pt>
                <c:pt idx="309">
                  <c:v>374.47919125526539</c:v>
                </c:pt>
                <c:pt idx="310">
                  <c:v>376.83196955906283</c:v>
                </c:pt>
                <c:pt idx="311">
                  <c:v>379.18066644115635</c:v>
                </c:pt>
                <c:pt idx="312">
                  <c:v>381.52538047852795</c:v>
                </c:pt>
                <c:pt idx="313">
                  <c:v>383.8662079901502</c:v>
                </c:pt>
                <c:pt idx="314">
                  <c:v>386.20324298689695</c:v>
                </c:pt>
                <c:pt idx="315">
                  <c:v>388.5365771146511</c:v>
                </c:pt>
                <c:pt idx="316">
                  <c:v>390.86629959034457</c:v>
                </c:pt>
                <c:pt idx="317">
                  <c:v>393.1924971306957</c:v>
                </c:pt>
                <c:pt idx="318">
                  <c:v>395.5152538734535</c:v>
                </c:pt>
                <c:pt idx="319">
                  <c:v>397.83465129102058</c:v>
                </c:pt>
                <c:pt idx="320">
                  <c:v>400.15076809641016</c:v>
                </c:pt>
                <c:pt idx="321">
                  <c:v>402.46368014159941</c:v>
                </c:pt>
                <c:pt idx="322">
                  <c:v>404.77346030847696</c:v>
                </c:pt>
                <c:pt idx="323">
                  <c:v>407.08017839274709</c:v>
                </c:pt>
                <c:pt idx="324">
                  <c:v>409.38390098135011</c:v>
                </c:pt>
                <c:pt idx="325">
                  <c:v>411.68469132418841</c:v>
                </c:pt>
                <c:pt idx="326">
                  <c:v>413.98260920120697</c:v>
                </c:pt>
                <c:pt idx="327">
                  <c:v>416.27771078616456</c:v>
                </c:pt>
                <c:pt idx="328">
                  <c:v>418.57004850873574</c:v>
                </c:pt>
                <c:pt idx="329">
                  <c:v>420.85967091689736</c:v>
                </c:pt>
                <c:pt idx="330">
                  <c:v>423.14662254185549</c:v>
                </c:pt>
                <c:pt idx="331">
                  <c:v>425.4309437680439</c:v>
                </c:pt>
                <c:pt idx="332">
                  <c:v>427.71267071094832</c:v>
                </c:pt>
                <c:pt idx="333">
                  <c:v>429.99183510565797</c:v>
                </c:pt>
                <c:pt idx="334">
                  <c:v>432.26846420909266</c:v>
                </c:pt>
                <c:pt idx="335">
                  <c:v>434.54258071878098</c:v>
                </c:pt>
                <c:pt idx="336">
                  <c:v>436.81420271085739</c:v>
                </c:pt>
                <c:pt idx="337">
                  <c:v>439.08334359960025</c:v>
                </c:pt>
                <c:pt idx="338">
                  <c:v>441.35001212035689</c:v>
                </c:pt>
                <c:pt idx="339">
                  <c:v>443.61421233711371</c:v>
                </c:pt>
                <c:pt idx="340">
                  <c:v>445.87594367530409</c:v>
                </c:pt>
                <c:pt idx="341">
                  <c:v>448.13520097973986</c:v>
                </c:pt>
                <c:pt idx="342">
                  <c:v>450.39197459685431</c:v>
                </c:pt>
                <c:pt idx="343">
                  <c:v>452.64625047979246</c:v>
                </c:pt>
                <c:pt idx="344">
                  <c:v>454.89801031432501</c:v>
                </c:pt>
                <c:pt idx="345">
                  <c:v>457.1472316631174</c:v>
                </c:pt>
                <c:pt idx="346">
                  <c:v>459.39388812557831</c:v>
                </c:pt>
                <c:pt idx="347">
                  <c:v>461.63794951034248</c:v>
                </c:pt>
                <c:pt idx="348">
                  <c:v>463.87938201740872</c:v>
                </c:pt>
                <c:pt idx="349">
                  <c:v>466.11814842703546</c:v>
                </c:pt>
                <c:pt idx="350">
                  <c:v>468.3542082926748</c:v>
                </c:pt>
                <c:pt idx="351">
                  <c:v>470.58751813547411</c:v>
                </c:pt>
                <c:pt idx="352">
                  <c:v>472.81803163816863</c:v>
                </c:pt>
                <c:pt idx="353">
                  <c:v>475.04569983650595</c:v>
                </c:pt>
                <c:pt idx="354">
                  <c:v>477.27047130666455</c:v>
                </c:pt>
                <c:pt idx="355">
                  <c:v>479.49229234743723</c:v>
                </c:pt>
                <c:pt idx="356">
                  <c:v>481.71110715623922</c:v>
                </c:pt>
                <c:pt idx="357">
                  <c:v>483.92685799825733</c:v>
                </c:pt>
                <c:pt idx="358">
                  <c:v>486.13948536828372</c:v>
                </c:pt>
                <c:pt idx="359">
                  <c:v>488.34892814496772</c:v>
                </c:pt>
                <c:pt idx="360">
                  <c:v>490.55512373738037</c:v>
                </c:pt>
                <c:pt idx="361">
                  <c:v>492.75800822391318</c:v>
                </c:pt>
                <c:pt idx="362">
                  <c:v>494.95751648363421</c:v>
                </c:pt>
                <c:pt idx="363">
                  <c:v>497.15358232030269</c:v>
                </c:pt>
                <c:pt idx="364">
                  <c:v>499.34613857929844</c:v>
                </c:pt>
                <c:pt idx="365">
                  <c:v>501.53511725776298</c:v>
                </c:pt>
                <c:pt idx="366">
                  <c:v>503.72044960827424</c:v>
                </c:pt>
                <c:pt idx="367">
                  <c:v>505.90206623639023</c:v>
                </c:pt>
                <c:pt idx="368">
                  <c:v>508.07989719240317</c:v>
                </c:pt>
                <c:pt idx="369">
                  <c:v>510.25387205764304</c:v>
                </c:pt>
                <c:pt idx="370">
                  <c:v>512.42392002566248</c:v>
                </c:pt>
                <c:pt idx="371">
                  <c:v>514.58996997862482</c:v>
                </c:pt>
                <c:pt idx="372">
                  <c:v>516.75195055920278</c:v>
                </c:pt>
                <c:pt idx="373">
                  <c:v>518.90979023828163</c:v>
                </c:pt>
                <c:pt idx="374">
                  <c:v>521.0634173787422</c:v>
                </c:pt>
                <c:pt idx="375">
                  <c:v>523.21276029558521</c:v>
                </c:pt>
                <c:pt idx="376">
                  <c:v>525.35774731263973</c:v>
                </c:pt>
                <c:pt idx="377">
                  <c:v>527.49830681608319</c:v>
                </c:pt>
                <c:pt idx="378">
                  <c:v>529.63436730498404</c:v>
                </c:pt>
                <c:pt idx="379">
                  <c:v>531.76585743906344</c:v>
                </c:pt>
                <c:pt idx="380">
                  <c:v>533.89270608385687</c:v>
                </c:pt>
                <c:pt idx="381">
                  <c:v>536.01484235344435</c:v>
                </c:pt>
                <c:pt idx="382">
                  <c:v>538.1321956509039</c:v>
                </c:pt>
                <c:pt idx="383">
                  <c:v>540.24469570663143</c:v>
                </c:pt>
                <c:pt idx="384">
                  <c:v>542.35227261465843</c:v>
                </c:pt>
                <c:pt idx="385">
                  <c:v>544.45485686709048</c:v>
                </c:pt>
                <c:pt idx="386">
                  <c:v>546.55237938677692</c:v>
                </c:pt>
                <c:pt idx="387">
                  <c:v>548.64477155831582</c:v>
                </c:pt>
                <c:pt idx="388">
                  <c:v>550.73196525748983</c:v>
                </c:pt>
                <c:pt idx="389">
                  <c:v>552.81389287921877</c:v>
                </c:pt>
                <c:pt idx="390">
                  <c:v>554.89048736411166</c:v>
                </c:pt>
                <c:pt idx="391">
                  <c:v>556.96168222369192</c:v>
                </c:pt>
                <c:pt idx="392">
                  <c:v>559.02741156436377</c:v>
                </c:pt>
                <c:pt idx="393">
                  <c:v>561.0876101101843</c:v>
                </c:pt>
                <c:pt idx="394">
                  <c:v>563.1422132244993</c:v>
                </c:pt>
                <c:pt idx="395">
                  <c:v>565.1911569304973</c:v>
                </c:pt>
                <c:pt idx="396">
                  <c:v>567.23437793073151</c:v>
                </c:pt>
                <c:pt idx="397">
                  <c:v>569.27181362565648</c:v>
                </c:pt>
                <c:pt idx="398">
                  <c:v>571.30340213122247</c:v>
                </c:pt>
                <c:pt idx="399">
                  <c:v>573.32908229556779</c:v>
                </c:pt>
                <c:pt idx="400">
                  <c:v>575.34879371484567</c:v>
                </c:pt>
                <c:pt idx="401">
                  <c:v>577.36247674822073</c:v>
                </c:pt>
                <c:pt idx="402">
                  <c:v>579.37007253206741</c:v>
                </c:pt>
                <c:pt idx="403">
                  <c:v>581.37152299339982</c:v>
                </c:pt>
                <c:pt idx="404">
                  <c:v>583.36677086256213</c:v>
                </c:pt>
                <c:pt idx="405">
                  <c:v>585.3557596852047</c:v>
                </c:pt>
                <c:pt idx="406">
                  <c:v>587.33843383357168</c:v>
                </c:pt>
                <c:pt idx="407">
                  <c:v>589.31473851712292</c:v>
                </c:pt>
                <c:pt idx="408">
                  <c:v>591.28461979251153</c:v>
                </c:pt>
                <c:pt idx="409">
                  <c:v>593.2480245729389</c:v>
                </c:pt>
                <c:pt idx="410">
                  <c:v>595.20490063690488</c:v>
                </c:pt>
                <c:pt idx="411">
                  <c:v>597.15519663637349</c:v>
                </c:pt>
                <c:pt idx="412">
                  <c:v>599.09886210437026</c:v>
                </c:pt>
                <c:pt idx="413">
                  <c:v>601.03584746202796</c:v>
                </c:pt>
                <c:pt idx="414">
                  <c:v>602.96610402509702</c:v>
                </c:pt>
                <c:pt idx="415">
                  <c:v>604.88958400993545</c:v>
                </c:pt>
                <c:pt idx="416">
                  <c:v>606.80624053899191</c:v>
                </c:pt>
                <c:pt idx="417">
                  <c:v>608.71602764579745</c:v>
                </c:pt>
                <c:pt idx="418">
                  <c:v>610.61890027947697</c:v>
                </c:pt>
                <c:pt idx="419">
                  <c:v>612.51481430879448</c:v>
                </c:pt>
                <c:pt idx="420">
                  <c:v>614.40372652574456</c:v>
                </c:pt>
                <c:pt idx="421">
                  <c:v>616.28559464870023</c:v>
                </c:pt>
                <c:pt idx="422">
                  <c:v>618.16037732513053</c:v>
                </c:pt>
                <c:pt idx="423">
                  <c:v>620.02803413389734</c:v>
                </c:pt>
                <c:pt idx="424">
                  <c:v>621.88852558714314</c:v>
                </c:pt>
                <c:pt idx="425">
                  <c:v>623.7418131317794</c:v>
                </c:pt>
                <c:pt idx="426">
                  <c:v>625.58785915058581</c:v>
                </c:pt>
                <c:pt idx="427">
                  <c:v>627.42662696293041</c:v>
                </c:pt>
                <c:pt idx="428">
                  <c:v>629.25808082512026</c:v>
                </c:pt>
                <c:pt idx="429">
                  <c:v>631.08218593039123</c:v>
                </c:pt>
                <c:pt idx="430">
                  <c:v>632.89890840854741</c:v>
                </c:pt>
                <c:pt idx="431">
                  <c:v>634.70821532525724</c:v>
                </c:pt>
                <c:pt idx="432">
                  <c:v>636.51007468101739</c:v>
                </c:pt>
                <c:pt idx="433">
                  <c:v>638.30445540979042</c:v>
                </c:pt>
                <c:pt idx="434">
                  <c:v>640.09132737732727</c:v>
                </c:pt>
                <c:pt idx="435">
                  <c:v>641.87066137918055</c:v>
                </c:pt>
                <c:pt idx="436">
                  <c:v>643.64242913841849</c:v>
                </c:pt>
                <c:pt idx="437">
                  <c:v>645.40660330304661</c:v>
                </c:pt>
                <c:pt idx="438">
                  <c:v>647.16315744314522</c:v>
                </c:pt>
                <c:pt idx="439">
                  <c:v>648.91206604773095</c:v>
                </c:pt>
                <c:pt idx="440">
                  <c:v>650.6533045213489</c:v>
                </c:pt>
                <c:pt idx="441">
                  <c:v>652.38684918040462</c:v>
                </c:pt>
                <c:pt idx="442">
                  <c:v>654.11267724924176</c:v>
                </c:pt>
                <c:pt idx="443">
                  <c:v>655.83076685597337</c:v>
                </c:pt>
                <c:pt idx="444">
                  <c:v>657.54109702807477</c:v>
                </c:pt>
                <c:pt idx="445">
                  <c:v>659.24364768774399</c:v>
                </c:pt>
                <c:pt idx="446">
                  <c:v>660.93839964703739</c:v>
                </c:pt>
                <c:pt idx="447">
                  <c:v>662.62533460278792</c:v>
                </c:pt>
                <c:pt idx="448">
                  <c:v>664.30443513131206</c:v>
                </c:pt>
                <c:pt idx="449">
                  <c:v>665.97568468291286</c:v>
                </c:pt>
                <c:pt idx="450">
                  <c:v>667.63906757618531</c:v>
                </c:pt>
                <c:pt idx="451">
                  <c:v>669.29456899213142</c:v>
                </c:pt>
                <c:pt idx="452">
                  <c:v>670.94217496809097</c:v>
                </c:pt>
                <c:pt idx="453">
                  <c:v>672.58187239149447</c:v>
                </c:pt>
                <c:pt idx="454">
                  <c:v>674.21364899344496</c:v>
                </c:pt>
                <c:pt idx="455">
                  <c:v>675.83749334213508</c:v>
                </c:pt>
                <c:pt idx="456">
                  <c:v>677.45339483610496</c:v>
                </c:pt>
                <c:pt idx="457">
                  <c:v>679.06134369734843</c:v>
                </c:pt>
                <c:pt idx="458">
                  <c:v>680.66133096427188</c:v>
                </c:pt>
                <c:pt idx="459">
                  <c:v>682.25334848451337</c:v>
                </c:pt>
                <c:pt idx="460">
                  <c:v>683.83738890762686</c:v>
                </c:pt>
                <c:pt idx="461">
                  <c:v>685.41344567763838</c:v>
                </c:pt>
                <c:pt idx="462">
                  <c:v>686.98151302547842</c:v>
                </c:pt>
                <c:pt idx="463">
                  <c:v>688.54158596129798</c:v>
                </c:pt>
                <c:pt idx="464">
                  <c:v>690.09366026667271</c:v>
                </c:pt>
                <c:pt idx="465">
                  <c:v>691.637732486701</c:v>
                </c:pt>
                <c:pt idx="466">
                  <c:v>693.17379992200131</c:v>
                </c:pt>
                <c:pt idx="467">
                  <c:v>694.70186062061475</c:v>
                </c:pt>
                <c:pt idx="468">
                  <c:v>696.221913369817</c:v>
                </c:pt>
                <c:pt idx="469">
                  <c:v>697.73395768784587</c:v>
                </c:pt>
                <c:pt idx="470">
                  <c:v>699.2379938155492</c:v>
                </c:pt>
                <c:pt idx="471">
                  <c:v>700.73402270795793</c:v>
                </c:pt>
                <c:pt idx="472">
                  <c:v>702.22204602578961</c:v>
                </c:pt>
                <c:pt idx="473">
                  <c:v>703.70206612688673</c:v>
                </c:pt>
                <c:pt idx="474">
                  <c:v>705.17408605759545</c:v>
                </c:pt>
                <c:pt idx="475">
                  <c:v>706.63810954408825</c:v>
                </c:pt>
                <c:pt idx="476">
                  <c:v>708.09414098363675</c:v>
                </c:pt>
                <c:pt idx="477">
                  <c:v>709.54218543583693</c:v>
                </c:pt>
                <c:pt idx="478">
                  <c:v>710.98224861379367</c:v>
                </c:pt>
                <c:pt idx="479">
                  <c:v>712.41433687526694</c:v>
                </c:pt>
                <c:pt idx="480">
                  <c:v>713.83845721378509</c:v>
                </c:pt>
                <c:pt idx="481">
                  <c:v>715.25461724972877</c:v>
                </c:pt>
                <c:pt idx="482">
                  <c:v>716.66282522138999</c:v>
                </c:pt>
                <c:pt idx="483">
                  <c:v>718.06308997601013</c:v>
                </c:pt>
                <c:pt idx="484">
                  <c:v>719.45542096080044</c:v>
                </c:pt>
                <c:pt idx="485">
                  <c:v>720.83982821394966</c:v>
                </c:pt>
                <c:pt idx="486">
                  <c:v>722.21632235562151</c:v>
                </c:pt>
                <c:pt idx="487">
                  <c:v>723.58491457894672</c:v>
                </c:pt>
                <c:pt idx="488">
                  <c:v>724.94561664101229</c:v>
                </c:pt>
                <c:pt idx="489">
                  <c:v>726.29844085385184</c:v>
                </c:pt>
                <c:pt idx="490">
                  <c:v>727.64340007544081</c:v>
                </c:pt>
                <c:pt idx="491">
                  <c:v>728.98050770069858</c:v>
                </c:pt>
                <c:pt idx="492">
                  <c:v>730.30977765250236</c:v>
                </c:pt>
                <c:pt idx="493">
                  <c:v>731.63122437271466</c:v>
                </c:pt>
                <c:pt idx="494">
                  <c:v>732.94486281322816</c:v>
                </c:pt>
                <c:pt idx="495">
                  <c:v>734.25070842703042</c:v>
                </c:pt>
                <c:pt idx="496">
                  <c:v>735.54877715929183</c:v>
                </c:pt>
                <c:pt idx="497">
                  <c:v>736.83908543847929</c:v>
                </c:pt>
                <c:pt idx="498">
                  <c:v>738.12165016749816</c:v>
                </c:pt>
                <c:pt idx="499">
                  <c:v>739.39648871486565</c:v>
                </c:pt>
                <c:pt idx="500">
                  <c:v>740.66361890591747</c:v>
                </c:pt>
                <c:pt idx="501">
                  <c:v>741.92305901405132</c:v>
                </c:pt>
                <c:pt idx="502">
                  <c:v>743.17482775200813</c:v>
                </c:pt>
                <c:pt idx="503">
                  <c:v>744.4189442631947</c:v>
                </c:pt>
                <c:pt idx="504">
                  <c:v>745.65542811304942</c:v>
                </c:pt>
                <c:pt idx="505">
                  <c:v>746.88429928045298</c:v>
                </c:pt>
                <c:pt idx="506">
                  <c:v>748.10557814918673</c:v>
                </c:pt>
                <c:pt idx="507">
                  <c:v>749.31928549944041</c:v>
                </c:pt>
                <c:pt idx="508">
                  <c:v>750.52544249937091</c:v>
                </c:pt>
                <c:pt idx="509">
                  <c:v>751.72407069671465</c:v>
                </c:pt>
                <c:pt idx="510">
                  <c:v>752.91519201045458</c:v>
                </c:pt>
                <c:pt idx="511">
                  <c:v>754.098828722544</c:v>
                </c:pt>
                <c:pt idx="512">
                  <c:v>755.27500346968895</c:v>
                </c:pt>
                <c:pt idx="513">
                  <c:v>756.44373923519026</c:v>
                </c:pt>
                <c:pt idx="514">
                  <c:v>757.60505934084722</c:v>
                </c:pt>
                <c:pt idx="515">
                  <c:v>758.75898743892401</c:v>
                </c:pt>
                <c:pt idx="516">
                  <c:v>759.90554750418084</c:v>
                </c:pt>
                <c:pt idx="517">
                  <c:v>761.04476382597011</c:v>
                </c:pt>
                <c:pt idx="518">
                  <c:v>762.17666100040014</c:v>
                </c:pt>
                <c:pt idx="519">
                  <c:v>763.30126392256636</c:v>
                </c:pt>
                <c:pt idx="520">
                  <c:v>764.41859777885202</c:v>
                </c:pt>
                <c:pt idx="521">
                  <c:v>765.52868803929914</c:v>
                </c:pt>
                <c:pt idx="522">
                  <c:v>766.63156045005087</c:v>
                </c:pt>
                <c:pt idx="523">
                  <c:v>767.72724102586574</c:v>
                </c:pt>
                <c:pt idx="524">
                  <c:v>768.8157560427054</c:v>
                </c:pt>
                <c:pt idx="525">
                  <c:v>769.89713203039651</c:v>
                </c:pt>
                <c:pt idx="526">
                  <c:v>770.97139576536665</c:v>
                </c:pt>
                <c:pt idx="527">
                  <c:v>772.03857426345655</c:v>
                </c:pt>
                <c:pt idx="528">
                  <c:v>772.03857426345655</c:v>
                </c:pt>
                <c:pt idx="529">
                  <c:v>772.03857426345655</c:v>
                </c:pt>
                <c:pt idx="530">
                  <c:v>772.03857426345655</c:v>
                </c:pt>
                <c:pt idx="531">
                  <c:v>772.03857426345655</c:v>
                </c:pt>
                <c:pt idx="532">
                  <c:v>772.03857426345655</c:v>
                </c:pt>
                <c:pt idx="533">
                  <c:v>772.03857426345655</c:v>
                </c:pt>
                <c:pt idx="534">
                  <c:v>772.03857426345655</c:v>
                </c:pt>
                <c:pt idx="535">
                  <c:v>772.03857426345655</c:v>
                </c:pt>
                <c:pt idx="536">
                  <c:v>772.03857426345655</c:v>
                </c:pt>
                <c:pt idx="537">
                  <c:v>772.03857426345655</c:v>
                </c:pt>
                <c:pt idx="538">
                  <c:v>772.03857426345655</c:v>
                </c:pt>
                <c:pt idx="539">
                  <c:v>772.03857426345655</c:v>
                </c:pt>
                <c:pt idx="540">
                  <c:v>772.03857426345655</c:v>
                </c:pt>
                <c:pt idx="541">
                  <c:v>772.03857426345655</c:v>
                </c:pt>
                <c:pt idx="542">
                  <c:v>772.03857426345655</c:v>
                </c:pt>
                <c:pt idx="543">
                  <c:v>772.03857426345655</c:v>
                </c:pt>
                <c:pt idx="544">
                  <c:v>772.03857426345655</c:v>
                </c:pt>
                <c:pt idx="545">
                  <c:v>772.03857426345655</c:v>
                </c:pt>
                <c:pt idx="546">
                  <c:v>772.03857426345655</c:v>
                </c:pt>
                <c:pt idx="547">
                  <c:v>772.03857426345655</c:v>
                </c:pt>
                <c:pt idx="548">
                  <c:v>772.03857426345655</c:v>
                </c:pt>
                <c:pt idx="549">
                  <c:v>772.03857426345655</c:v>
                </c:pt>
                <c:pt idx="550">
                  <c:v>772.03857426345655</c:v>
                </c:pt>
                <c:pt idx="551">
                  <c:v>772.03857426345655</c:v>
                </c:pt>
                <c:pt idx="552">
                  <c:v>772.03857426345655</c:v>
                </c:pt>
                <c:pt idx="553">
                  <c:v>772.03857426345655</c:v>
                </c:pt>
                <c:pt idx="554">
                  <c:v>772.03857426345655</c:v>
                </c:pt>
                <c:pt idx="555">
                  <c:v>772.03857426345655</c:v>
                </c:pt>
                <c:pt idx="556">
                  <c:v>772.03857426345655</c:v>
                </c:pt>
                <c:pt idx="557">
                  <c:v>772.03857426345655</c:v>
                </c:pt>
                <c:pt idx="558">
                  <c:v>772.03857426345655</c:v>
                </c:pt>
                <c:pt idx="559">
                  <c:v>772.03857426345655</c:v>
                </c:pt>
                <c:pt idx="560">
                  <c:v>772.03857426345655</c:v>
                </c:pt>
                <c:pt idx="561">
                  <c:v>772.03857426345655</c:v>
                </c:pt>
                <c:pt idx="562">
                  <c:v>772.03857426345655</c:v>
                </c:pt>
                <c:pt idx="563">
                  <c:v>772.03857426345655</c:v>
                </c:pt>
                <c:pt idx="564">
                  <c:v>772.03857426345655</c:v>
                </c:pt>
                <c:pt idx="565">
                  <c:v>772.03857426345655</c:v>
                </c:pt>
                <c:pt idx="566">
                  <c:v>772.03857426345655</c:v>
                </c:pt>
                <c:pt idx="567">
                  <c:v>772.03857426345655</c:v>
                </c:pt>
                <c:pt idx="568">
                  <c:v>772.03857426345655</c:v>
                </c:pt>
                <c:pt idx="569">
                  <c:v>772.03857426345655</c:v>
                </c:pt>
                <c:pt idx="570">
                  <c:v>772.03857426345655</c:v>
                </c:pt>
                <c:pt idx="571">
                  <c:v>772.03857426345655</c:v>
                </c:pt>
                <c:pt idx="572">
                  <c:v>772.03857426345655</c:v>
                </c:pt>
                <c:pt idx="573">
                  <c:v>772.03857426345655</c:v>
                </c:pt>
                <c:pt idx="574">
                  <c:v>772.03857426345655</c:v>
                </c:pt>
                <c:pt idx="575">
                  <c:v>772.03857426345655</c:v>
                </c:pt>
                <c:pt idx="576">
                  <c:v>772.03857426345655</c:v>
                </c:pt>
                <c:pt idx="577">
                  <c:v>772.03857426345655</c:v>
                </c:pt>
                <c:pt idx="578">
                  <c:v>772.03857426345655</c:v>
                </c:pt>
                <c:pt idx="579">
                  <c:v>772.03857426345655</c:v>
                </c:pt>
                <c:pt idx="580">
                  <c:v>772.03857426345655</c:v>
                </c:pt>
                <c:pt idx="581">
                  <c:v>772.03857426345655</c:v>
                </c:pt>
                <c:pt idx="582">
                  <c:v>772.03857426345655</c:v>
                </c:pt>
                <c:pt idx="583">
                  <c:v>772.03857426345655</c:v>
                </c:pt>
                <c:pt idx="584">
                  <c:v>772.03857426345655</c:v>
                </c:pt>
                <c:pt idx="585">
                  <c:v>772.03857426345655</c:v>
                </c:pt>
                <c:pt idx="586">
                  <c:v>772.03857426345655</c:v>
                </c:pt>
                <c:pt idx="587">
                  <c:v>772.03857426345655</c:v>
                </c:pt>
                <c:pt idx="588">
                  <c:v>772.03857426345655</c:v>
                </c:pt>
                <c:pt idx="589">
                  <c:v>772.03857426345655</c:v>
                </c:pt>
                <c:pt idx="590">
                  <c:v>772.03857426345655</c:v>
                </c:pt>
                <c:pt idx="591">
                  <c:v>772.03857426345655</c:v>
                </c:pt>
                <c:pt idx="592">
                  <c:v>772.03857426345655</c:v>
                </c:pt>
                <c:pt idx="593">
                  <c:v>772.03857426345655</c:v>
                </c:pt>
                <c:pt idx="594">
                  <c:v>772.03857426345655</c:v>
                </c:pt>
                <c:pt idx="595">
                  <c:v>772.03857426345655</c:v>
                </c:pt>
                <c:pt idx="596">
                  <c:v>772.03857426345655</c:v>
                </c:pt>
                <c:pt idx="597">
                  <c:v>772.03857426345655</c:v>
                </c:pt>
                <c:pt idx="598">
                  <c:v>772.03857426345655</c:v>
                </c:pt>
                <c:pt idx="599">
                  <c:v>772.03857426345655</c:v>
                </c:pt>
                <c:pt idx="600">
                  <c:v>772.03857426345655</c:v>
                </c:pt>
                <c:pt idx="601">
                  <c:v>772.03857426345655</c:v>
                </c:pt>
                <c:pt idx="602">
                  <c:v>772.03857426345655</c:v>
                </c:pt>
                <c:pt idx="603">
                  <c:v>772.03857426345655</c:v>
                </c:pt>
                <c:pt idx="604">
                  <c:v>772.03857426345655</c:v>
                </c:pt>
                <c:pt idx="605">
                  <c:v>772.03857426345655</c:v>
                </c:pt>
                <c:pt idx="606">
                  <c:v>772.03857426345655</c:v>
                </c:pt>
                <c:pt idx="607">
                  <c:v>772.03857426345655</c:v>
                </c:pt>
                <c:pt idx="608">
                  <c:v>772.03857426345655</c:v>
                </c:pt>
                <c:pt idx="609">
                  <c:v>772.03857426345655</c:v>
                </c:pt>
                <c:pt idx="610">
                  <c:v>772.03857426345655</c:v>
                </c:pt>
                <c:pt idx="611">
                  <c:v>772.03857426345655</c:v>
                </c:pt>
                <c:pt idx="612">
                  <c:v>772.03857426345655</c:v>
                </c:pt>
                <c:pt idx="613">
                  <c:v>772.03857426345655</c:v>
                </c:pt>
                <c:pt idx="614">
                  <c:v>772.03857426345655</c:v>
                </c:pt>
                <c:pt idx="615">
                  <c:v>772.03857426345655</c:v>
                </c:pt>
                <c:pt idx="616">
                  <c:v>772.03857426345655</c:v>
                </c:pt>
                <c:pt idx="617">
                  <c:v>772.03857426345655</c:v>
                </c:pt>
                <c:pt idx="618">
                  <c:v>772.03857426345655</c:v>
                </c:pt>
                <c:pt idx="619">
                  <c:v>772.03857426345655</c:v>
                </c:pt>
                <c:pt idx="620">
                  <c:v>772.03857426345655</c:v>
                </c:pt>
                <c:pt idx="621">
                  <c:v>772.03857426345655</c:v>
                </c:pt>
                <c:pt idx="622">
                  <c:v>772.03857426345655</c:v>
                </c:pt>
                <c:pt idx="623">
                  <c:v>772.03857426345655</c:v>
                </c:pt>
                <c:pt idx="624">
                  <c:v>772.03857426345655</c:v>
                </c:pt>
                <c:pt idx="625">
                  <c:v>772.03857426345655</c:v>
                </c:pt>
                <c:pt idx="626">
                  <c:v>772.03857426345655</c:v>
                </c:pt>
                <c:pt idx="627">
                  <c:v>772.03857426345655</c:v>
                </c:pt>
                <c:pt idx="628">
                  <c:v>772.03857426345655</c:v>
                </c:pt>
                <c:pt idx="629">
                  <c:v>772.03857426345655</c:v>
                </c:pt>
                <c:pt idx="630">
                  <c:v>772.03857426345655</c:v>
                </c:pt>
                <c:pt idx="631">
                  <c:v>772.03857426345655</c:v>
                </c:pt>
                <c:pt idx="632">
                  <c:v>772.03857426345655</c:v>
                </c:pt>
                <c:pt idx="633">
                  <c:v>772.03857426345655</c:v>
                </c:pt>
                <c:pt idx="634">
                  <c:v>772.03857426345655</c:v>
                </c:pt>
                <c:pt idx="635">
                  <c:v>772.03857426345655</c:v>
                </c:pt>
                <c:pt idx="636">
                  <c:v>772.03857426345655</c:v>
                </c:pt>
                <c:pt idx="637">
                  <c:v>772.03857426345655</c:v>
                </c:pt>
                <c:pt idx="638">
                  <c:v>772.03857426345655</c:v>
                </c:pt>
                <c:pt idx="639">
                  <c:v>772.03857426345655</c:v>
                </c:pt>
                <c:pt idx="640">
                  <c:v>772.03857426345655</c:v>
                </c:pt>
                <c:pt idx="641">
                  <c:v>772.03857426345655</c:v>
                </c:pt>
                <c:pt idx="642">
                  <c:v>772.03857426345655</c:v>
                </c:pt>
                <c:pt idx="643">
                  <c:v>772.03857426345655</c:v>
                </c:pt>
                <c:pt idx="644">
                  <c:v>772.03857426345655</c:v>
                </c:pt>
                <c:pt idx="645">
                  <c:v>772.03857426345655</c:v>
                </c:pt>
                <c:pt idx="646">
                  <c:v>772.03857426345655</c:v>
                </c:pt>
                <c:pt idx="647">
                  <c:v>772.03857426345655</c:v>
                </c:pt>
                <c:pt idx="648">
                  <c:v>772.03857426345655</c:v>
                </c:pt>
                <c:pt idx="649">
                  <c:v>772.03857426345655</c:v>
                </c:pt>
                <c:pt idx="650">
                  <c:v>772.03857426345655</c:v>
                </c:pt>
                <c:pt idx="651">
                  <c:v>772.03857426345655</c:v>
                </c:pt>
                <c:pt idx="652">
                  <c:v>772.03857426345655</c:v>
                </c:pt>
                <c:pt idx="653">
                  <c:v>772.03857426345655</c:v>
                </c:pt>
                <c:pt idx="654">
                  <c:v>772.03857426345655</c:v>
                </c:pt>
                <c:pt idx="655">
                  <c:v>772.03857426345655</c:v>
                </c:pt>
                <c:pt idx="656">
                  <c:v>772.03857426345655</c:v>
                </c:pt>
                <c:pt idx="657">
                  <c:v>772.03857426345655</c:v>
                </c:pt>
                <c:pt idx="658">
                  <c:v>772.03857426345655</c:v>
                </c:pt>
                <c:pt idx="659">
                  <c:v>772.03857426345655</c:v>
                </c:pt>
                <c:pt idx="660">
                  <c:v>772.03857426345655</c:v>
                </c:pt>
                <c:pt idx="661">
                  <c:v>772.03857426345655</c:v>
                </c:pt>
                <c:pt idx="662">
                  <c:v>772.03857426345655</c:v>
                </c:pt>
                <c:pt idx="663">
                  <c:v>772.03857426345655</c:v>
                </c:pt>
                <c:pt idx="664">
                  <c:v>772.03857426345655</c:v>
                </c:pt>
                <c:pt idx="665">
                  <c:v>772.03857426345655</c:v>
                </c:pt>
                <c:pt idx="666">
                  <c:v>772.03857426345655</c:v>
                </c:pt>
                <c:pt idx="667">
                  <c:v>772.03857426345655</c:v>
                </c:pt>
                <c:pt idx="668">
                  <c:v>772.03857426345655</c:v>
                </c:pt>
                <c:pt idx="669">
                  <c:v>772.03857426345655</c:v>
                </c:pt>
                <c:pt idx="670">
                  <c:v>772.03857426345655</c:v>
                </c:pt>
                <c:pt idx="671">
                  <c:v>772.03857426345655</c:v>
                </c:pt>
                <c:pt idx="672">
                  <c:v>772.03857426345655</c:v>
                </c:pt>
                <c:pt idx="673">
                  <c:v>772.03857426345655</c:v>
                </c:pt>
                <c:pt idx="674">
                  <c:v>772.03857426345655</c:v>
                </c:pt>
                <c:pt idx="675">
                  <c:v>772.03857426345655</c:v>
                </c:pt>
                <c:pt idx="676">
                  <c:v>772.03857426345655</c:v>
                </c:pt>
                <c:pt idx="677">
                  <c:v>772.03857426345655</c:v>
                </c:pt>
                <c:pt idx="678">
                  <c:v>772.03857426345655</c:v>
                </c:pt>
                <c:pt idx="679">
                  <c:v>772.03857426345655</c:v>
                </c:pt>
                <c:pt idx="680">
                  <c:v>772.03857426345655</c:v>
                </c:pt>
                <c:pt idx="681">
                  <c:v>772.03857426345655</c:v>
                </c:pt>
                <c:pt idx="682">
                  <c:v>772.03857426345655</c:v>
                </c:pt>
                <c:pt idx="683">
                  <c:v>772.03857426345655</c:v>
                </c:pt>
                <c:pt idx="684">
                  <c:v>772.03857426345655</c:v>
                </c:pt>
                <c:pt idx="685">
                  <c:v>772.03857426345655</c:v>
                </c:pt>
                <c:pt idx="686">
                  <c:v>772.03857426345655</c:v>
                </c:pt>
                <c:pt idx="687">
                  <c:v>772.03857426345655</c:v>
                </c:pt>
                <c:pt idx="688">
                  <c:v>772.03857426345655</c:v>
                </c:pt>
                <c:pt idx="689">
                  <c:v>772.03857426345655</c:v>
                </c:pt>
                <c:pt idx="690">
                  <c:v>772.03857426345655</c:v>
                </c:pt>
                <c:pt idx="691">
                  <c:v>772.03857426345655</c:v>
                </c:pt>
                <c:pt idx="692">
                  <c:v>772.03857426345655</c:v>
                </c:pt>
                <c:pt idx="693">
                  <c:v>772.03857426345655</c:v>
                </c:pt>
                <c:pt idx="694">
                  <c:v>772.03857426345655</c:v>
                </c:pt>
                <c:pt idx="695">
                  <c:v>772.03857426345655</c:v>
                </c:pt>
                <c:pt idx="696">
                  <c:v>772.03857426345655</c:v>
                </c:pt>
                <c:pt idx="697">
                  <c:v>772.03857426345655</c:v>
                </c:pt>
                <c:pt idx="698">
                  <c:v>772.03857426345655</c:v>
                </c:pt>
                <c:pt idx="699">
                  <c:v>772.03857426345655</c:v>
                </c:pt>
                <c:pt idx="700">
                  <c:v>772.03857426345655</c:v>
                </c:pt>
                <c:pt idx="701">
                  <c:v>772.03857426345655</c:v>
                </c:pt>
                <c:pt idx="702">
                  <c:v>772.03857426345655</c:v>
                </c:pt>
                <c:pt idx="703">
                  <c:v>772.03857426345655</c:v>
                </c:pt>
                <c:pt idx="704">
                  <c:v>772.03857426345655</c:v>
                </c:pt>
                <c:pt idx="705">
                  <c:v>772.03857426345655</c:v>
                </c:pt>
                <c:pt idx="706">
                  <c:v>772.03857426345655</c:v>
                </c:pt>
                <c:pt idx="707">
                  <c:v>772.03857426345655</c:v>
                </c:pt>
                <c:pt idx="708">
                  <c:v>772.03857426345655</c:v>
                </c:pt>
                <c:pt idx="709">
                  <c:v>772.03857426345655</c:v>
                </c:pt>
                <c:pt idx="710">
                  <c:v>772.03857426345655</c:v>
                </c:pt>
                <c:pt idx="711">
                  <c:v>772.03857426345655</c:v>
                </c:pt>
                <c:pt idx="712">
                  <c:v>772.03857426345655</c:v>
                </c:pt>
                <c:pt idx="713">
                  <c:v>772.03857426345655</c:v>
                </c:pt>
                <c:pt idx="714">
                  <c:v>772.03857426345655</c:v>
                </c:pt>
                <c:pt idx="715">
                  <c:v>772.03857426345655</c:v>
                </c:pt>
                <c:pt idx="716">
                  <c:v>772.03857426345655</c:v>
                </c:pt>
                <c:pt idx="717">
                  <c:v>772.03857426345655</c:v>
                </c:pt>
                <c:pt idx="718">
                  <c:v>772.03857426345655</c:v>
                </c:pt>
                <c:pt idx="719">
                  <c:v>772.03857426345655</c:v>
                </c:pt>
                <c:pt idx="720">
                  <c:v>772.03857426345655</c:v>
                </c:pt>
                <c:pt idx="721">
                  <c:v>772.03857426345655</c:v>
                </c:pt>
                <c:pt idx="722">
                  <c:v>772.03857426345655</c:v>
                </c:pt>
                <c:pt idx="723">
                  <c:v>772.03857426345655</c:v>
                </c:pt>
                <c:pt idx="724">
                  <c:v>772.03857426345655</c:v>
                </c:pt>
                <c:pt idx="725">
                  <c:v>772.03857426345655</c:v>
                </c:pt>
                <c:pt idx="726">
                  <c:v>772.03857426345655</c:v>
                </c:pt>
                <c:pt idx="727">
                  <c:v>772.03857426345655</c:v>
                </c:pt>
                <c:pt idx="728">
                  <c:v>772.03857426345655</c:v>
                </c:pt>
                <c:pt idx="729">
                  <c:v>772.03857426345655</c:v>
                </c:pt>
                <c:pt idx="730">
                  <c:v>772.03857426345655</c:v>
                </c:pt>
                <c:pt idx="731">
                  <c:v>772.03857426345655</c:v>
                </c:pt>
                <c:pt idx="732">
                  <c:v>772.03857426345655</c:v>
                </c:pt>
                <c:pt idx="733">
                  <c:v>772.03857426345655</c:v>
                </c:pt>
                <c:pt idx="734">
                  <c:v>772.03857426345655</c:v>
                </c:pt>
                <c:pt idx="735">
                  <c:v>772.03857426345655</c:v>
                </c:pt>
                <c:pt idx="736">
                  <c:v>772.03857426345655</c:v>
                </c:pt>
                <c:pt idx="737">
                  <c:v>772.03857426345655</c:v>
                </c:pt>
                <c:pt idx="738">
                  <c:v>772.03857426345655</c:v>
                </c:pt>
                <c:pt idx="739">
                  <c:v>772.03857426345655</c:v>
                </c:pt>
                <c:pt idx="740">
                  <c:v>772.03857426345655</c:v>
                </c:pt>
                <c:pt idx="741">
                  <c:v>772.03857426345655</c:v>
                </c:pt>
                <c:pt idx="742">
                  <c:v>772.03857426345655</c:v>
                </c:pt>
                <c:pt idx="743">
                  <c:v>772.03857426345655</c:v>
                </c:pt>
                <c:pt idx="744">
                  <c:v>772.03857426345655</c:v>
                </c:pt>
                <c:pt idx="745">
                  <c:v>772.03857426345655</c:v>
                </c:pt>
                <c:pt idx="746">
                  <c:v>772.03857426345655</c:v>
                </c:pt>
                <c:pt idx="747">
                  <c:v>772.03857426345655</c:v>
                </c:pt>
                <c:pt idx="748">
                  <c:v>772.03857426345655</c:v>
                </c:pt>
                <c:pt idx="749">
                  <c:v>772.03857426345655</c:v>
                </c:pt>
                <c:pt idx="750">
                  <c:v>772.03857426345655</c:v>
                </c:pt>
                <c:pt idx="751">
                  <c:v>772.03857426345655</c:v>
                </c:pt>
                <c:pt idx="752">
                  <c:v>772.03857426345655</c:v>
                </c:pt>
                <c:pt idx="753">
                  <c:v>772.03857426345655</c:v>
                </c:pt>
                <c:pt idx="754">
                  <c:v>772.03857426345655</c:v>
                </c:pt>
                <c:pt idx="755">
                  <c:v>772.03857426345655</c:v>
                </c:pt>
                <c:pt idx="756">
                  <c:v>772.03857426345655</c:v>
                </c:pt>
                <c:pt idx="757">
                  <c:v>772.03857426345655</c:v>
                </c:pt>
                <c:pt idx="758">
                  <c:v>772.03857426345655</c:v>
                </c:pt>
                <c:pt idx="759">
                  <c:v>772.03857426345655</c:v>
                </c:pt>
                <c:pt idx="760">
                  <c:v>772.03857426345655</c:v>
                </c:pt>
                <c:pt idx="761">
                  <c:v>772.03857426345655</c:v>
                </c:pt>
                <c:pt idx="762">
                  <c:v>772.03857426345655</c:v>
                </c:pt>
                <c:pt idx="763">
                  <c:v>772.03857426345655</c:v>
                </c:pt>
                <c:pt idx="764">
                  <c:v>772.03857426345655</c:v>
                </c:pt>
                <c:pt idx="765">
                  <c:v>772.03857426345655</c:v>
                </c:pt>
                <c:pt idx="766">
                  <c:v>772.03857426345655</c:v>
                </c:pt>
                <c:pt idx="767">
                  <c:v>772.03857426345655</c:v>
                </c:pt>
                <c:pt idx="768">
                  <c:v>772.03857426345655</c:v>
                </c:pt>
                <c:pt idx="769">
                  <c:v>772.03857426345655</c:v>
                </c:pt>
                <c:pt idx="770">
                  <c:v>772.03857426345655</c:v>
                </c:pt>
                <c:pt idx="771">
                  <c:v>772.03857426345655</c:v>
                </c:pt>
                <c:pt idx="772">
                  <c:v>772.03857426345655</c:v>
                </c:pt>
                <c:pt idx="773">
                  <c:v>772.03857426345655</c:v>
                </c:pt>
                <c:pt idx="774">
                  <c:v>772.03857426345655</c:v>
                </c:pt>
                <c:pt idx="775">
                  <c:v>772.03857426345655</c:v>
                </c:pt>
                <c:pt idx="776">
                  <c:v>772.03857426345655</c:v>
                </c:pt>
                <c:pt idx="777">
                  <c:v>772.03857426345655</c:v>
                </c:pt>
                <c:pt idx="778">
                  <c:v>772.03857426345655</c:v>
                </c:pt>
                <c:pt idx="779">
                  <c:v>772.03857426345655</c:v>
                </c:pt>
                <c:pt idx="780">
                  <c:v>772.03857426345655</c:v>
                </c:pt>
                <c:pt idx="781">
                  <c:v>772.03857426345655</c:v>
                </c:pt>
                <c:pt idx="782">
                  <c:v>772.03857426345655</c:v>
                </c:pt>
                <c:pt idx="783">
                  <c:v>772.03857426345655</c:v>
                </c:pt>
                <c:pt idx="784">
                  <c:v>772.03857426345655</c:v>
                </c:pt>
                <c:pt idx="785">
                  <c:v>772.03857426345655</c:v>
                </c:pt>
                <c:pt idx="786">
                  <c:v>772.03857426345655</c:v>
                </c:pt>
                <c:pt idx="787">
                  <c:v>772.03857426345655</c:v>
                </c:pt>
                <c:pt idx="788">
                  <c:v>772.03857426345655</c:v>
                </c:pt>
                <c:pt idx="789">
                  <c:v>772.03857426345655</c:v>
                </c:pt>
                <c:pt idx="790">
                  <c:v>772.03857426345655</c:v>
                </c:pt>
                <c:pt idx="791">
                  <c:v>772.03857426345655</c:v>
                </c:pt>
                <c:pt idx="792">
                  <c:v>772.03857426345655</c:v>
                </c:pt>
                <c:pt idx="793">
                  <c:v>772.03857426345655</c:v>
                </c:pt>
                <c:pt idx="794">
                  <c:v>772.03857426345655</c:v>
                </c:pt>
                <c:pt idx="795">
                  <c:v>772.03857426345655</c:v>
                </c:pt>
                <c:pt idx="796">
                  <c:v>772.03857426345655</c:v>
                </c:pt>
                <c:pt idx="797">
                  <c:v>772.03857426345655</c:v>
                </c:pt>
                <c:pt idx="798">
                  <c:v>772.03857426345655</c:v>
                </c:pt>
                <c:pt idx="799">
                  <c:v>772.03857426345655</c:v>
                </c:pt>
                <c:pt idx="800">
                  <c:v>772.03857426345655</c:v>
                </c:pt>
                <c:pt idx="801">
                  <c:v>772.03857426345655</c:v>
                </c:pt>
                <c:pt idx="802">
                  <c:v>772.03857426345655</c:v>
                </c:pt>
                <c:pt idx="803">
                  <c:v>772.03857426345655</c:v>
                </c:pt>
                <c:pt idx="804">
                  <c:v>772.03857426345655</c:v>
                </c:pt>
                <c:pt idx="805">
                  <c:v>772.03857426345655</c:v>
                </c:pt>
                <c:pt idx="806">
                  <c:v>772.03857426345655</c:v>
                </c:pt>
                <c:pt idx="807">
                  <c:v>772.03857426345655</c:v>
                </c:pt>
                <c:pt idx="808">
                  <c:v>772.03857426345655</c:v>
                </c:pt>
                <c:pt idx="809">
                  <c:v>772.03857426345655</c:v>
                </c:pt>
                <c:pt idx="810">
                  <c:v>772.03857426345655</c:v>
                </c:pt>
                <c:pt idx="811">
                  <c:v>772.03857426345655</c:v>
                </c:pt>
                <c:pt idx="812">
                  <c:v>772.03857426345655</c:v>
                </c:pt>
                <c:pt idx="813">
                  <c:v>772.03857426345655</c:v>
                </c:pt>
                <c:pt idx="814">
                  <c:v>772.03857426345655</c:v>
                </c:pt>
                <c:pt idx="815">
                  <c:v>772.03857426345655</c:v>
                </c:pt>
                <c:pt idx="816">
                  <c:v>772.03857426345655</c:v>
                </c:pt>
                <c:pt idx="817">
                  <c:v>772.03857426345655</c:v>
                </c:pt>
                <c:pt idx="818">
                  <c:v>772.03857426345655</c:v>
                </c:pt>
                <c:pt idx="819">
                  <c:v>772.03857426345655</c:v>
                </c:pt>
                <c:pt idx="820">
                  <c:v>772.03857426345655</c:v>
                </c:pt>
                <c:pt idx="821">
                  <c:v>772.03857426345655</c:v>
                </c:pt>
                <c:pt idx="822">
                  <c:v>772.03857426345655</c:v>
                </c:pt>
                <c:pt idx="823">
                  <c:v>772.03857426345655</c:v>
                </c:pt>
                <c:pt idx="824">
                  <c:v>772.03857426345655</c:v>
                </c:pt>
                <c:pt idx="825">
                  <c:v>772.03857426345655</c:v>
                </c:pt>
                <c:pt idx="826">
                  <c:v>772.03857426345655</c:v>
                </c:pt>
                <c:pt idx="827">
                  <c:v>772.03857426345655</c:v>
                </c:pt>
                <c:pt idx="828">
                  <c:v>772.03857426345655</c:v>
                </c:pt>
                <c:pt idx="829">
                  <c:v>772.03857426345655</c:v>
                </c:pt>
                <c:pt idx="830">
                  <c:v>772.03857426345655</c:v>
                </c:pt>
                <c:pt idx="831">
                  <c:v>772.03857426345655</c:v>
                </c:pt>
                <c:pt idx="832">
                  <c:v>772.03857426345655</c:v>
                </c:pt>
                <c:pt idx="833">
                  <c:v>772.03857426345655</c:v>
                </c:pt>
                <c:pt idx="834">
                  <c:v>772.03857426345655</c:v>
                </c:pt>
                <c:pt idx="835">
                  <c:v>772.03857426345655</c:v>
                </c:pt>
                <c:pt idx="836">
                  <c:v>772.03857426345655</c:v>
                </c:pt>
                <c:pt idx="837">
                  <c:v>772.03857426345655</c:v>
                </c:pt>
                <c:pt idx="838">
                  <c:v>772.03857426345655</c:v>
                </c:pt>
                <c:pt idx="839">
                  <c:v>772.03857426345655</c:v>
                </c:pt>
                <c:pt idx="840">
                  <c:v>772.03857426345655</c:v>
                </c:pt>
                <c:pt idx="841">
                  <c:v>772.03857426345655</c:v>
                </c:pt>
                <c:pt idx="842">
                  <c:v>772.03857426345655</c:v>
                </c:pt>
                <c:pt idx="843">
                  <c:v>772.03857426345655</c:v>
                </c:pt>
                <c:pt idx="844">
                  <c:v>772.03857426345655</c:v>
                </c:pt>
                <c:pt idx="845">
                  <c:v>772.03857426345655</c:v>
                </c:pt>
                <c:pt idx="846">
                  <c:v>772.03857426345655</c:v>
                </c:pt>
                <c:pt idx="847">
                  <c:v>772.03857426345655</c:v>
                </c:pt>
                <c:pt idx="848">
                  <c:v>772.03857426345655</c:v>
                </c:pt>
                <c:pt idx="849">
                  <c:v>772.03857426345655</c:v>
                </c:pt>
                <c:pt idx="850">
                  <c:v>772.03857426345655</c:v>
                </c:pt>
                <c:pt idx="851">
                  <c:v>772.03857426345655</c:v>
                </c:pt>
                <c:pt idx="852">
                  <c:v>772.03857426345655</c:v>
                </c:pt>
                <c:pt idx="853">
                  <c:v>772.03857426345655</c:v>
                </c:pt>
                <c:pt idx="854">
                  <c:v>772.03857426345655</c:v>
                </c:pt>
                <c:pt idx="855">
                  <c:v>772.03857426345655</c:v>
                </c:pt>
                <c:pt idx="856">
                  <c:v>772.03857426345655</c:v>
                </c:pt>
                <c:pt idx="857">
                  <c:v>772.03857426345655</c:v>
                </c:pt>
                <c:pt idx="858">
                  <c:v>772.03857426345655</c:v>
                </c:pt>
                <c:pt idx="859">
                  <c:v>772.03857426345655</c:v>
                </c:pt>
                <c:pt idx="860">
                  <c:v>772.03857426345655</c:v>
                </c:pt>
                <c:pt idx="861">
                  <c:v>772.03857426345655</c:v>
                </c:pt>
                <c:pt idx="862">
                  <c:v>772.03857426345655</c:v>
                </c:pt>
                <c:pt idx="863">
                  <c:v>772.03857426345655</c:v>
                </c:pt>
                <c:pt idx="864">
                  <c:v>772.03857426345655</c:v>
                </c:pt>
                <c:pt idx="865">
                  <c:v>772.03857426345655</c:v>
                </c:pt>
                <c:pt idx="866">
                  <c:v>772.03857426345655</c:v>
                </c:pt>
                <c:pt idx="867">
                  <c:v>772.03857426345655</c:v>
                </c:pt>
                <c:pt idx="868">
                  <c:v>772.03857426345655</c:v>
                </c:pt>
                <c:pt idx="869">
                  <c:v>772.03857426345655</c:v>
                </c:pt>
                <c:pt idx="870">
                  <c:v>772.03857426345655</c:v>
                </c:pt>
                <c:pt idx="871">
                  <c:v>772.03857426345655</c:v>
                </c:pt>
                <c:pt idx="872">
                  <c:v>772.03857426345655</c:v>
                </c:pt>
                <c:pt idx="873">
                  <c:v>772.03857426345655</c:v>
                </c:pt>
                <c:pt idx="874">
                  <c:v>772.03857426345655</c:v>
                </c:pt>
                <c:pt idx="875">
                  <c:v>772.03857426345655</c:v>
                </c:pt>
                <c:pt idx="876">
                  <c:v>772.03857426345655</c:v>
                </c:pt>
                <c:pt idx="877">
                  <c:v>772.03857426345655</c:v>
                </c:pt>
                <c:pt idx="878">
                  <c:v>772.03857426345655</c:v>
                </c:pt>
                <c:pt idx="879">
                  <c:v>772.03857426345655</c:v>
                </c:pt>
                <c:pt idx="880">
                  <c:v>772.03857426345655</c:v>
                </c:pt>
                <c:pt idx="881">
                  <c:v>772.03857426345655</c:v>
                </c:pt>
                <c:pt idx="882">
                  <c:v>772.03857426345655</c:v>
                </c:pt>
                <c:pt idx="883">
                  <c:v>772.03857426345655</c:v>
                </c:pt>
                <c:pt idx="884">
                  <c:v>772.03857426345655</c:v>
                </c:pt>
                <c:pt idx="885">
                  <c:v>772.03857426345655</c:v>
                </c:pt>
                <c:pt idx="886">
                  <c:v>772.03857426345655</c:v>
                </c:pt>
                <c:pt idx="887">
                  <c:v>772.03857426345655</c:v>
                </c:pt>
                <c:pt idx="888">
                  <c:v>772.03857426345655</c:v>
                </c:pt>
                <c:pt idx="889">
                  <c:v>772.03857426345655</c:v>
                </c:pt>
                <c:pt idx="890">
                  <c:v>772.03857426345655</c:v>
                </c:pt>
                <c:pt idx="891">
                  <c:v>772.03857426345655</c:v>
                </c:pt>
                <c:pt idx="892">
                  <c:v>772.03857426345655</c:v>
                </c:pt>
                <c:pt idx="893">
                  <c:v>772.03857426345655</c:v>
                </c:pt>
                <c:pt idx="894">
                  <c:v>772.03857426345655</c:v>
                </c:pt>
                <c:pt idx="895">
                  <c:v>772.03857426345655</c:v>
                </c:pt>
                <c:pt idx="896">
                  <c:v>772.03857426345655</c:v>
                </c:pt>
                <c:pt idx="897">
                  <c:v>772.03857426345655</c:v>
                </c:pt>
                <c:pt idx="898">
                  <c:v>772.03857426345655</c:v>
                </c:pt>
                <c:pt idx="899">
                  <c:v>772.03857426345655</c:v>
                </c:pt>
                <c:pt idx="900">
                  <c:v>772.03857426345655</c:v>
                </c:pt>
                <c:pt idx="901">
                  <c:v>772.03857426345655</c:v>
                </c:pt>
                <c:pt idx="902">
                  <c:v>772.03857426345655</c:v>
                </c:pt>
                <c:pt idx="903">
                  <c:v>772.03857426345655</c:v>
                </c:pt>
                <c:pt idx="904">
                  <c:v>772.03857426345655</c:v>
                </c:pt>
                <c:pt idx="905">
                  <c:v>772.03857426345655</c:v>
                </c:pt>
                <c:pt idx="906">
                  <c:v>772.03857426345655</c:v>
                </c:pt>
                <c:pt idx="907">
                  <c:v>772.03857426345655</c:v>
                </c:pt>
                <c:pt idx="908">
                  <c:v>772.03857426345655</c:v>
                </c:pt>
                <c:pt idx="909">
                  <c:v>772.03857426345655</c:v>
                </c:pt>
                <c:pt idx="910">
                  <c:v>772.03857426345655</c:v>
                </c:pt>
                <c:pt idx="911">
                  <c:v>772.03857426345655</c:v>
                </c:pt>
                <c:pt idx="912">
                  <c:v>772.03857426345655</c:v>
                </c:pt>
                <c:pt idx="913">
                  <c:v>772.03857426345655</c:v>
                </c:pt>
                <c:pt idx="914">
                  <c:v>772.03857426345655</c:v>
                </c:pt>
                <c:pt idx="915">
                  <c:v>772.03857426345655</c:v>
                </c:pt>
                <c:pt idx="916">
                  <c:v>772.03857426345655</c:v>
                </c:pt>
                <c:pt idx="917">
                  <c:v>772.03857426345655</c:v>
                </c:pt>
                <c:pt idx="918">
                  <c:v>772.03857426345655</c:v>
                </c:pt>
                <c:pt idx="919">
                  <c:v>772.03857426345655</c:v>
                </c:pt>
                <c:pt idx="920">
                  <c:v>772.03857426345655</c:v>
                </c:pt>
                <c:pt idx="921">
                  <c:v>772.03857426345655</c:v>
                </c:pt>
                <c:pt idx="922">
                  <c:v>772.03857426345655</c:v>
                </c:pt>
                <c:pt idx="923">
                  <c:v>772.03857426345655</c:v>
                </c:pt>
                <c:pt idx="924">
                  <c:v>772.03857426345655</c:v>
                </c:pt>
                <c:pt idx="925">
                  <c:v>772.03857426345655</c:v>
                </c:pt>
                <c:pt idx="926">
                  <c:v>772.03857426345655</c:v>
                </c:pt>
                <c:pt idx="927">
                  <c:v>772.03857426345655</c:v>
                </c:pt>
                <c:pt idx="928">
                  <c:v>772.03857426345655</c:v>
                </c:pt>
                <c:pt idx="929">
                  <c:v>772.03857426345655</c:v>
                </c:pt>
                <c:pt idx="930">
                  <c:v>772.03857426345655</c:v>
                </c:pt>
                <c:pt idx="931">
                  <c:v>772.03857426345655</c:v>
                </c:pt>
                <c:pt idx="932">
                  <c:v>772.03857426345655</c:v>
                </c:pt>
                <c:pt idx="933">
                  <c:v>772.03857426345655</c:v>
                </c:pt>
                <c:pt idx="934">
                  <c:v>772.03857426345655</c:v>
                </c:pt>
                <c:pt idx="935">
                  <c:v>772.03857426345655</c:v>
                </c:pt>
                <c:pt idx="936">
                  <c:v>772.03857426345655</c:v>
                </c:pt>
                <c:pt idx="937">
                  <c:v>772.03857426345655</c:v>
                </c:pt>
                <c:pt idx="938">
                  <c:v>772.03857426345655</c:v>
                </c:pt>
                <c:pt idx="939">
                  <c:v>772.03857426345655</c:v>
                </c:pt>
                <c:pt idx="940">
                  <c:v>772.03857426345655</c:v>
                </c:pt>
                <c:pt idx="941">
                  <c:v>772.03857426345655</c:v>
                </c:pt>
                <c:pt idx="942">
                  <c:v>772.03857426345655</c:v>
                </c:pt>
                <c:pt idx="943">
                  <c:v>772.03857426345655</c:v>
                </c:pt>
                <c:pt idx="944">
                  <c:v>772.03857426345655</c:v>
                </c:pt>
                <c:pt idx="945">
                  <c:v>772.03857426345655</c:v>
                </c:pt>
                <c:pt idx="946">
                  <c:v>772.03857426345655</c:v>
                </c:pt>
                <c:pt idx="947">
                  <c:v>772.03857426345655</c:v>
                </c:pt>
                <c:pt idx="948">
                  <c:v>772.03857426345655</c:v>
                </c:pt>
                <c:pt idx="949">
                  <c:v>772.03857426345655</c:v>
                </c:pt>
                <c:pt idx="950">
                  <c:v>772.03857426345655</c:v>
                </c:pt>
                <c:pt idx="951">
                  <c:v>772.03857426345655</c:v>
                </c:pt>
                <c:pt idx="952">
                  <c:v>772.03857426345655</c:v>
                </c:pt>
                <c:pt idx="953">
                  <c:v>772.03857426345655</c:v>
                </c:pt>
                <c:pt idx="954">
                  <c:v>772.03857426345655</c:v>
                </c:pt>
                <c:pt idx="955">
                  <c:v>772.03857426345655</c:v>
                </c:pt>
                <c:pt idx="956">
                  <c:v>772.03857426345655</c:v>
                </c:pt>
                <c:pt idx="957">
                  <c:v>772.03857426345655</c:v>
                </c:pt>
                <c:pt idx="958">
                  <c:v>772.03857426345655</c:v>
                </c:pt>
                <c:pt idx="959">
                  <c:v>772.03857426345655</c:v>
                </c:pt>
                <c:pt idx="960">
                  <c:v>772.03857426345655</c:v>
                </c:pt>
                <c:pt idx="961">
                  <c:v>772.03857426345655</c:v>
                </c:pt>
                <c:pt idx="962">
                  <c:v>772.03857426345655</c:v>
                </c:pt>
                <c:pt idx="963">
                  <c:v>772.03857426345655</c:v>
                </c:pt>
                <c:pt idx="964">
                  <c:v>772.03857426345655</c:v>
                </c:pt>
                <c:pt idx="965">
                  <c:v>772.03857426345655</c:v>
                </c:pt>
                <c:pt idx="966">
                  <c:v>772.03857426345655</c:v>
                </c:pt>
                <c:pt idx="967">
                  <c:v>772.03857426345655</c:v>
                </c:pt>
                <c:pt idx="968">
                  <c:v>772.03857426345655</c:v>
                </c:pt>
                <c:pt idx="969">
                  <c:v>772.03857426345655</c:v>
                </c:pt>
                <c:pt idx="970">
                  <c:v>772.03857426345655</c:v>
                </c:pt>
                <c:pt idx="971">
                  <c:v>772.03857426345655</c:v>
                </c:pt>
                <c:pt idx="972">
                  <c:v>772.03857426345655</c:v>
                </c:pt>
                <c:pt idx="973">
                  <c:v>772.03857426345655</c:v>
                </c:pt>
                <c:pt idx="974">
                  <c:v>772.03857426345655</c:v>
                </c:pt>
                <c:pt idx="975">
                  <c:v>772.03857426345655</c:v>
                </c:pt>
                <c:pt idx="976">
                  <c:v>772.03857426345655</c:v>
                </c:pt>
                <c:pt idx="977">
                  <c:v>772.03857426345655</c:v>
                </c:pt>
                <c:pt idx="978">
                  <c:v>772.03857426345655</c:v>
                </c:pt>
                <c:pt idx="979">
                  <c:v>772.03857426345655</c:v>
                </c:pt>
                <c:pt idx="980">
                  <c:v>772.03857426345655</c:v>
                </c:pt>
                <c:pt idx="981">
                  <c:v>772.03857426345655</c:v>
                </c:pt>
                <c:pt idx="982">
                  <c:v>772.03857426345655</c:v>
                </c:pt>
                <c:pt idx="983">
                  <c:v>772.03857426345655</c:v>
                </c:pt>
                <c:pt idx="984">
                  <c:v>772.03857426345655</c:v>
                </c:pt>
                <c:pt idx="985">
                  <c:v>772.03857426345655</c:v>
                </c:pt>
                <c:pt idx="986">
                  <c:v>772.03857426345655</c:v>
                </c:pt>
                <c:pt idx="987">
                  <c:v>772.03857426345655</c:v>
                </c:pt>
                <c:pt idx="988">
                  <c:v>772.03857426345655</c:v>
                </c:pt>
                <c:pt idx="989">
                  <c:v>772.03857426345655</c:v>
                </c:pt>
                <c:pt idx="990">
                  <c:v>772.03857426345655</c:v>
                </c:pt>
                <c:pt idx="991">
                  <c:v>772.03857426345655</c:v>
                </c:pt>
                <c:pt idx="992">
                  <c:v>772.03857426345655</c:v>
                </c:pt>
                <c:pt idx="993">
                  <c:v>772.03857426345655</c:v>
                </c:pt>
                <c:pt idx="994">
                  <c:v>772.03857426345655</c:v>
                </c:pt>
                <c:pt idx="995">
                  <c:v>772.03857426345655</c:v>
                </c:pt>
                <c:pt idx="996">
                  <c:v>772.03857426345655</c:v>
                </c:pt>
                <c:pt idx="997">
                  <c:v>772.03857426345655</c:v>
                </c:pt>
                <c:pt idx="998">
                  <c:v>772.03857426345655</c:v>
                </c:pt>
                <c:pt idx="999">
                  <c:v>772.03857426345655</c:v>
                </c:pt>
                <c:pt idx="1000">
                  <c:v>772.03857426345655</c:v>
                </c:pt>
              </c:numCache>
            </c:numRef>
          </c:xVal>
          <c:yVal>
            <c:numRef>
              <c:f>Calculs!$K$4:$K$1004</c:f>
              <c:numCache>
                <c:formatCode>0.00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1398.4587055379827</c:v>
                </c:pt>
                <c:pt idx="336">
                  <c:v>1398.5780826298239</c:v>
                </c:pt>
                <c:pt idx="337">
                  <c:v>1398.5992292457122</c:v>
                </c:pt>
                <c:pt idx="338">
                  <c:v>1398.522252781084</c:v>
                </c:pt>
                <c:pt idx="339">
                  <c:v>1398.3472601508411</c:v>
                </c:pt>
                <c:pt idx="340">
                  <c:v>1398.0743583925457</c:v>
                </c:pt>
                <c:pt idx="341">
                  <c:v>1397.7036552624415</c:v>
                </c:pt>
                <c:pt idx="342">
                  <c:v>1397.2352598189698</c:v>
                </c:pt>
                <c:pt idx="343">
                  <c:v>1396.6692829887929</c:v>
                </c:pt>
                <c:pt idx="344">
                  <c:v>1396.0058381108422</c:v>
                </c:pt>
                <c:pt idx="345">
                  <c:v>1395.2450414545517</c:v>
                </c:pt>
                <c:pt idx="346">
                  <c:v>1394.3870127091793</c:v>
                </c:pt>
                <c:pt idx="347">
                  <c:v>1393.4318754418935</c:v>
                </c:pt>
                <c:pt idx="348">
                  <c:v>1392.3797575230806</c:v>
                </c:pt>
                <c:pt idx="349">
                  <c:v>1391.2307915180641</c:v>
                </c:pt>
                <c:pt idx="350">
                  <c:v>1389.9851150450859</c:v>
                </c:pt>
                <c:pt idx="351">
                  <c:v>1388.6428710999728</c:v>
                </c:pt>
                <c:pt idx="352">
                  <c:v>1387.2042083483834</c:v>
                </c:pt>
                <c:pt idx="353">
                  <c:v>1385.6692813868926</c:v>
                </c:pt>
                <c:pt idx="354">
                  <c:v>1384.0382509744441</c:v>
                </c:pt>
                <c:pt idx="355">
                  <c:v>1382.3112842358773</c:v>
                </c:pt>
                <c:pt idx="356">
                  <c:v>1380.488554839342</c:v>
                </c:pt>
                <c:pt idx="357">
                  <c:v>1378.5702431494478</c:v>
                </c:pt>
                <c:pt idx="358">
                  <c:v>1376.5565363579913</c:v>
                </c:pt>
                <c:pt idx="359">
                  <c:v>1374.4476285940464</c:v>
                </c:pt>
                <c:pt idx="360">
                  <c:v>1372.2437210151331</c:v>
                </c:pt>
                <c:pt idx="361">
                  <c:v>1369.9450218810778</c:v>
                </c:pt>
                <c:pt idx="362">
                  <c:v>1367.5517466120734</c:v>
                </c:pt>
                <c:pt idx="363">
                  <c:v>1365.0641178323374</c:v>
                </c:pt>
                <c:pt idx="364">
                  <c:v>1362.4823654006468</c:v>
                </c:pt>
                <c:pt idx="365">
                  <c:v>1359.8067264289223</c:v>
                </c:pt>
                <c:pt idx="366">
                  <c:v>1357.0374452899252</c:v>
                </c:pt>
                <c:pt idx="367">
                  <c:v>1354.174773615033</c:v>
                </c:pt>
                <c:pt idx="368">
                  <c:v>1351.2189702829619</c:v>
                </c:pt>
                <c:pt idx="369">
                  <c:v>1348.1703014002223</c:v>
                </c:pt>
                <c:pt idx="370">
                  <c:v>1345.0290402740154</c:v>
                </c:pt>
                <c:pt idx="371">
                  <c:v>1341.7954673782035</c:v>
                </c:pt>
                <c:pt idx="372">
                  <c:v>1338.4698703129291</c:v>
                </c:pt>
                <c:pt idx="373">
                  <c:v>1335.052543758396</c:v>
                </c:pt>
                <c:pt idx="374">
                  <c:v>1331.5437894232753</c:v>
                </c:pt>
                <c:pt idx="375">
                  <c:v>1327.943915988154</c:v>
                </c:pt>
                <c:pt idx="376">
                  <c:v>1324.253239044406</c:v>
                </c:pt>
                <c:pt idx="377">
                  <c:v>1320.4720810288218</c:v>
                </c:pt>
                <c:pt idx="378">
                  <c:v>1316.6007711543116</c:v>
                </c:pt>
                <c:pt idx="379">
                  <c:v>1312.6396453369589</c:v>
                </c:pt>
                <c:pt idx="380">
                  <c:v>1308.589046119683</c:v>
                </c:pt>
                <c:pt idx="381">
                  <c:v>1304.4493225927438</c:v>
                </c:pt>
                <c:pt idx="382">
                  <c:v>1300.2208303113039</c:v>
                </c:pt>
                <c:pt idx="383">
                  <c:v>1295.903931210245</c:v>
                </c:pt>
                <c:pt idx="384">
                  <c:v>1291.4989935164215</c:v>
                </c:pt>
                <c:pt idx="385">
                  <c:v>1287.0063916585198</c:v>
                </c:pt>
                <c:pt idx="386">
                  <c:v>1282.4265061746803</c:v>
                </c:pt>
                <c:pt idx="387">
                  <c:v>1277.7597236180284</c:v>
                </c:pt>
                <c:pt idx="388">
                  <c:v>1273.0064364602506</c:v>
                </c:pt>
                <c:pt idx="389">
                  <c:v>1268.1670429933463</c:v>
                </c:pt>
                <c:pt idx="390">
                  <c:v>1263.2419472296751</c:v>
                </c:pt>
                <c:pt idx="391">
                  <c:v>1258.2315588004135</c:v>
                </c:pt>
                <c:pt idx="392">
                  <c:v>1253.1362928525323</c:v>
                </c:pt>
                <c:pt idx="393">
                  <c:v>1247.9565699443951</c:v>
                </c:pt>
                <c:pt idx="394">
                  <c:v>1242.6928159400791</c:v>
                </c:pt>
                <c:pt idx="395">
                  <c:v>1237.3454619025104</c:v>
                </c:pt>
                <c:pt idx="396">
                  <c:v>1231.9149439855069</c:v>
                </c:pt>
                <c:pt idx="397">
                  <c:v>1226.4017033248133</c:v>
                </c:pt>
                <c:pt idx="398">
                  <c:v>1220.8061859282138</c:v>
                </c:pt>
                <c:pt idx="399">
                  <c:v>1215.1288425648033</c:v>
                </c:pt>
                <c:pt idx="400">
                  <c:v>1209.3701286534933</c:v>
                </c:pt>
                <c:pt idx="401">
                  <c:v>1203.5305041508329</c:v>
                </c:pt>
                <c:pt idx="402">
                  <c:v>1197.610433438213</c:v>
                </c:pt>
                <c:pt idx="403">
                  <c:v>1191.6103852085291</c:v>
                </c:pt>
                <c:pt idx="404">
                  <c:v>1185.5308323523718</c:v>
                </c:pt>
                <c:pt idx="405">
                  <c:v>1179.3722518438096</c:v>
                </c:pt>
                <c:pt idx="406">
                  <c:v>1173.1351246258344</c:v>
                </c:pt>
                <c:pt idx="407">
                  <c:v>1166.8199354955298</c:v>
                </c:pt>
                <c:pt idx="408">
                  <c:v>1160.4271729890288</c:v>
                </c:pt>
                <c:pt idx="409">
                  <c:v>1153.9573292663181</c:v>
                </c:pt>
                <c:pt idx="410">
                  <c:v>1147.410899995951</c:v>
                </c:pt>
                <c:pt idx="411">
                  <c:v>1140.788384239728</c:v>
                </c:pt>
                <c:pt idx="412">
                  <c:v>1134.0902843373997</c:v>
                </c:pt>
                <c:pt idx="413">
                  <c:v>1127.317105791449</c:v>
                </c:pt>
                <c:pt idx="414">
                  <c:v>1120.4693571520068</c:v>
                </c:pt>
                <c:pt idx="415">
                  <c:v>1113.5475499019544</c:v>
                </c:pt>
                <c:pt idx="416">
                  <c:v>1106.5521983422636</c:v>
                </c:pt>
                <c:pt idx="417">
                  <c:v>1099.4838194776257</c:v>
                </c:pt>
                <c:pt idx="418">
                  <c:v>1092.3429329024193</c:v>
                </c:pt>
                <c:pt idx="419">
                  <c:v>1085.1300606870639</c:v>
                </c:pt>
                <c:pt idx="420">
                  <c:v>1077.8457272648068</c:v>
                </c:pt>
                <c:pt idx="421">
                  <c:v>1070.4904593189895</c:v>
                </c:pt>
                <c:pt idx="422">
                  <c:v>1063.064785670837</c:v>
                </c:pt>
                <c:pt idx="423">
                  <c:v>1055.569237167816</c:v>
                </c:pt>
                <c:pt idx="424">
                  <c:v>1048.0043465726008</c:v>
                </c:pt>
                <c:pt idx="425">
                  <c:v>1040.3706484526901</c:v>
                </c:pt>
                <c:pt idx="426">
                  <c:v>1032.6686790707167</c:v>
                </c:pt>
                <c:pt idx="427">
                  <c:v>1024.8989762754829</c:v>
                </c:pt>
                <c:pt idx="428">
                  <c:v>1017.0620793937667</c:v>
                </c:pt>
                <c:pt idx="429">
                  <c:v>1009.1585291229292</c:v>
                </c:pt>
                <c:pt idx="430">
                  <c:v>1001.1888674243626</c:v>
                </c:pt>
                <c:pt idx="431">
                  <c:v>993.15363741781107</c:v>
                </c:pt>
                <c:pt idx="432">
                  <c:v>985.05338327659865</c:v>
                </c:pt>
                <c:pt idx="433">
                  <c:v>976.88865012379517</c:v>
                </c:pt>
                <c:pt idx="434">
                  <c:v>968.65998392935205</c:v>
                </c:pt>
                <c:pt idx="435">
                  <c:v>960.36793140823738</c:v>
                </c:pt>
                <c:pt idx="436">
                  <c:v>952.01303991959924</c:v>
                </c:pt>
                <c:pt idx="437">
                  <c:v>943.59585736698386</c:v>
                </c:pt>
                <c:pt idx="438">
                  <c:v>935.11693209963607</c:v>
                </c:pt>
                <c:pt idx="439">
                  <c:v>926.5768128149075</c:v>
                </c:pt>
                <c:pt idx="440">
                  <c:v>917.97604846179536</c:v>
                </c:pt>
                <c:pt idx="441">
                  <c:v>909.31518814563674</c:v>
                </c:pt>
                <c:pt idx="442">
                  <c:v>900.59478103397907</c:v>
                </c:pt>
                <c:pt idx="443">
                  <c:v>891.81537626364911</c:v>
                </c:pt>
                <c:pt idx="444">
                  <c:v>882.97752284903868</c:v>
                </c:pt>
                <c:pt idx="445">
                  <c:v>874.08176959162779</c:v>
                </c:pt>
                <c:pt idx="446">
                  <c:v>865.12866499076188</c:v>
                </c:pt>
                <c:pt idx="447">
                  <c:v>856.11875715570034</c:v>
                </c:pt>
                <c:pt idx="448">
                  <c:v>847.05259371895227</c:v>
                </c:pt>
                <c:pt idx="449">
                  <c:v>837.93072175091356</c:v>
                </c:pt>
                <c:pt idx="450">
                  <c:v>828.7536876758204</c:v>
                </c:pt>
                <c:pt idx="451">
                  <c:v>819.52203718903024</c:v>
                </c:pt>
                <c:pt idx="452">
                  <c:v>810.23631517564354</c:v>
                </c:pt>
                <c:pt idx="453">
                  <c:v>800.89706563047628</c:v>
                </c:pt>
                <c:pt idx="454">
                  <c:v>791.50483157939379</c:v>
                </c:pt>
                <c:pt idx="455">
                  <c:v>782.06015500201363</c:v>
                </c:pt>
                <c:pt idx="456">
                  <c:v>772.56357675578715</c:v>
                </c:pt>
                <c:pt idx="457">
                  <c:v>763.01563650146613</c:v>
                </c:pt>
                <c:pt idx="458">
                  <c:v>753.41687262995981</c:v>
                </c:pt>
                <c:pt idx="459">
                  <c:v>743.76782219058953</c:v>
                </c:pt>
                <c:pt idx="460">
                  <c:v>734.06902082074419</c:v>
                </c:pt>
                <c:pt idx="461">
                  <c:v>724.32100267694057</c:v>
                </c:pt>
                <c:pt idx="462">
                  <c:v>714.52430036729083</c:v>
                </c:pt>
                <c:pt idx="463">
                  <c:v>704.67944488538069</c:v>
                </c:pt>
                <c:pt idx="464">
                  <c:v>694.78696554555745</c:v>
                </c:pt>
                <c:pt idx="465">
                  <c:v>684.84738991963013</c:v>
                </c:pt>
                <c:pt idx="466">
                  <c:v>674.86124377498038</c:v>
                </c:pt>
                <c:pt idx="467">
                  <c:v>664.82905101408346</c:v>
                </c:pt>
                <c:pt idx="468">
                  <c:v>654.75133361543772</c:v>
                </c:pt>
                <c:pt idx="469">
                  <c:v>644.62861157589919</c:v>
                </c:pt>
                <c:pt idx="470">
                  <c:v>634.46140285441982</c:v>
                </c:pt>
                <c:pt idx="471">
                  <c:v>624.25022331718378</c:v>
                </c:pt>
                <c:pt idx="472">
                  <c:v>613.9955866841384</c:v>
                </c:pt>
                <c:pt idx="473">
                  <c:v>603.69800447691455</c:v>
                </c:pt>
                <c:pt idx="474">
                  <c:v>593.35798596812992</c:v>
                </c:pt>
                <c:pt idx="475">
                  <c:v>582.9760381320707</c:v>
                </c:pt>
                <c:pt idx="476">
                  <c:v>572.55266559674214</c:v>
                </c:pt>
                <c:pt idx="477">
                  <c:v>562.0883705972833</c:v>
                </c:pt>
                <c:pt idx="478">
                  <c:v>551.58365293073609</c:v>
                </c:pt>
                <c:pt idx="479">
                  <c:v>541.03900991216074</c:v>
                </c:pt>
                <c:pt idx="480">
                  <c:v>530.45493633208889</c:v>
                </c:pt>
                <c:pt idx="481">
                  <c:v>519.83192441530457</c:v>
                </c:pt>
                <c:pt idx="482">
                  <c:v>509.17046378094307</c:v>
                </c:pt>
                <c:pt idx="483">
                  <c:v>498.47104140389735</c:v>
                </c:pt>
                <c:pt idx="484">
                  <c:v>487.73414157752137</c:v>
                </c:pt>
                <c:pt idx="485">
                  <c:v>476.96024587761872</c:v>
                </c:pt>
                <c:pt idx="486">
                  <c:v>466.14983312770528</c:v>
                </c:pt>
                <c:pt idx="487">
                  <c:v>455.3033793655336</c:v>
                </c:pt>
                <c:pt idx="488">
                  <c:v>444.42135781086665</c:v>
                </c:pt>
                <c:pt idx="489">
                  <c:v>433.50423883448849</c:v>
                </c:pt>
                <c:pt idx="490">
                  <c:v>422.55248992843849</c:v>
                </c:pt>
                <c:pt idx="491">
                  <c:v>411.566575677456</c:v>
                </c:pt>
                <c:pt idx="492">
                  <c:v>400.54695773162155</c:v>
                </c:pt>
                <c:pt idx="493">
                  <c:v>389.49409478018083</c:v>
                </c:pt>
                <c:pt idx="494">
                  <c:v>378.40844252653739</c:v>
                </c:pt>
                <c:pt idx="495">
                  <c:v>367.29045366439908</c:v>
                </c:pt>
                <c:pt idx="496">
                  <c:v>356.14057785506452</c:v>
                </c:pt>
                <c:pt idx="497">
                  <c:v>344.95926170583357</c:v>
                </c:pt>
                <c:pt idx="498">
                  <c:v>333.74694874952775</c:v>
                </c:pt>
                <c:pt idx="499">
                  <c:v>322.50407942510458</c:v>
                </c:pt>
                <c:pt idx="500">
                  <c:v>311.23109105935089</c:v>
                </c:pt>
                <c:pt idx="501">
                  <c:v>299.9284178496394</c:v>
                </c:pt>
                <c:pt idx="502">
                  <c:v>288.59649084773264</c:v>
                </c:pt>
                <c:pt idx="503">
                  <c:v>277.23573794461856</c:v>
                </c:pt>
                <c:pt idx="504">
                  <c:v>265.84658385636175</c:v>
                </c:pt>
                <c:pt idx="505">
                  <c:v>254.42945011095424</c:v>
                </c:pt>
                <c:pt idx="506">
                  <c:v>242.98475503614983</c:v>
                </c:pt>
                <c:pt idx="507">
                  <c:v>231.51291374826533</c:v>
                </c:pt>
                <c:pt idx="508">
                  <c:v>220.01433814193277</c:v>
                </c:pt>
                <c:pt idx="509">
                  <c:v>208.48943688078606</c:v>
                </c:pt>
                <c:pt idx="510">
                  <c:v>196.93861538906563</c:v>
                </c:pt>
                <c:pt idx="511">
                  <c:v>185.36227584412478</c:v>
                </c:pt>
                <c:pt idx="512">
                  <c:v>173.76081716982117</c:v>
                </c:pt>
                <c:pt idx="513">
                  <c:v>162.13463503077679</c:v>
                </c:pt>
                <c:pt idx="514">
                  <c:v>150.48412182749041</c:v>
                </c:pt>
                <c:pt idx="515">
                  <c:v>138.8096666922855</c:v>
                </c:pt>
                <c:pt idx="516">
                  <c:v>127.11165548607764</c:v>
                </c:pt>
                <c:pt idx="517">
                  <c:v>115.39047079594461</c:v>
                </c:pt>
                <c:pt idx="518">
                  <c:v>103.64649193348311</c:v>
                </c:pt>
                <c:pt idx="519">
                  <c:v>91.880094933935524</c:v>
                </c:pt>
                <c:pt idx="520">
                  <c:v>80.091652556070642</c:v>
                </c:pt>
                <c:pt idx="521">
                  <c:v>68.281534282801971</c:v>
                </c:pt>
                <c:pt idx="522">
                  <c:v>56.450106322527532</c:v>
                </c:pt>
                <c:pt idx="523">
                  <c:v>44.597731611175163</c:v>
                </c:pt>
                <c:pt idx="524">
                  <c:v>32.724769814937247</c:v>
                </c:pt>
                <c:pt idx="525">
                  <c:v>20.831577333678929</c:v>
                </c:pt>
                <c:pt idx="526">
                  <c:v>8.9185073050041979</c:v>
                </c:pt>
                <c:pt idx="527">
                  <c:v>-3.0140903910360493</c:v>
                </c:pt>
                <c:pt idx="528">
                  <c:v>-3.0260326750069084</c:v>
                </c:pt>
                <c:pt idx="529">
                  <c:v>-3.0379749779861354</c:v>
                </c:pt>
                <c:pt idx="530">
                  <c:v>-3.0499172999733886</c:v>
                </c:pt>
                <c:pt idx="531">
                  <c:v>-3.061859640968327</c:v>
                </c:pt>
                <c:pt idx="532">
                  <c:v>-3.0738020009706091</c:v>
                </c:pt>
                <c:pt idx="533">
                  <c:v>-3.0857443799798943</c:v>
                </c:pt>
                <c:pt idx="534">
                  <c:v>-3.0976867779958415</c:v>
                </c:pt>
                <c:pt idx="535">
                  <c:v>-3.1096291950181092</c:v>
                </c:pt>
                <c:pt idx="536">
                  <c:v>-3.1215716310463568</c:v>
                </c:pt>
                <c:pt idx="537">
                  <c:v>-3.1335140860802428</c:v>
                </c:pt>
                <c:pt idx="538">
                  <c:v>-3.1454565601194262</c:v>
                </c:pt>
                <c:pt idx="539">
                  <c:v>-3.1573990531635658</c:v>
                </c:pt>
                <c:pt idx="540">
                  <c:v>-3.1693415652123207</c:v>
                </c:pt>
                <c:pt idx="541">
                  <c:v>-3.1812840962653501</c:v>
                </c:pt>
                <c:pt idx="542">
                  <c:v>-3.1932266463223127</c:v>
                </c:pt>
                <c:pt idx="543">
                  <c:v>-3.2051692153828673</c:v>
                </c:pt>
                <c:pt idx="544">
                  <c:v>-3.2171118034466728</c:v>
                </c:pt>
                <c:pt idx="545">
                  <c:v>-3.2290544105133878</c:v>
                </c:pt>
                <c:pt idx="546">
                  <c:v>-3.2409970365826717</c:v>
                </c:pt>
                <c:pt idx="547">
                  <c:v>-3.2529396816541833</c:v>
                </c:pt>
                <c:pt idx="548">
                  <c:v>-3.2648823457275817</c:v>
                </c:pt>
                <c:pt idx="549">
                  <c:v>-3.2768250288025258</c:v>
                </c:pt>
                <c:pt idx="550">
                  <c:v>-3.2887677308786745</c:v>
                </c:pt>
                <c:pt idx="551">
                  <c:v>-3.3007104519556867</c:v>
                </c:pt>
                <c:pt idx="552">
                  <c:v>-3.3126531920332214</c:v>
                </c:pt>
                <c:pt idx="553">
                  <c:v>-3.3245959511109375</c:v>
                </c:pt>
                <c:pt idx="554">
                  <c:v>-3.336538729188494</c:v>
                </c:pt>
                <c:pt idx="555">
                  <c:v>-3.3484815262655498</c:v>
                </c:pt>
                <c:pt idx="556">
                  <c:v>-3.3604243423417639</c:v>
                </c:pt>
                <c:pt idx="557">
                  <c:v>-3.3723671774167956</c:v>
                </c:pt>
                <c:pt idx="558">
                  <c:v>-3.3843100314903034</c:v>
                </c:pt>
                <c:pt idx="559">
                  <c:v>-3.3962529045619463</c:v>
                </c:pt>
                <c:pt idx="560">
                  <c:v>-3.4081957966313836</c:v>
                </c:pt>
                <c:pt idx="561">
                  <c:v>-3.4201387076982739</c:v>
                </c:pt>
                <c:pt idx="562">
                  <c:v>-3.4320816377622765</c:v>
                </c:pt>
                <c:pt idx="563">
                  <c:v>-3.4440245868230503</c:v>
                </c:pt>
                <c:pt idx="564">
                  <c:v>-3.455967554880254</c:v>
                </c:pt>
                <c:pt idx="565">
                  <c:v>-3.4679105419335468</c:v>
                </c:pt>
                <c:pt idx="566">
                  <c:v>-3.4798535479825881</c:v>
                </c:pt>
                <c:pt idx="567">
                  <c:v>-3.4917965730270364</c:v>
                </c:pt>
                <c:pt idx="568">
                  <c:v>-3.5037396170665507</c:v>
                </c:pt>
                <c:pt idx="569">
                  <c:v>-3.5156826801007903</c:v>
                </c:pt>
                <c:pt idx="570">
                  <c:v>-3.5276257621294143</c:v>
                </c:pt>
                <c:pt idx="571">
                  <c:v>-3.539568863152081</c:v>
                </c:pt>
                <c:pt idx="572">
                  <c:v>-3.5515119831684498</c:v>
                </c:pt>
                <c:pt idx="573">
                  <c:v>-3.5634551221781803</c:v>
                </c:pt>
                <c:pt idx="574">
                  <c:v>-3.5753982801809308</c:v>
                </c:pt>
                <c:pt idx="575">
                  <c:v>-3.5873414571763607</c:v>
                </c:pt>
                <c:pt idx="576">
                  <c:v>-3.5992846531641285</c:v>
                </c:pt>
                <c:pt idx="577">
                  <c:v>-3.6112278681438936</c:v>
                </c:pt>
                <c:pt idx="578">
                  <c:v>-3.6231711021153155</c:v>
                </c:pt>
                <c:pt idx="579">
                  <c:v>-3.6351143550780525</c:v>
                </c:pt>
                <c:pt idx="580">
                  <c:v>-3.6470576270317641</c:v>
                </c:pt>
                <c:pt idx="581">
                  <c:v>-3.6590009179761092</c:v>
                </c:pt>
                <c:pt idx="582">
                  <c:v>-3.6709442279107467</c:v>
                </c:pt>
                <c:pt idx="583">
                  <c:v>-3.6828875568353356</c:v>
                </c:pt>
                <c:pt idx="584">
                  <c:v>-3.6948309047495353</c:v>
                </c:pt>
                <c:pt idx="585">
                  <c:v>-3.7067742716530048</c:v>
                </c:pt>
                <c:pt idx="586">
                  <c:v>-3.7187176575454028</c:v>
                </c:pt>
                <c:pt idx="587">
                  <c:v>-3.7306610624263885</c:v>
                </c:pt>
                <c:pt idx="588">
                  <c:v>-3.7426044862956211</c:v>
                </c:pt>
                <c:pt idx="589">
                  <c:v>-3.7545479291527597</c:v>
                </c:pt>
                <c:pt idx="590">
                  <c:v>-3.7664913909974636</c:v>
                </c:pt>
                <c:pt idx="591">
                  <c:v>-3.7784348718293912</c:v>
                </c:pt>
                <c:pt idx="592">
                  <c:v>-3.790378371648202</c:v>
                </c:pt>
                <c:pt idx="593">
                  <c:v>-3.8023218904535554</c:v>
                </c:pt>
                <c:pt idx="594">
                  <c:v>-3.8142654282451098</c:v>
                </c:pt>
                <c:pt idx="595">
                  <c:v>-3.8262089850225247</c:v>
                </c:pt>
                <c:pt idx="596">
                  <c:v>-3.8381525607854594</c:v>
                </c:pt>
                <c:pt idx="597">
                  <c:v>-3.8500961555335724</c:v>
                </c:pt>
                <c:pt idx="598">
                  <c:v>-3.8620397692665231</c:v>
                </c:pt>
                <c:pt idx="599">
                  <c:v>-3.873983401983971</c:v>
                </c:pt>
                <c:pt idx="600">
                  <c:v>-3.8859270536855743</c:v>
                </c:pt>
                <c:pt idx="601">
                  <c:v>-3.8978707243709931</c:v>
                </c:pt>
                <c:pt idx="602">
                  <c:v>-3.9098144140398858</c:v>
                </c:pt>
                <c:pt idx="603">
                  <c:v>-3.9217581226919118</c:v>
                </c:pt>
                <c:pt idx="604">
                  <c:v>-3.93370185032673</c:v>
                </c:pt>
                <c:pt idx="605">
                  <c:v>-3.9456455969439999</c:v>
                </c:pt>
                <c:pt idx="606">
                  <c:v>-3.9575893625433802</c:v>
                </c:pt>
                <c:pt idx="607">
                  <c:v>-3.9695331471245305</c:v>
                </c:pt>
                <c:pt idx="608">
                  <c:v>-3.9814769506871097</c:v>
                </c:pt>
                <c:pt idx="609">
                  <c:v>-3.9934207732307767</c:v>
                </c:pt>
                <c:pt idx="610">
                  <c:v>-4.0053646147551909</c:v>
                </c:pt>
                <c:pt idx="611">
                  <c:v>-4.0173084752600117</c:v>
                </c:pt>
                <c:pt idx="612">
                  <c:v>-4.029252354744898</c:v>
                </c:pt>
                <c:pt idx="613">
                  <c:v>-4.0411962532095087</c:v>
                </c:pt>
                <c:pt idx="614">
                  <c:v>-4.0531401706535028</c:v>
                </c:pt>
                <c:pt idx="615">
                  <c:v>-4.0650841070765402</c:v>
                </c:pt>
                <c:pt idx="616">
                  <c:v>-4.0770280624782798</c:v>
                </c:pt>
                <c:pt idx="617">
                  <c:v>-4.0889720368583804</c:v>
                </c:pt>
                <c:pt idx="618">
                  <c:v>-4.1009160302165011</c:v>
                </c:pt>
                <c:pt idx="619">
                  <c:v>-4.1128600425523016</c:v>
                </c:pt>
                <c:pt idx="620">
                  <c:v>-4.124804073865441</c:v>
                </c:pt>
                <c:pt idx="621">
                  <c:v>-4.1367481241555781</c:v>
                </c:pt>
                <c:pt idx="622">
                  <c:v>-4.1486921934223719</c:v>
                </c:pt>
                <c:pt idx="623">
                  <c:v>-4.1606362816654823</c:v>
                </c:pt>
                <c:pt idx="624">
                  <c:v>-4.1725803888845681</c:v>
                </c:pt>
                <c:pt idx="625">
                  <c:v>-4.1845245150792882</c:v>
                </c:pt>
                <c:pt idx="626">
                  <c:v>-4.1964686602493027</c:v>
                </c:pt>
                <c:pt idx="627">
                  <c:v>-4.2084128243942693</c:v>
                </c:pt>
                <c:pt idx="628">
                  <c:v>-4.220357007513849</c:v>
                </c:pt>
                <c:pt idx="629">
                  <c:v>-4.2323012096076997</c:v>
                </c:pt>
                <c:pt idx="630">
                  <c:v>-4.2442454306754813</c:v>
                </c:pt>
                <c:pt idx="631">
                  <c:v>-4.2561896707168527</c:v>
                </c:pt>
                <c:pt idx="632">
                  <c:v>-4.2681339297314729</c:v>
                </c:pt>
                <c:pt idx="633">
                  <c:v>-4.2800782077190007</c:v>
                </c:pt>
                <c:pt idx="634">
                  <c:v>-4.2920225046790961</c:v>
                </c:pt>
                <c:pt idx="635">
                  <c:v>-4.3039668206114179</c:v>
                </c:pt>
                <c:pt idx="636">
                  <c:v>-4.315911155515626</c:v>
                </c:pt>
                <c:pt idx="637">
                  <c:v>-4.3278555093913793</c:v>
                </c:pt>
                <c:pt idx="638">
                  <c:v>-4.3397998822383368</c:v>
                </c:pt>
                <c:pt idx="639">
                  <c:v>-4.3517442740561574</c:v>
                </c:pt>
                <c:pt idx="640">
                  <c:v>-4.3636886848445009</c:v>
                </c:pt>
                <c:pt idx="641">
                  <c:v>-4.3756331146030263</c:v>
                </c:pt>
                <c:pt idx="642">
                  <c:v>-4.3875775633313934</c:v>
                </c:pt>
                <c:pt idx="643">
                  <c:v>-4.3995220310292611</c:v>
                </c:pt>
                <c:pt idx="644">
                  <c:v>-4.4114665176962884</c:v>
                </c:pt>
                <c:pt idx="645">
                  <c:v>-4.4234110233321342</c:v>
                </c:pt>
                <c:pt idx="646">
                  <c:v>-4.4353555479364584</c:v>
                </c:pt>
                <c:pt idx="647">
                  <c:v>-4.4473000915089207</c:v>
                </c:pt>
                <c:pt idx="648">
                  <c:v>-4.4592446540491792</c:v>
                </c:pt>
                <c:pt idx="649">
                  <c:v>-4.4711892355568938</c:v>
                </c:pt>
                <c:pt idx="650">
                  <c:v>-4.4831338360317234</c:v>
                </c:pt>
                <c:pt idx="651">
                  <c:v>-4.4950784554733278</c:v>
                </c:pt>
                <c:pt idx="652">
                  <c:v>-4.507023093881366</c:v>
                </c:pt>
                <c:pt idx="653">
                  <c:v>-4.5189677512554978</c:v>
                </c:pt>
                <c:pt idx="654">
                  <c:v>-4.5309124275953812</c:v>
                </c:pt>
                <c:pt idx="655">
                  <c:v>-4.5428571229006769</c:v>
                </c:pt>
                <c:pt idx="656">
                  <c:v>-4.554801837171043</c:v>
                </c:pt>
                <c:pt idx="657">
                  <c:v>-4.5667465704061394</c:v>
                </c:pt>
                <c:pt idx="658">
                  <c:v>-4.5786913226056258</c:v>
                </c:pt>
                <c:pt idx="659">
                  <c:v>-4.5906360937691613</c:v>
                </c:pt>
                <c:pt idx="660">
                  <c:v>-4.6025808838964046</c:v>
                </c:pt>
                <c:pt idx="661">
                  <c:v>-4.6145256929870149</c:v>
                </c:pt>
                <c:pt idx="662">
                  <c:v>-4.6264705210406518</c:v>
                </c:pt>
                <c:pt idx="663">
                  <c:v>-4.6384153680569753</c:v>
                </c:pt>
                <c:pt idx="664">
                  <c:v>-4.6503602340356442</c:v>
                </c:pt>
                <c:pt idx="665">
                  <c:v>-4.6623051189763176</c:v>
                </c:pt>
                <c:pt idx="666">
                  <c:v>-4.6742500228786552</c:v>
                </c:pt>
                <c:pt idx="667">
                  <c:v>-4.686194945742316</c:v>
                </c:pt>
                <c:pt idx="668">
                  <c:v>-4.6981398875669589</c:v>
                </c:pt>
                <c:pt idx="669">
                  <c:v>-4.7100848483522437</c:v>
                </c:pt>
                <c:pt idx="670">
                  <c:v>-4.7220298280978303</c:v>
                </c:pt>
                <c:pt idx="671">
                  <c:v>-4.7339748268033777</c:v>
                </c:pt>
                <c:pt idx="672">
                  <c:v>-4.7459198444685446</c:v>
                </c:pt>
                <c:pt idx="673">
                  <c:v>-4.7578648810929911</c:v>
                </c:pt>
                <c:pt idx="674">
                  <c:v>-4.769809936676376</c:v>
                </c:pt>
                <c:pt idx="675">
                  <c:v>-4.7817550112183591</c:v>
                </c:pt>
                <c:pt idx="676">
                  <c:v>-4.7937001047185994</c:v>
                </c:pt>
                <c:pt idx="677">
                  <c:v>-4.8056452171767559</c:v>
                </c:pt>
                <c:pt idx="678">
                  <c:v>-4.8175903485924882</c:v>
                </c:pt>
                <c:pt idx="679">
                  <c:v>-4.8295354989654564</c:v>
                </c:pt>
                <c:pt idx="680">
                  <c:v>-4.8414806682953193</c:v>
                </c:pt>
                <c:pt idx="681">
                  <c:v>-4.8534258565817359</c:v>
                </c:pt>
                <c:pt idx="682">
                  <c:v>-4.8653710638243659</c:v>
                </c:pt>
                <c:pt idx="683">
                  <c:v>-4.8773162900228693</c:v>
                </c:pt>
                <c:pt idx="684">
                  <c:v>-4.8892615351769049</c:v>
                </c:pt>
                <c:pt idx="685">
                  <c:v>-4.9012067992861317</c:v>
                </c:pt>
                <c:pt idx="686">
                  <c:v>-4.9131520823502095</c:v>
                </c:pt>
                <c:pt idx="687">
                  <c:v>-4.9250973843687982</c:v>
                </c:pt>
                <c:pt idx="688">
                  <c:v>-4.9370427053415566</c:v>
                </c:pt>
                <c:pt idx="689">
                  <c:v>-4.9489880452681438</c:v>
                </c:pt>
                <c:pt idx="690">
                  <c:v>-4.9609334041482196</c:v>
                </c:pt>
                <c:pt idx="691">
                  <c:v>-4.9728787819814437</c:v>
                </c:pt>
                <c:pt idx="692">
                  <c:v>-4.9848241787674752</c:v>
                </c:pt>
                <c:pt idx="693">
                  <c:v>-4.9967695945059729</c:v>
                </c:pt>
                <c:pt idx="694">
                  <c:v>-5.0087150291965967</c:v>
                </c:pt>
                <c:pt idx="695">
                  <c:v>-5.0206604828390065</c:v>
                </c:pt>
                <c:pt idx="696">
                  <c:v>-5.032605955432861</c:v>
                </c:pt>
                <c:pt idx="697">
                  <c:v>-5.0445514469778203</c:v>
                </c:pt>
                <c:pt idx="698">
                  <c:v>-5.0564969574735432</c:v>
                </c:pt>
                <c:pt idx="699">
                  <c:v>-5.0684424869196896</c:v>
                </c:pt>
                <c:pt idx="700">
                  <c:v>-5.0803880353159183</c:v>
                </c:pt>
                <c:pt idx="701">
                  <c:v>-5.0923336026618893</c:v>
                </c:pt>
                <c:pt idx="702">
                  <c:v>-5.1042791889572614</c:v>
                </c:pt>
                <c:pt idx="703">
                  <c:v>-5.1162247942016945</c:v>
                </c:pt>
                <c:pt idx="704">
                  <c:v>-5.1281704183948484</c:v>
                </c:pt>
                <c:pt idx="705">
                  <c:v>-5.1401160615363821</c:v>
                </c:pt>
                <c:pt idx="706">
                  <c:v>-5.1520617236259545</c:v>
                </c:pt>
                <c:pt idx="707">
                  <c:v>-5.1640074046632263</c:v>
                </c:pt>
                <c:pt idx="708">
                  <c:v>-5.1759531046478555</c:v>
                </c:pt>
                <c:pt idx="709">
                  <c:v>-5.1878988235795029</c:v>
                </c:pt>
                <c:pt idx="710">
                  <c:v>-5.1998445614578275</c:v>
                </c:pt>
                <c:pt idx="711">
                  <c:v>-5.2117903182824881</c:v>
                </c:pt>
                <c:pt idx="712">
                  <c:v>-5.2237360940531445</c:v>
                </c:pt>
                <c:pt idx="713">
                  <c:v>-5.2356818887694567</c:v>
                </c:pt>
                <c:pt idx="714">
                  <c:v>-5.2476277024310836</c:v>
                </c:pt>
                <c:pt idx="715">
                  <c:v>-5.2595735350376849</c:v>
                </c:pt>
                <c:pt idx="716">
                  <c:v>-5.2715193865889205</c:v>
                </c:pt>
                <c:pt idx="717">
                  <c:v>-5.2834652570844494</c:v>
                </c:pt>
                <c:pt idx="718">
                  <c:v>-5.2954111465239313</c:v>
                </c:pt>
                <c:pt idx="719">
                  <c:v>-5.3073570549070253</c:v>
                </c:pt>
                <c:pt idx="720">
                  <c:v>-5.319302982233391</c:v>
                </c:pt>
                <c:pt idx="721">
                  <c:v>-5.3312489285026885</c:v>
                </c:pt>
                <c:pt idx="722">
                  <c:v>-5.3431948937145766</c:v>
                </c:pt>
                <c:pt idx="723">
                  <c:v>-5.3551408778687151</c:v>
                </c:pt>
                <c:pt idx="724">
                  <c:v>-5.3670868809647638</c:v>
                </c:pt>
                <c:pt idx="725">
                  <c:v>-5.3790329030023818</c:v>
                </c:pt>
                <c:pt idx="726">
                  <c:v>-5.3909789439812279</c:v>
                </c:pt>
                <c:pt idx="727">
                  <c:v>-5.4029250039009629</c:v>
                </c:pt>
                <c:pt idx="728">
                  <c:v>-5.4148710827612456</c:v>
                </c:pt>
                <c:pt idx="729">
                  <c:v>-5.426817180561736</c:v>
                </c:pt>
                <c:pt idx="730">
                  <c:v>-5.438763297302093</c:v>
                </c:pt>
                <c:pt idx="731">
                  <c:v>-5.4507094329819763</c:v>
                </c:pt>
                <c:pt idx="732">
                  <c:v>-5.4626555876010459</c:v>
                </c:pt>
                <c:pt idx="733">
                  <c:v>-5.4746017611589606</c:v>
                </c:pt>
                <c:pt idx="734">
                  <c:v>-5.4865479536553803</c:v>
                </c:pt>
                <c:pt idx="735">
                  <c:v>-5.4984941650899648</c:v>
                </c:pt>
                <c:pt idx="736">
                  <c:v>-5.510440395462374</c:v>
                </c:pt>
                <c:pt idx="737">
                  <c:v>-5.5223866447722667</c:v>
                </c:pt>
                <c:pt idx="738">
                  <c:v>-5.534332913019302</c:v>
                </c:pt>
                <c:pt idx="739">
                  <c:v>-5.5462792002031405</c:v>
                </c:pt>
                <c:pt idx="740">
                  <c:v>-5.5582255063234411</c:v>
                </c:pt>
                <c:pt idx="741">
                  <c:v>-5.5701718313798638</c:v>
                </c:pt>
                <c:pt idx="742">
                  <c:v>-5.5821181753720674</c:v>
                </c:pt>
                <c:pt idx="743">
                  <c:v>-5.5940645382997127</c:v>
                </c:pt>
                <c:pt idx="744">
                  <c:v>-5.6060109201624586</c:v>
                </c:pt>
                <c:pt idx="745">
                  <c:v>-5.617957320959964</c:v>
                </c:pt>
                <c:pt idx="746">
                  <c:v>-5.6299037406918897</c:v>
                </c:pt>
                <c:pt idx="747">
                  <c:v>-5.6418501793578946</c:v>
                </c:pt>
                <c:pt idx="748">
                  <c:v>-5.6537966369576385</c:v>
                </c:pt>
                <c:pt idx="749">
                  <c:v>-5.6657431134907803</c:v>
                </c:pt>
                <c:pt idx="750">
                  <c:v>-5.6776896089569799</c:v>
                </c:pt>
                <c:pt idx="751">
                  <c:v>-5.6896361233558972</c:v>
                </c:pt>
                <c:pt idx="752">
                  <c:v>-5.7015826566871919</c:v>
                </c:pt>
                <c:pt idx="753">
                  <c:v>-5.7135292089505239</c:v>
                </c:pt>
                <c:pt idx="754">
                  <c:v>-5.725475780145552</c:v>
                </c:pt>
                <c:pt idx="755">
                  <c:v>-5.7374223702719362</c:v>
                </c:pt>
                <c:pt idx="756">
                  <c:v>-5.7493689793293363</c:v>
                </c:pt>
                <c:pt idx="757">
                  <c:v>-5.7613156073174112</c:v>
                </c:pt>
                <c:pt idx="758">
                  <c:v>-5.7732622542358207</c:v>
                </c:pt>
                <c:pt idx="759">
                  <c:v>-5.7852089200842247</c:v>
                </c:pt>
                <c:pt idx="760">
                  <c:v>-5.797155604862283</c:v>
                </c:pt>
                <c:pt idx="761">
                  <c:v>-5.8091023085696554</c:v>
                </c:pt>
                <c:pt idx="762">
                  <c:v>-5.8210490312060008</c:v>
                </c:pt>
                <c:pt idx="763">
                  <c:v>-5.8329957727709791</c:v>
                </c:pt>
                <c:pt idx="764">
                  <c:v>-5.8449425332642502</c:v>
                </c:pt>
                <c:pt idx="765">
                  <c:v>-5.8568893126854729</c:v>
                </c:pt>
                <c:pt idx="766">
                  <c:v>-5.8688361110343079</c:v>
                </c:pt>
                <c:pt idx="767">
                  <c:v>-5.8807829283104143</c:v>
                </c:pt>
                <c:pt idx="768">
                  <c:v>-5.8927297645134518</c:v>
                </c:pt>
                <c:pt idx="769">
                  <c:v>-5.9046766196430802</c:v>
                </c:pt>
                <c:pt idx="770">
                  <c:v>-5.9166234936989586</c:v>
                </c:pt>
                <c:pt idx="771">
                  <c:v>-5.9285703866807475</c:v>
                </c:pt>
                <c:pt idx="772">
                  <c:v>-5.9405172985881061</c:v>
                </c:pt>
                <c:pt idx="773">
                  <c:v>-5.952464229420694</c:v>
                </c:pt>
                <c:pt idx="774">
                  <c:v>-5.9644111791781711</c:v>
                </c:pt>
                <c:pt idx="775">
                  <c:v>-5.9763581478601973</c:v>
                </c:pt>
                <c:pt idx="776">
                  <c:v>-5.9883051354664314</c:v>
                </c:pt>
                <c:pt idx="777">
                  <c:v>-6.0002521419965333</c:v>
                </c:pt>
                <c:pt idx="778">
                  <c:v>-6.0121991674501629</c:v>
                </c:pt>
                <c:pt idx="779">
                  <c:v>-6.02414621182698</c:v>
                </c:pt>
                <c:pt idx="780">
                  <c:v>-6.0360932751266443</c:v>
                </c:pt>
                <c:pt idx="781">
                  <c:v>-6.0480403573488157</c:v>
                </c:pt>
                <c:pt idx="782">
                  <c:v>-6.0599874584931532</c:v>
                </c:pt>
                <c:pt idx="783">
                  <c:v>-6.0719345785593175</c:v>
                </c:pt>
                <c:pt idx="784">
                  <c:v>-6.0838817175469675</c:v>
                </c:pt>
                <c:pt idx="785">
                  <c:v>-6.095828875455763</c:v>
                </c:pt>
                <c:pt idx="786">
                  <c:v>-6.1077760522853639</c:v>
                </c:pt>
                <c:pt idx="787">
                  <c:v>-6.11972324803543</c:v>
                </c:pt>
                <c:pt idx="788">
                  <c:v>-6.1316704627056202</c:v>
                </c:pt>
                <c:pt idx="789">
                  <c:v>-6.1436176962955953</c:v>
                </c:pt>
                <c:pt idx="790">
                  <c:v>-6.1555649488050141</c:v>
                </c:pt>
                <c:pt idx="791">
                  <c:v>-6.1675122202335366</c:v>
                </c:pt>
                <c:pt idx="792">
                  <c:v>-6.1794595105808225</c:v>
                </c:pt>
                <c:pt idx="793">
                  <c:v>-6.1914068198465317</c:v>
                </c:pt>
                <c:pt idx="794">
                  <c:v>-6.203354148030324</c:v>
                </c:pt>
                <c:pt idx="795">
                  <c:v>-6.2153014951318593</c:v>
                </c:pt>
                <c:pt idx="796">
                  <c:v>-6.2272488611507972</c:v>
                </c:pt>
                <c:pt idx="797">
                  <c:v>-6.2391962460867969</c:v>
                </c:pt>
                <c:pt idx="798">
                  <c:v>-6.251143649939519</c:v>
                </c:pt>
                <c:pt idx="799">
                  <c:v>-6.2630910727086224</c:v>
                </c:pt>
                <c:pt idx="800">
                  <c:v>-6.275038514393767</c:v>
                </c:pt>
                <c:pt idx="801">
                  <c:v>-6.2869859749946135</c:v>
                </c:pt>
                <c:pt idx="802">
                  <c:v>-6.2989334545108209</c:v>
                </c:pt>
                <c:pt idx="803">
                  <c:v>-6.3108809529420489</c:v>
                </c:pt>
                <c:pt idx="804">
                  <c:v>-6.3228284702879574</c:v>
                </c:pt>
                <c:pt idx="805">
                  <c:v>-6.3347760065482062</c:v>
                </c:pt>
                <c:pt idx="806">
                  <c:v>-6.3467235617224542</c:v>
                </c:pt>
                <c:pt idx="807">
                  <c:v>-6.3586711358103623</c:v>
                </c:pt>
                <c:pt idx="808">
                  <c:v>-6.3706187288115901</c:v>
                </c:pt>
                <c:pt idx="809">
                  <c:v>-6.3825663407257966</c:v>
                </c:pt>
                <c:pt idx="810">
                  <c:v>-6.3945139715526427</c:v>
                </c:pt>
                <c:pt idx="811">
                  <c:v>-6.4064616212917871</c:v>
                </c:pt>
                <c:pt idx="812">
                  <c:v>-6.4184092899428906</c:v>
                </c:pt>
                <c:pt idx="813">
                  <c:v>-6.4303569775056122</c:v>
                </c:pt>
                <c:pt idx="814">
                  <c:v>-6.4423046839796125</c:v>
                </c:pt>
                <c:pt idx="815">
                  <c:v>-6.4542524093645506</c:v>
                </c:pt>
                <c:pt idx="816">
                  <c:v>-6.4662001536600862</c:v>
                </c:pt>
                <c:pt idx="817">
                  <c:v>-6.47814791686588</c:v>
                </c:pt>
                <c:pt idx="818">
                  <c:v>-6.490095698981591</c:v>
                </c:pt>
                <c:pt idx="819">
                  <c:v>-6.502043500006879</c:v>
                </c:pt>
                <c:pt idx="820">
                  <c:v>-6.5139913199414039</c:v>
                </c:pt>
                <c:pt idx="821">
                  <c:v>-6.5259391587848263</c:v>
                </c:pt>
                <c:pt idx="822">
                  <c:v>-6.5378870165368053</c:v>
                </c:pt>
                <c:pt idx="823">
                  <c:v>-6.5498348931970005</c:v>
                </c:pt>
                <c:pt idx="824">
                  <c:v>-6.5617827887650719</c:v>
                </c:pt>
                <c:pt idx="825">
                  <c:v>-6.5737307032406793</c:v>
                </c:pt>
                <c:pt idx="826">
                  <c:v>-6.5856786366234825</c:v>
                </c:pt>
                <c:pt idx="827">
                  <c:v>-6.5976265889131422</c:v>
                </c:pt>
                <c:pt idx="828">
                  <c:v>-6.6095745601093174</c:v>
                </c:pt>
                <c:pt idx="829">
                  <c:v>-6.6215225502116679</c:v>
                </c:pt>
                <c:pt idx="830">
                  <c:v>-6.6334705592198535</c:v>
                </c:pt>
                <c:pt idx="831">
                  <c:v>-6.6454185871335341</c:v>
                </c:pt>
                <c:pt idx="832">
                  <c:v>-6.6573666339523703</c:v>
                </c:pt>
                <c:pt idx="833">
                  <c:v>-6.6693146996760211</c:v>
                </c:pt>
                <c:pt idx="834">
                  <c:v>-6.6812627843041463</c:v>
                </c:pt>
                <c:pt idx="835">
                  <c:v>-6.6932108878364067</c:v>
                </c:pt>
                <c:pt idx="836">
                  <c:v>-6.7051590102724612</c:v>
                </c:pt>
                <c:pt idx="837">
                  <c:v>-6.7171071516119696</c:v>
                </c:pt>
                <c:pt idx="838">
                  <c:v>-6.7290553118545926</c:v>
                </c:pt>
                <c:pt idx="839">
                  <c:v>-6.7410034909999892</c:v>
                </c:pt>
                <c:pt idx="840">
                  <c:v>-6.7529516890478201</c:v>
                </c:pt>
                <c:pt idx="841">
                  <c:v>-6.764899905997745</c:v>
                </c:pt>
                <c:pt idx="842">
                  <c:v>-6.7768481418494231</c:v>
                </c:pt>
                <c:pt idx="843">
                  <c:v>-6.7887963966025149</c:v>
                </c:pt>
                <c:pt idx="844">
                  <c:v>-6.8007446702566803</c:v>
                </c:pt>
                <c:pt idx="845">
                  <c:v>-6.8126929628115791</c:v>
                </c:pt>
                <c:pt idx="846">
                  <c:v>-6.8246412742668712</c:v>
                </c:pt>
                <c:pt idx="847">
                  <c:v>-6.8365896046222163</c:v>
                </c:pt>
                <c:pt idx="848">
                  <c:v>-6.8485379538772744</c:v>
                </c:pt>
                <c:pt idx="849">
                  <c:v>-6.8604863220317052</c:v>
                </c:pt>
                <c:pt idx="850">
                  <c:v>-6.8724347090851694</c:v>
                </c:pt>
                <c:pt idx="851">
                  <c:v>-6.884383115037326</c:v>
                </c:pt>
                <c:pt idx="852">
                  <c:v>-6.8963315398878349</c:v>
                </c:pt>
                <c:pt idx="853">
                  <c:v>-6.9082799836363566</c:v>
                </c:pt>
                <c:pt idx="854">
                  <c:v>-6.9202284462825512</c:v>
                </c:pt>
                <c:pt idx="855">
                  <c:v>-6.9321769278260783</c:v>
                </c:pt>
                <c:pt idx="856">
                  <c:v>-6.944125428266597</c:v>
                </c:pt>
                <c:pt idx="857">
                  <c:v>-6.9560739476037678</c:v>
                </c:pt>
                <c:pt idx="858">
                  <c:v>-6.9680224858372517</c:v>
                </c:pt>
                <c:pt idx="859">
                  <c:v>-6.9799710429667075</c:v>
                </c:pt>
                <c:pt idx="860">
                  <c:v>-6.9919196189917949</c:v>
                </c:pt>
                <c:pt idx="861">
                  <c:v>-7.0038682139121748</c:v>
                </c:pt>
                <c:pt idx="862">
                  <c:v>-7.0158168277275061</c:v>
                </c:pt>
                <c:pt idx="863">
                  <c:v>-7.0277654604374495</c:v>
                </c:pt>
                <c:pt idx="864">
                  <c:v>-7.0397141120416649</c:v>
                </c:pt>
                <c:pt idx="865">
                  <c:v>-7.0516627825398119</c:v>
                </c:pt>
                <c:pt idx="866">
                  <c:v>-7.0636114719315506</c:v>
                </c:pt>
                <c:pt idx="867">
                  <c:v>-7.0755601802165415</c:v>
                </c:pt>
                <c:pt idx="868">
                  <c:v>-7.0875089073944437</c:v>
                </c:pt>
                <c:pt idx="869">
                  <c:v>-7.0994576534649179</c:v>
                </c:pt>
                <c:pt idx="870">
                  <c:v>-7.1114064184276238</c:v>
                </c:pt>
                <c:pt idx="871">
                  <c:v>-7.1233552022822213</c:v>
                </c:pt>
                <c:pt idx="872">
                  <c:v>-7.1353040050283703</c:v>
                </c:pt>
                <c:pt idx="873">
                  <c:v>-7.1472528266657305</c:v>
                </c:pt>
                <c:pt idx="874">
                  <c:v>-7.1592016671939627</c:v>
                </c:pt>
                <c:pt idx="875">
                  <c:v>-7.1711505266127267</c:v>
                </c:pt>
                <c:pt idx="876">
                  <c:v>-7.1830994049216823</c:v>
                </c:pt>
                <c:pt idx="877">
                  <c:v>-7.1950483021204894</c:v>
                </c:pt>
                <c:pt idx="878">
                  <c:v>-7.2069972182088078</c:v>
                </c:pt>
                <c:pt idx="879">
                  <c:v>-7.2189461531862973</c:v>
                </c:pt>
                <c:pt idx="880">
                  <c:v>-7.2308951070526186</c:v>
                </c:pt>
                <c:pt idx="881">
                  <c:v>-7.2428440798074316</c:v>
                </c:pt>
                <c:pt idx="882">
                  <c:v>-7.2547930714503961</c:v>
                </c:pt>
                <c:pt idx="883">
                  <c:v>-7.2667420819811719</c:v>
                </c:pt>
                <c:pt idx="884">
                  <c:v>-7.2786911113994197</c:v>
                </c:pt>
                <c:pt idx="885">
                  <c:v>-7.2906401597047985</c:v>
                </c:pt>
                <c:pt idx="886">
                  <c:v>-7.302589226896969</c:v>
                </c:pt>
                <c:pt idx="887">
                  <c:v>-7.314538312975591</c:v>
                </c:pt>
                <c:pt idx="888">
                  <c:v>-7.3264874179403252</c:v>
                </c:pt>
                <c:pt idx="889">
                  <c:v>-7.3384365417908306</c:v>
                </c:pt>
                <c:pt idx="890">
                  <c:v>-7.3503856845267679</c:v>
                </c:pt>
                <c:pt idx="891">
                  <c:v>-7.3623348461477969</c:v>
                </c:pt>
                <c:pt idx="892">
                  <c:v>-7.3742840266535774</c:v>
                </c:pt>
                <c:pt idx="893">
                  <c:v>-7.3862332260437702</c:v>
                </c:pt>
                <c:pt idx="894">
                  <c:v>-7.3981824443180351</c:v>
                </c:pt>
                <c:pt idx="895">
                  <c:v>-7.4101316814760319</c:v>
                </c:pt>
                <c:pt idx="896">
                  <c:v>-7.4220809375174204</c:v>
                </c:pt>
                <c:pt idx="897">
                  <c:v>-7.4340302124418614</c:v>
                </c:pt>
                <c:pt idx="898">
                  <c:v>-7.4459795062490137</c:v>
                </c:pt>
                <c:pt idx="899">
                  <c:v>-7.4579288189385391</c:v>
                </c:pt>
                <c:pt idx="900">
                  <c:v>-7.4698781505100964</c:v>
                </c:pt>
                <c:pt idx="901">
                  <c:v>-7.4818275009633464</c:v>
                </c:pt>
                <c:pt idx="902">
                  <c:v>-7.4937768702979479</c:v>
                </c:pt>
                <c:pt idx="903">
                  <c:v>-7.5057262585135627</c:v>
                </c:pt>
                <c:pt idx="904">
                  <c:v>-7.5176756656098496</c:v>
                </c:pt>
                <c:pt idx="905">
                  <c:v>-7.5296250915864693</c:v>
                </c:pt>
                <c:pt idx="906">
                  <c:v>-7.5415745364430817</c:v>
                </c:pt>
                <c:pt idx="907">
                  <c:v>-7.5535240001793467</c:v>
                </c:pt>
                <c:pt idx="908">
                  <c:v>-7.5654734827949248</c:v>
                </c:pt>
                <c:pt idx="909">
                  <c:v>-7.577422984289476</c:v>
                </c:pt>
                <c:pt idx="910">
                  <c:v>-7.5893725046626601</c:v>
                </c:pt>
                <c:pt idx="911">
                  <c:v>-7.6013220439141378</c:v>
                </c:pt>
                <c:pt idx="912">
                  <c:v>-7.613271602043568</c:v>
                </c:pt>
                <c:pt idx="913">
                  <c:v>-7.6252211790506124</c:v>
                </c:pt>
                <c:pt idx="914">
                  <c:v>-7.6371707749349298</c:v>
                </c:pt>
                <c:pt idx="915">
                  <c:v>-7.649120389696181</c:v>
                </c:pt>
                <c:pt idx="916">
                  <c:v>-7.6610700233340259</c:v>
                </c:pt>
                <c:pt idx="917">
                  <c:v>-7.6730196758481251</c:v>
                </c:pt>
                <c:pt idx="918">
                  <c:v>-7.6849693472381375</c:v>
                </c:pt>
                <c:pt idx="919">
                  <c:v>-7.696919037503724</c:v>
                </c:pt>
                <c:pt idx="920">
                  <c:v>-7.7088687466445451</c:v>
                </c:pt>
                <c:pt idx="921">
                  <c:v>-7.7208184746602608</c:v>
                </c:pt>
                <c:pt idx="922">
                  <c:v>-7.7327682215505309</c:v>
                </c:pt>
                <c:pt idx="923">
                  <c:v>-7.744717987315016</c:v>
                </c:pt>
                <c:pt idx="924">
                  <c:v>-7.7566677719533752</c:v>
                </c:pt>
                <c:pt idx="925">
                  <c:v>-7.76861757546527</c:v>
                </c:pt>
                <c:pt idx="926">
                  <c:v>-7.7805673978503593</c:v>
                </c:pt>
                <c:pt idx="927">
                  <c:v>-7.792517239108304</c:v>
                </c:pt>
                <c:pt idx="928">
                  <c:v>-7.8044670992387646</c:v>
                </c:pt>
                <c:pt idx="929">
                  <c:v>-7.8164169782414001</c:v>
                </c:pt>
                <c:pt idx="930">
                  <c:v>-7.8283668761158713</c:v>
                </c:pt>
                <c:pt idx="931">
                  <c:v>-7.8403167928618389</c:v>
                </c:pt>
                <c:pt idx="932">
                  <c:v>-7.8522667284789627</c:v>
                </c:pt>
                <c:pt idx="933">
                  <c:v>-7.8642166829669025</c:v>
                </c:pt>
                <c:pt idx="934">
                  <c:v>-7.876166656325319</c:v>
                </c:pt>
                <c:pt idx="935">
                  <c:v>-7.8881166485538721</c:v>
                </c:pt>
                <c:pt idx="936">
                  <c:v>-7.9000666596522215</c:v>
                </c:pt>
                <c:pt idx="937">
                  <c:v>-7.9120166896200281</c:v>
                </c:pt>
                <c:pt idx="938">
                  <c:v>-7.9239667384569517</c:v>
                </c:pt>
                <c:pt idx="939">
                  <c:v>-7.9359168061626528</c:v>
                </c:pt>
                <c:pt idx="940">
                  <c:v>-7.9478668927367915</c:v>
                </c:pt>
                <c:pt idx="941">
                  <c:v>-7.9598169981790283</c:v>
                </c:pt>
                <c:pt idx="942">
                  <c:v>-7.9717671224890223</c:v>
                </c:pt>
                <c:pt idx="943">
                  <c:v>-7.983717265666435</c:v>
                </c:pt>
                <c:pt idx="944">
                  <c:v>-7.9956674277109263</c:v>
                </c:pt>
                <c:pt idx="945">
                  <c:v>-8.0076176086221551</c:v>
                </c:pt>
                <c:pt idx="946">
                  <c:v>-8.019567808399783</c:v>
                </c:pt>
                <c:pt idx="947">
                  <c:v>-8.0315180270434698</c:v>
                </c:pt>
                <c:pt idx="948">
                  <c:v>-8.0434682645528763</c:v>
                </c:pt>
                <c:pt idx="949">
                  <c:v>-8.0554185209276614</c:v>
                </c:pt>
                <c:pt idx="950">
                  <c:v>-8.0673687961674876</c:v>
                </c:pt>
                <c:pt idx="951">
                  <c:v>-8.0793190902720138</c:v>
                </c:pt>
                <c:pt idx="952">
                  <c:v>-8.0912694032408989</c:v>
                </c:pt>
                <c:pt idx="953">
                  <c:v>-8.1032197350738056</c:v>
                </c:pt>
                <c:pt idx="954">
                  <c:v>-8.1151700857703926</c:v>
                </c:pt>
                <c:pt idx="955">
                  <c:v>-8.1271204553303207</c:v>
                </c:pt>
                <c:pt idx="956">
                  <c:v>-8.1390708437532489</c:v>
                </c:pt>
                <c:pt idx="957">
                  <c:v>-8.1510212510388396</c:v>
                </c:pt>
                <c:pt idx="958">
                  <c:v>-8.1629716771867518</c:v>
                </c:pt>
                <c:pt idx="959">
                  <c:v>-8.1749221221966444</c:v>
                </c:pt>
                <c:pt idx="960">
                  <c:v>-8.1868725860681799</c:v>
                </c:pt>
                <c:pt idx="961">
                  <c:v>-8.1988230688010173</c:v>
                </c:pt>
                <c:pt idx="962">
                  <c:v>-8.2107735703948173</c:v>
                </c:pt>
                <c:pt idx="963">
                  <c:v>-8.2227240908492405</c:v>
                </c:pt>
                <c:pt idx="964">
                  <c:v>-8.2346746301639477</c:v>
                </c:pt>
                <c:pt idx="965">
                  <c:v>-8.2466251883385979</c:v>
                </c:pt>
                <c:pt idx="966">
                  <c:v>-8.2585757653728518</c:v>
                </c:pt>
                <c:pt idx="967">
                  <c:v>-8.27052636126637</c:v>
                </c:pt>
                <c:pt idx="968">
                  <c:v>-8.2824769760188115</c:v>
                </c:pt>
                <c:pt idx="969">
                  <c:v>-8.2944276096298388</c:v>
                </c:pt>
                <c:pt idx="970">
                  <c:v>-8.3063782620991109</c:v>
                </c:pt>
                <c:pt idx="971">
                  <c:v>-8.3183289334262884</c:v>
                </c:pt>
                <c:pt idx="972">
                  <c:v>-8.3302796236110304</c:v>
                </c:pt>
                <c:pt idx="973">
                  <c:v>-8.3422303326529992</c:v>
                </c:pt>
                <c:pt idx="974">
                  <c:v>-8.3541810605518538</c:v>
                </c:pt>
                <c:pt idx="975">
                  <c:v>-8.366131807307255</c:v>
                </c:pt>
                <c:pt idx="976">
                  <c:v>-8.3780825729188617</c:v>
                </c:pt>
                <c:pt idx="977">
                  <c:v>-8.3900333573863364</c:v>
                </c:pt>
                <c:pt idx="978">
                  <c:v>-8.401984160709338</c:v>
                </c:pt>
                <c:pt idx="979">
                  <c:v>-8.4139349828875272</c:v>
                </c:pt>
                <c:pt idx="980">
                  <c:v>-8.4258858239205647</c:v>
                </c:pt>
                <c:pt idx="981">
                  <c:v>-8.4378366838081096</c:v>
                </c:pt>
                <c:pt idx="982">
                  <c:v>-8.4497875625498242</c:v>
                </c:pt>
                <c:pt idx="983">
                  <c:v>-8.4617384601453676</c:v>
                </c:pt>
                <c:pt idx="984">
                  <c:v>-8.4736893765944004</c:v>
                </c:pt>
                <c:pt idx="985">
                  <c:v>-8.4856403118965815</c:v>
                </c:pt>
                <c:pt idx="986">
                  <c:v>-8.4975912660515736</c:v>
                </c:pt>
                <c:pt idx="987">
                  <c:v>-8.5095422390590354</c:v>
                </c:pt>
                <c:pt idx="988">
                  <c:v>-8.5214932309186278</c:v>
                </c:pt>
                <c:pt idx="989">
                  <c:v>-8.5334442416300114</c:v>
                </c:pt>
                <c:pt idx="990">
                  <c:v>-8.5453952711928469</c:v>
                </c:pt>
                <c:pt idx="991">
                  <c:v>-8.5573463196067934</c:v>
                </c:pt>
                <c:pt idx="992">
                  <c:v>-8.5692973868715132</c:v>
                </c:pt>
                <c:pt idx="993">
                  <c:v>-8.5812484729866654</c:v>
                </c:pt>
                <c:pt idx="994">
                  <c:v>-8.5931995779519106</c:v>
                </c:pt>
                <c:pt idx="995">
                  <c:v>-8.6051507017669078</c:v>
                </c:pt>
                <c:pt idx="996">
                  <c:v>-8.6171018444313194</c:v>
                </c:pt>
                <c:pt idx="997">
                  <c:v>-8.6290530059448045</c:v>
                </c:pt>
                <c:pt idx="998">
                  <c:v>-8.6410041863070237</c:v>
                </c:pt>
                <c:pt idx="999">
                  <c:v>-8.6529553855176378</c:v>
                </c:pt>
                <c:pt idx="1000">
                  <c:v>-8.6649066035763074</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100.55190764607381</c:v>
                </c:pt>
                <c:pt idx="1">
                  <c:v>100.55190764607381</c:v>
                </c:pt>
                <c:pt idx="2">
                  <c:v>100.55190764607381</c:v>
                </c:pt>
                <c:pt idx="3">
                  <c:v>112.98114224281694</c:v>
                </c:pt>
                <c:pt idx="4">
                  <c:v>100.55190764607381</c:v>
                </c:pt>
                <c:pt idx="5">
                  <c:v>88.122673049330686</c:v>
                </c:pt>
                <c:pt idx="6">
                  <c:v>100.55190764607381</c:v>
                </c:pt>
              </c:numCache>
            </c:numRef>
          </c:xVal>
          <c:yVal>
            <c:numRef>
              <c:f>Trajecto!$C$141:$C$147</c:f>
              <c:numCache>
                <c:formatCode>0</c:formatCode>
                <c:ptCount val="7"/>
                <c:pt idx="0">
                  <c:v>497.16938386972515</c:v>
                </c:pt>
                <c:pt idx="1">
                  <c:v>124.29234596743129</c:v>
                </c:pt>
                <c:pt idx="2">
                  <c:v>0</c:v>
                </c:pt>
                <c:pt idx="3">
                  <c:v>24.858469193486258</c:v>
                </c:pt>
                <c:pt idx="4">
                  <c:v>0</c:v>
                </c:pt>
                <c:pt idx="5">
                  <c:v>24.858469193486258</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1.7476282118366362E-4</c:v>
                </c:pt>
                <c:pt idx="2">
                  <c:v>1.419149362648693E-3</c:v>
                </c:pt>
                <c:pt idx="3">
                  <c:v>4.8921706881244944E-3</c:v>
                </c:pt>
                <c:pt idx="4">
                  <c:v>1.0986969048217913E-2</c:v>
                </c:pt>
                <c:pt idx="5">
                  <c:v>1.9611878552090765E-2</c:v>
                </c:pt>
                <c:pt idx="6">
                  <c:v>3.0703051512819345E-2</c:v>
                </c:pt>
                <c:pt idx="7">
                  <c:v>4.4252609115494251E-2</c:v>
                </c:pt>
                <c:pt idx="8">
                  <c:v>6.028070301690916E-2</c:v>
                </c:pt>
                <c:pt idx="9">
                  <c:v>7.8807493068443868E-2</c:v>
                </c:pt>
                <c:pt idx="10">
                  <c:v>9.9853146805022205E-2</c:v>
                </c:pt>
                <c:pt idx="11">
                  <c:v>0.12343492532940895</c:v>
                </c:pt>
                <c:pt idx="12">
                  <c:v>0.14956426055860889</c:v>
                </c:pt>
                <c:pt idx="13">
                  <c:v>0.17824965559880504</c:v>
                </c:pt>
                <c:pt idx="14">
                  <c:v>0.20949959383643088</c:v>
                </c:pt>
                <c:pt idx="15">
                  <c:v>0.24332253857898073</c:v>
                </c:pt>
                <c:pt idx="16">
                  <c:v>0.27972693269483095</c:v>
                </c:pt>
                <c:pt idx="17">
                  <c:v>0.31872119825210382</c:v>
                </c:pt>
                <c:pt idx="18">
                  <c:v>0.3603137361566075</c:v>
                </c:pt>
                <c:pt idx="19">
                  <c:v>0.40451292578888465</c:v>
                </c:pt>
                <c:pt idx="20">
                  <c:v>0.45132712464040381</c:v>
                </c:pt>
                <c:pt idx="21">
                  <c:v>0.5007634976158577</c:v>
                </c:pt>
                <c:pt idx="22">
                  <c:v>0.55282684294989404</c:v>
                </c:pt>
                <c:pt idx="23">
                  <c:v>0.60752075731483124</c:v>
                </c:pt>
                <c:pt idx="24">
                  <c:v>0.66484880438760607</c:v>
                </c:pt>
                <c:pt idx="25">
                  <c:v>0.72481451463357849</c:v>
                </c:pt>
                <c:pt idx="26">
                  <c:v>0.78750533251067045</c:v>
                </c:pt>
                <c:pt idx="27">
                  <c:v>0.8530122926696726</c:v>
                </c:pt>
                <c:pt idx="28">
                  <c:v>0.92134601161177931</c:v>
                </c:pt>
                <c:pt idx="29">
                  <c:v>0.9925168915373721</c:v>
                </c:pt>
                <c:pt idx="30">
                  <c:v>1.0665350697373857</c:v>
                </c:pt>
                <c:pt idx="31">
                  <c:v>1.1434104343432745</c:v>
                </c:pt>
                <c:pt idx="32">
                  <c:v>1.2231526384468621</c:v>
                </c:pt>
                <c:pt idx="33">
                  <c:v>1.3057711128046727</c:v>
                </c:pt>
                <c:pt idx="34">
                  <c:v>1.3912750773071583</c:v>
                </c:pt>
                <c:pt idx="35">
                  <c:v>1.4796735513653838</c:v>
                </c:pt>
                <c:pt idx="36">
                  <c:v>1.570975363344902</c:v>
                </c:pt>
                <c:pt idx="37">
                  <c:v>1.6651891591576939</c:v>
                </c:pt>
                <c:pt idx="38">
                  <c:v>1.7623234101074094</c:v>
                </c:pt>
                <c:pt idx="39">
                  <c:v>1.8623864200700644</c:v>
                </c:pt>
                <c:pt idx="40">
                  <c:v>1.9653863320813885</c:v>
                </c:pt>
                <c:pt idx="41">
                  <c:v>2.071330192562741</c:v>
                </c:pt>
                <c:pt idx="42">
                  <c:v>2.1802230080451528</c:v>
                </c:pt>
                <c:pt idx="43">
                  <c:v>2.2920686829312573</c:v>
                </c:pt>
                <c:pt idx="44">
                  <c:v>2.406870964227279</c:v>
                </c:pt>
                <c:pt idx="45">
                  <c:v>2.5246334465996432</c:v>
                </c:pt>
                <c:pt idx="46">
                  <c:v>2.6453595770751521</c:v>
                </c:pt>
                <c:pt idx="47">
                  <c:v>2.7690526594177394</c:v>
                </c:pt>
                <c:pt idx="48">
                  <c:v>2.8957158582111213</c:v>
                </c:pt>
                <c:pt idx="49">
                  <c:v>3.0253522026734423</c:v>
                </c:pt>
                <c:pt idx="50">
                  <c:v>3.1579645902272122</c:v>
                </c:pt>
                <c:pt idx="51">
                  <c:v>3.2935557898453887</c:v>
                </c:pt>
                <c:pt idx="52">
                  <c:v>3.4321284451923084</c:v>
                </c:pt>
                <c:pt idx="53">
                  <c:v>3.5736850775762923</c:v>
                </c:pt>
                <c:pt idx="54">
                  <c:v>3.7182280887290822</c:v>
                </c:pt>
                <c:pt idx="55">
                  <c:v>3.865759763425805</c:v>
                </c:pt>
                <c:pt idx="56">
                  <c:v>4.0162822719578539</c:v>
                </c:pt>
                <c:pt idx="57">
                  <c:v>4.1697976724699268</c:v>
                </c:pt>
                <c:pt idx="58">
                  <c:v>4.3263079131714264</c:v>
                </c:pt>
                <c:pt idx="59">
                  <c:v>4.4858148344315234</c:v>
                </c:pt>
                <c:pt idx="60">
                  <c:v>4.6483201707663442</c:v>
                </c:pt>
                <c:pt idx="61">
                  <c:v>4.8138255527260307</c:v>
                </c:pt>
                <c:pt idx="62">
                  <c:v>4.9823325086887458</c:v>
                </c:pt>
                <c:pt idx="63">
                  <c:v>5.1538424665681104</c:v>
                </c:pt>
                <c:pt idx="64">
                  <c:v>5.3283567554400237</c:v>
                </c:pt>
                <c:pt idx="65">
                  <c:v>5.5058766070943364</c:v>
                </c:pt>
                <c:pt idx="66">
                  <c:v>5.6864031575164056</c:v>
                </c:pt>
                <c:pt idx="67">
                  <c:v>5.8699374483031717</c:v>
                </c:pt>
                <c:pt idx="68">
                  <c:v>6.0564804280180322</c:v>
                </c:pt>
                <c:pt idx="69">
                  <c:v>6.2460329534884718</c:v>
                </c:pt>
                <c:pt idx="70">
                  <c:v>6.4385957910500888</c:v>
                </c:pt>
                <c:pt idx="71">
                  <c:v>6.6341696177404268</c:v>
                </c:pt>
                <c:pt idx="72">
                  <c:v>6.8327550224457241</c:v>
                </c:pt>
                <c:pt idx="73">
                  <c:v>7.034352507003514</c:v>
                </c:pt>
                <c:pt idx="74">
                  <c:v>7.2389624872637715</c:v>
                </c:pt>
                <c:pt idx="75">
                  <c:v>7.4465852941111281</c:v>
                </c:pt>
                <c:pt idx="76">
                  <c:v>7.657221174450493</c:v>
                </c:pt>
                <c:pt idx="77">
                  <c:v>7.8708702921582701</c:v>
                </c:pt>
                <c:pt idx="78">
                  <c:v>8.0875327290012038</c:v>
                </c:pt>
                <c:pt idx="79">
                  <c:v>8.3072084855247574</c:v>
                </c:pt>
                <c:pt idx="80">
                  <c:v>8.5298974819127977</c:v>
                </c:pt>
                <c:pt idx="81">
                  <c:v>8.7555985528597713</c:v>
                </c:pt>
                <c:pt idx="82">
                  <c:v>8.9843084380037546</c:v>
                </c:pt>
                <c:pt idx="83">
                  <c:v>9.2160227832237211</c:v>
                </c:pt>
                <c:pt idx="84">
                  <c:v>9.4507371464988843</c:v>
                </c:pt>
                <c:pt idx="85">
                  <c:v>9.6884469989873221</c:v>
                </c:pt>
                <c:pt idx="86">
                  <c:v>9.9291477260792949</c:v>
                </c:pt>
                <c:pt idx="87">
                  <c:v>10.172834628426667</c:v>
                </c:pt>
                <c:pt idx="88">
                  <c:v>10.419502922949768</c:v>
                </c:pt>
                <c:pt idx="89">
                  <c:v>10.669147743822927</c:v>
                </c:pt>
                <c:pt idx="90">
                  <c:v>10.921764143439848</c:v>
                </c:pt>
                <c:pt idx="91">
                  <c:v>11.17734664484297</c:v>
                </c:pt>
                <c:pt idx="92">
                  <c:v>11.435888792379467</c:v>
                </c:pt>
                <c:pt idx="93">
                  <c:v>11.697383599036483</c:v>
                </c:pt>
                <c:pt idx="94">
                  <c:v>11.961823995589018</c:v>
                </c:pt>
                <c:pt idx="95">
                  <c:v>12.229202831625638</c:v>
                </c:pt>
                <c:pt idx="96">
                  <c:v>12.499512876557803</c:v>
                </c:pt>
                <c:pt idx="97">
                  <c:v>12.772746820613666</c:v>
                </c:pt>
                <c:pt idx="98">
                  <c:v>13.048897275817097</c:v>
                </c:pt>
                <c:pt idx="99">
                  <c:v>13.327956776952677</c:v>
                </c:pt>
                <c:pt idx="100">
                  <c:v>13.609917782517323</c:v>
                </c:pt>
                <c:pt idx="101">
                  <c:v>13.894772603322863</c:v>
                </c:pt>
                <c:pt idx="102">
                  <c:v>14.182513330834558</c:v>
                </c:pt>
                <c:pt idx="103">
                  <c:v>14.473131910135189</c:v>
                </c:pt>
                <c:pt idx="104">
                  <c:v>14.766620213141302</c:v>
                </c:pt>
                <c:pt idx="105">
                  <c:v>15.062970039519321</c:v>
                </c:pt>
                <c:pt idx="106">
                  <c:v>15.3621731175914</c:v>
                </c:pt>
                <c:pt idx="107">
                  <c:v>15.664221105231446</c:v>
                </c:pt>
                <c:pt idx="108">
                  <c:v>15.969105590751765</c:v>
                </c:pt>
                <c:pt idx="109">
                  <c:v>16.276818093780705</c:v>
                </c:pt>
                <c:pt idx="110">
                  <c:v>16.587350066131691</c:v>
                </c:pt>
                <c:pt idx="111">
                  <c:v>16.900693731900336</c:v>
                </c:pt>
                <c:pt idx="112">
                  <c:v>17.216842930153042</c:v>
                </c:pt>
                <c:pt idx="113">
                  <c:v>17.535792279347671</c:v>
                </c:pt>
                <c:pt idx="114">
                  <c:v>17.857536339028897</c:v>
                </c:pt>
                <c:pt idx="115">
                  <c:v>18.182069610422982</c:v>
                </c:pt>
                <c:pt idx="116">
                  <c:v>18.509386537027961</c:v>
                </c:pt>
                <c:pt idx="117">
                  <c:v>18.839481505199423</c:v>
                </c:pt>
                <c:pt idx="118">
                  <c:v>19.172348844732085</c:v>
                </c:pt>
                <c:pt idx="119">
                  <c:v>19.507982829437335</c:v>
                </c:pt>
                <c:pt idx="120">
                  <c:v>19.84637767771693</c:v>
                </c:pt>
                <c:pt idx="121">
                  <c:v>20.187526151210982</c:v>
                </c:pt>
                <c:pt idx="122">
                  <c:v>20.531418149557894</c:v>
                </c:pt>
                <c:pt idx="123">
                  <c:v>20.878042108950812</c:v>
                </c:pt>
                <c:pt idx="124">
                  <c:v>21.227386404768762</c:v>
                </c:pt>
                <c:pt idx="125">
                  <c:v>21.579439352518449</c:v>
                </c:pt>
                <c:pt idx="126">
                  <c:v>21.934189208769556</c:v>
                </c:pt>
                <c:pt idx="127">
                  <c:v>22.291624172083665</c:v>
                </c:pt>
                <c:pt idx="128">
                  <c:v>22.651732383936984</c:v>
                </c:pt>
                <c:pt idx="129">
                  <c:v>23.014501929636985</c:v>
                </c:pt>
                <c:pt idx="130">
                  <c:v>23.379920839233062</c:v>
                </c:pt>
                <c:pt idx="131">
                  <c:v>23.747976718933298</c:v>
                </c:pt>
                <c:pt idx="132">
                  <c:v>24.118656381626032</c:v>
                </c:pt>
                <c:pt idx="133">
                  <c:v>24.491946216451321</c:v>
                </c:pt>
                <c:pt idx="134">
                  <c:v>24.867832559308216</c:v>
                </c:pt>
                <c:pt idx="135">
                  <c:v>25.246301693840412</c:v>
                </c:pt>
                <c:pt idx="136">
                  <c:v>25.627339852415446</c:v>
                </c:pt>
                <c:pt idx="137">
                  <c:v>26.010933217097502</c:v>
                </c:pt>
                <c:pt idx="138">
                  <c:v>26.397067920613871</c:v>
                </c:pt>
                <c:pt idx="139">
                  <c:v>26.785730047315162</c:v>
                </c:pt>
                <c:pt idx="140">
                  <c:v>27.176905634129294</c:v>
                </c:pt>
                <c:pt idx="141">
                  <c:v>27.570576225732097</c:v>
                </c:pt>
                <c:pt idx="142">
                  <c:v>27.966714420649183</c:v>
                </c:pt>
                <c:pt idx="143">
                  <c:v>28.365288311025658</c:v>
                </c:pt>
                <c:pt idx="144">
                  <c:v>28.76626593216638</c:v>
                </c:pt>
                <c:pt idx="145">
                  <c:v>29.169615264877816</c:v>
                </c:pt>
                <c:pt idx="146">
                  <c:v>29.575304237784646</c:v>
                </c:pt>
                <c:pt idx="147">
                  <c:v>29.983300729621128</c:v>
                </c:pt>
                <c:pt idx="148">
                  <c:v>30.393572571497209</c:v>
                </c:pt>
                <c:pt idx="149">
                  <c:v>30.806087549139399</c:v>
                </c:pt>
                <c:pt idx="150">
                  <c:v>31.220813405106355</c:v>
                </c:pt>
                <c:pt idx="151">
                  <c:v>31.637717840979217</c:v>
                </c:pt>
                <c:pt idx="152">
                  <c:v>32.056768519526621</c:v>
                </c:pt>
                <c:pt idx="153">
                  <c:v>32.477933066844379</c:v>
                </c:pt>
                <c:pt idx="154">
                  <c:v>32.901179074469823</c:v>
                </c:pt>
                <c:pt idx="155">
                  <c:v>33.326474101470765</c:v>
                </c:pt>
                <c:pt idx="156">
                  <c:v>33.753764437644236</c:v>
                </c:pt>
                <c:pt idx="157">
                  <c:v>34.18295384145987</c:v>
                </c:pt>
                <c:pt idx="158">
                  <c:v>34.613924778625915</c:v>
                </c:pt>
                <c:pt idx="159">
                  <c:v>35.046559691951977</c:v>
                </c:pt>
                <c:pt idx="160">
                  <c:v>35.480741015357296</c:v>
                </c:pt>
                <c:pt idx="161">
                  <c:v>35.916324114285764</c:v>
                </c:pt>
                <c:pt idx="162">
                  <c:v>36.353110216970855</c:v>
                </c:pt>
                <c:pt idx="163">
                  <c:v>36.790876121775774</c:v>
                </c:pt>
                <c:pt idx="164">
                  <c:v>37.229403927006125</c:v>
                </c:pt>
                <c:pt idx="165">
                  <c:v>37.668504394323676</c:v>
                </c:pt>
                <c:pt idx="166">
                  <c:v>38.108040295589909</c:v>
                </c:pt>
                <c:pt idx="167">
                  <c:v>38.547880749253089</c:v>
                </c:pt>
                <c:pt idx="168">
                  <c:v>38.987869845109216</c:v>
                </c:pt>
                <c:pt idx="169">
                  <c:v>39.427805649316731</c:v>
                </c:pt>
                <c:pt idx="170">
                  <c:v>39.867433548250979</c:v>
                </c:pt>
                <c:pt idx="171">
                  <c:v>40.306575469250099</c:v>
                </c:pt>
                <c:pt idx="172">
                  <c:v>40.745187471389912</c:v>
                </c:pt>
                <c:pt idx="173">
                  <c:v>41.183271176492497</c:v>
                </c:pt>
                <c:pt idx="174">
                  <c:v>41.620828199232719</c:v>
                </c:pt>
                <c:pt idx="175">
                  <c:v>42.057860147180968</c:v>
                </c:pt>
                <c:pt idx="176">
                  <c:v>42.49436862084552</c:v>
                </c:pt>
                <c:pt idx="177">
                  <c:v>42.930355213714648</c:v>
                </c:pt>
                <c:pt idx="178">
                  <c:v>43.365821512298382</c:v>
                </c:pt>
                <c:pt idx="179">
                  <c:v>43.800769096169951</c:v>
                </c:pt>
                <c:pt idx="180">
                  <c:v>44.235199538006952</c:v>
                </c:pt>
                <c:pt idx="181">
                  <c:v>44.669114403632165</c:v>
                </c:pt>
                <c:pt idx="182">
                  <c:v>45.102515252054097</c:v>
                </c:pt>
                <c:pt idx="183">
                  <c:v>45.535403635507244</c:v>
                </c:pt>
                <c:pt idx="184">
                  <c:v>45.967781099491994</c:v>
                </c:pt>
                <c:pt idx="185">
                  <c:v>46.399649182814279</c:v>
                </c:pt>
                <c:pt idx="186">
                  <c:v>46.831009417624948</c:v>
                </c:pt>
                <c:pt idx="187">
                  <c:v>47.261863329458798</c:v>
                </c:pt>
                <c:pt idx="188">
                  <c:v>47.692212437273369</c:v>
                </c:pt>
                <c:pt idx="189">
                  <c:v>48.122058253487417</c:v>
                </c:pt>
                <c:pt idx="190">
                  <c:v>48.551402284019126</c:v>
                </c:pt>
                <c:pt idx="191">
                  <c:v>48.980246028324039</c:v>
                </c:pt>
                <c:pt idx="192">
                  <c:v>49.408590979432702</c:v>
                </c:pt>
                <c:pt idx="193">
                  <c:v>49.836438623988037</c:v>
                </c:pt>
                <c:pt idx="194">
                  <c:v>50.263790442282442</c:v>
                </c:pt>
                <c:pt idx="195">
                  <c:v>50.690647908294629</c:v>
                </c:pt>
                <c:pt idx="196">
                  <c:v>51.117012489726179</c:v>
                </c:pt>
                <c:pt idx="197">
                  <c:v>51.542885648037853</c:v>
                </c:pt>
                <c:pt idx="198">
                  <c:v>51.968268838485599</c:v>
                </c:pt>
                <c:pt idx="199">
                  <c:v>52.393163510156363</c:v>
                </c:pt>
                <c:pt idx="200">
                  <c:v>52.817571106003577</c:v>
                </c:pt>
                <c:pt idx="201">
                  <c:v>57.034969182049643</c:v>
                </c:pt>
                <c:pt idx="202">
                  <c:v>61.204583310520391</c:v>
                </c:pt>
                <c:pt idx="203">
                  <c:v>65.3278007141041</c:v>
                </c:pt>
                <c:pt idx="204">
                  <c:v>69.405951656240418</c:v>
                </c:pt>
                <c:pt idx="205">
                  <c:v>73.440312587628711</c:v>
                </c:pt>
                <c:pt idx="206">
                  <c:v>77.432109077181266</c:v>
                </c:pt>
                <c:pt idx="207">
                  <c:v>81.382518545004075</c:v>
                </c:pt>
                <c:pt idx="208">
                  <c:v>85.292672813330199</c:v>
                </c:pt>
                <c:pt idx="209">
                  <c:v>89.16366048984969</c:v>
                </c:pt>
                <c:pt idx="210">
                  <c:v>92.996529196555045</c:v>
                </c:pt>
                <c:pt idx="211">
                  <c:v>96.792287656033821</c:v>
                </c:pt>
                <c:pt idx="212">
                  <c:v>100.55190764607381</c:v>
                </c:pt>
                <c:pt idx="213">
                  <c:v>104.2763258324885</c:v>
                </c:pt>
                <c:pt idx="214">
                  <c:v>107.96644548920773</c:v>
                </c:pt>
                <c:pt idx="215">
                  <c:v>111.6231381139015</c:v>
                </c:pt>
                <c:pt idx="216">
                  <c:v>115.24724494670261</c:v>
                </c:pt>
                <c:pt idx="217">
                  <c:v>118.83957839895982</c:v>
                </c:pt>
                <c:pt idx="218">
                  <c:v>122.40092339837925</c:v>
                </c:pt>
                <c:pt idx="219">
                  <c:v>125.93203865639117</c:v>
                </c:pt>
                <c:pt idx="220">
                  <c:v>129.43365786310761</c:v>
                </c:pt>
                <c:pt idx="221">
                  <c:v>132.90649081480751</c:v>
                </c:pt>
                <c:pt idx="222">
                  <c:v>136.35122447849608</c:v>
                </c:pt>
                <c:pt idx="223">
                  <c:v>139.76852399772983</c:v>
                </c:pt>
                <c:pt idx="224">
                  <c:v>143.15903364357581</c:v>
                </c:pt>
                <c:pt idx="225">
                  <c:v>146.52337771427727</c:v>
                </c:pt>
                <c:pt idx="226">
                  <c:v>149.86216138692919</c:v>
                </c:pt>
                <c:pt idx="227">
                  <c:v>153.17597152421985</c:v>
                </c:pt>
                <c:pt idx="228">
                  <c:v>156.46537743906904</c:v>
                </c:pt>
                <c:pt idx="229">
                  <c:v>159.73093161978662</c:v>
                </c:pt>
                <c:pt idx="230">
                  <c:v>162.97317041818525</c:v>
                </c:pt>
                <c:pt idx="231">
                  <c:v>166.19261470290726</c:v>
                </c:pt>
                <c:pt idx="232">
                  <c:v>169.38977048006501</c:v>
                </c:pt>
                <c:pt idx="233">
                  <c:v>172.56512948314739</c:v>
                </c:pt>
                <c:pt idx="234">
                  <c:v>175.71916973400926</c:v>
                </c:pt>
                <c:pt idx="235">
                  <c:v>178.85235607663586</c:v>
                </c:pt>
                <c:pt idx="236">
                  <c:v>181.96514068525909</c:v>
                </c:pt>
                <c:pt idx="237">
                  <c:v>185.05796354829599</c:v>
                </c:pt>
                <c:pt idx="238">
                  <c:v>188.13125292948217</c:v>
                </c:pt>
                <c:pt idx="239">
                  <c:v>191.18542580748132</c:v>
                </c:pt>
                <c:pt idx="240">
                  <c:v>194.22088829516886</c:v>
                </c:pt>
                <c:pt idx="241">
                  <c:v>197.2380360397091</c:v>
                </c:pt>
                <c:pt idx="242">
                  <c:v>200.23725460447409</c:v>
                </c:pt>
                <c:pt idx="243">
                  <c:v>203.21891983378464</c:v>
                </c:pt>
                <c:pt idx="244">
                  <c:v>206.18339820139281</c:v>
                </c:pt>
                <c:pt idx="245">
                  <c:v>209.13104714356666</c:v>
                </c:pt>
                <c:pt idx="246">
                  <c:v>212.06221537758532</c:v>
                </c:pt>
                <c:pt idx="247">
                  <c:v>214.97724320640191</c:v>
                </c:pt>
                <c:pt idx="248">
                  <c:v>217.87646281018593</c:v>
                </c:pt>
                <c:pt idx="249">
                  <c:v>220.76019852541324</c:v>
                </c:pt>
                <c:pt idx="250">
                  <c:v>223.62876711213161</c:v>
                </c:pt>
                <c:pt idx="251">
                  <c:v>226.48247800999209</c:v>
                </c:pt>
                <c:pt idx="252">
                  <c:v>229.32163358360154</c:v>
                </c:pt>
                <c:pt idx="253">
                  <c:v>232.14652935771855</c:v>
                </c:pt>
                <c:pt idx="254">
                  <c:v>234.95745424278473</c:v>
                </c:pt>
                <c:pt idx="255">
                  <c:v>237.75469075125409</c:v>
                </c:pt>
                <c:pt idx="256">
                  <c:v>240.53851520515678</c:v>
                </c:pt>
                <c:pt idx="257">
                  <c:v>243.30919793530825</c:v>
                </c:pt>
                <c:pt idx="258">
                  <c:v>246.06700347255071</c:v>
                </c:pt>
                <c:pt idx="259">
                  <c:v>248.81219073139241</c:v>
                </c:pt>
                <c:pt idx="260">
                  <c:v>251.5450131863883</c:v>
                </c:pt>
                <c:pt idx="261">
                  <c:v>254.26571904158735</c:v>
                </c:pt>
                <c:pt idx="262">
                  <c:v>256.97455139335165</c:v>
                </c:pt>
                <c:pt idx="263">
                  <c:v>259.67174838683661</c:v>
                </c:pt>
                <c:pt idx="264">
                  <c:v>262.35754336640417</c:v>
                </c:pt>
                <c:pt idx="265">
                  <c:v>265.03216502022502</c:v>
                </c:pt>
                <c:pt idx="266">
                  <c:v>267.69583751931253</c:v>
                </c:pt>
                <c:pt idx="267">
                  <c:v>270.34878065121558</c:v>
                </c:pt>
                <c:pt idx="268">
                  <c:v>272.99120994858504</c:v>
                </c:pt>
                <c:pt idx="269">
                  <c:v>275.62333681281615</c:v>
                </c:pt>
                <c:pt idx="270">
                  <c:v>278.24536863295646</c:v>
                </c:pt>
                <c:pt idx="271">
                  <c:v>280.85750890005818</c:v>
                </c:pt>
                <c:pt idx="272">
                  <c:v>283.45995731714231</c:v>
                </c:pt>
                <c:pt idx="273">
                  <c:v>286.05290990493188</c:v>
                </c:pt>
                <c:pt idx="274">
                  <c:v>288.63655910350093</c:v>
                </c:pt>
                <c:pt idx="275">
                  <c:v>291.21109386997722</c:v>
                </c:pt>
                <c:pt idx="276">
                  <c:v>293.77669977242562</c:v>
                </c:pt>
                <c:pt idx="277">
                  <c:v>296.3335590800317</c:v>
                </c:pt>
                <c:pt idx="278">
                  <c:v>298.88185084969501</c:v>
                </c:pt>
                <c:pt idx="279">
                  <c:v>301.42175100913335</c:v>
                </c:pt>
                <c:pt idx="280">
                  <c:v>303.95343243659045</c:v>
                </c:pt>
                <c:pt idx="281">
                  <c:v>306.47706503723208</c:v>
                </c:pt>
                <c:pt idx="282">
                  <c:v>308.99281581630561</c:v>
                </c:pt>
                <c:pt idx="283">
                  <c:v>311.50084894913135</c:v>
                </c:pt>
                <c:pt idx="284">
                  <c:v>314.00132584798536</c:v>
                </c:pt>
                <c:pt idx="285">
                  <c:v>316.49440522592431</c:v>
                </c:pt>
                <c:pt idx="286">
                  <c:v>318.98024315759591</c:v>
                </c:pt>
                <c:pt idx="287">
                  <c:v>321.458993137069</c:v>
                </c:pt>
                <c:pt idx="288">
                  <c:v>323.93080613270928</c:v>
                </c:pt>
                <c:pt idx="289">
                  <c:v>326.39583063911766</c:v>
                </c:pt>
                <c:pt idx="290">
                  <c:v>328.85421272613922</c:v>
                </c:pt>
                <c:pt idx="291">
                  <c:v>331.30609608494149</c:v>
                </c:pt>
                <c:pt idx="292">
                  <c:v>333.75162207115085</c:v>
                </c:pt>
                <c:pt idx="293">
                  <c:v>336.19092974502593</c:v>
                </c:pt>
                <c:pt idx="294">
                  <c:v>338.62415590863662</c:v>
                </c:pt>
                <c:pt idx="295">
                  <c:v>341.05143514000571</c:v>
                </c:pt>
                <c:pt idx="296">
                  <c:v>343.47289982415947</c:v>
                </c:pt>
                <c:pt idx="297">
                  <c:v>345.8886801810205</c:v>
                </c:pt>
                <c:pt idx="298">
                  <c:v>348.2989042900644</c:v>
                </c:pt>
                <c:pt idx="299">
                  <c:v>350.70369811164784</c:v>
                </c:pt>
                <c:pt idx="300">
                  <c:v>353.10318550490177</c:v>
                </c:pt>
                <c:pt idx="301">
                  <c:v>355.49748824206938</c:v>
                </c:pt>
                <c:pt idx="302">
                  <c:v>357.88672601915215</c:v>
                </c:pt>
                <c:pt idx="303">
                  <c:v>360.27101646271285</c:v>
                </c:pt>
                <c:pt idx="304">
                  <c:v>362.65047513266614</c:v>
                </c:pt>
                <c:pt idx="305">
                  <c:v>365.02521552087285</c:v>
                </c:pt>
                <c:pt idx="306">
                  <c:v>367.39534904533468</c:v>
                </c:pt>
                <c:pt idx="307">
                  <c:v>369.76098503977113</c:v>
                </c:pt>
                <c:pt idx="308">
                  <c:v>372.12223073834207</c:v>
                </c:pt>
                <c:pt idx="309">
                  <c:v>374.47919125526539</c:v>
                </c:pt>
                <c:pt idx="310">
                  <c:v>376.83196955906283</c:v>
                </c:pt>
                <c:pt idx="311">
                  <c:v>379.18066644115635</c:v>
                </c:pt>
                <c:pt idx="312">
                  <c:v>381.52538047852795</c:v>
                </c:pt>
                <c:pt idx="313">
                  <c:v>383.8662079901502</c:v>
                </c:pt>
                <c:pt idx="314">
                  <c:v>386.20324298689695</c:v>
                </c:pt>
                <c:pt idx="315">
                  <c:v>388.5365771146511</c:v>
                </c:pt>
                <c:pt idx="316">
                  <c:v>390.86629959034457</c:v>
                </c:pt>
                <c:pt idx="317">
                  <c:v>393.1924971306957</c:v>
                </c:pt>
                <c:pt idx="318">
                  <c:v>395.5152538734535</c:v>
                </c:pt>
                <c:pt idx="319">
                  <c:v>397.83465129102058</c:v>
                </c:pt>
                <c:pt idx="320">
                  <c:v>400.15076809641016</c:v>
                </c:pt>
                <c:pt idx="321">
                  <c:v>402.46368014159941</c:v>
                </c:pt>
                <c:pt idx="322">
                  <c:v>404.77346030847696</c:v>
                </c:pt>
                <c:pt idx="323">
                  <c:v>407.08017839274709</c:v>
                </c:pt>
                <c:pt idx="324">
                  <c:v>409.38390098135011</c:v>
                </c:pt>
                <c:pt idx="325">
                  <c:v>411.68469132418841</c:v>
                </c:pt>
                <c:pt idx="326">
                  <c:v>413.98260920120697</c:v>
                </c:pt>
                <c:pt idx="327">
                  <c:v>416.27771078616456</c:v>
                </c:pt>
                <c:pt idx="328">
                  <c:v>418.57004850873574</c:v>
                </c:pt>
                <c:pt idx="329">
                  <c:v>420.85967091689736</c:v>
                </c:pt>
                <c:pt idx="330">
                  <c:v>423.14662254185549</c:v>
                </c:pt>
                <c:pt idx="331">
                  <c:v>425.4309437680439</c:v>
                </c:pt>
                <c:pt idx="332">
                  <c:v>427.71267071094832</c:v>
                </c:pt>
                <c:pt idx="333">
                  <c:v>429.99183510565797</c:v>
                </c:pt>
                <c:pt idx="334">
                  <c:v>432.26846420909266</c:v>
                </c:pt>
                <c:pt idx="335">
                  <c:v>434.54258071878098</c:v>
                </c:pt>
                <c:pt idx="336">
                  <c:v>436.81420271085739</c:v>
                </c:pt>
                <c:pt idx="337">
                  <c:v>439.08334359960025</c:v>
                </c:pt>
                <c:pt idx="338">
                  <c:v>441.35001212035689</c:v>
                </c:pt>
                <c:pt idx="339">
                  <c:v>443.61421233711371</c:v>
                </c:pt>
                <c:pt idx="340">
                  <c:v>445.87594367530409</c:v>
                </c:pt>
                <c:pt idx="341">
                  <c:v>448.13520097973986</c:v>
                </c:pt>
                <c:pt idx="342">
                  <c:v>450.39197459685431</c:v>
                </c:pt>
                <c:pt idx="343">
                  <c:v>452.64625047979246</c:v>
                </c:pt>
                <c:pt idx="344">
                  <c:v>454.89801031432501</c:v>
                </c:pt>
                <c:pt idx="345">
                  <c:v>457.1472316631174</c:v>
                </c:pt>
                <c:pt idx="346">
                  <c:v>459.39388812557831</c:v>
                </c:pt>
                <c:pt idx="347">
                  <c:v>461.63794951034248</c:v>
                </c:pt>
                <c:pt idx="348">
                  <c:v>463.87938201740872</c:v>
                </c:pt>
                <c:pt idx="349">
                  <c:v>466.11814842703546</c:v>
                </c:pt>
                <c:pt idx="350">
                  <c:v>468.3542082926748</c:v>
                </c:pt>
                <c:pt idx="351">
                  <c:v>470.58751813547411</c:v>
                </c:pt>
                <c:pt idx="352">
                  <c:v>472.81803163816863</c:v>
                </c:pt>
                <c:pt idx="353">
                  <c:v>475.04569983650595</c:v>
                </c:pt>
                <c:pt idx="354">
                  <c:v>477.27047130666455</c:v>
                </c:pt>
                <c:pt idx="355">
                  <c:v>479.49229234743723</c:v>
                </c:pt>
                <c:pt idx="356">
                  <c:v>481.71110715623922</c:v>
                </c:pt>
                <c:pt idx="357">
                  <c:v>483.92685799825733</c:v>
                </c:pt>
                <c:pt idx="358">
                  <c:v>486.13948536828372</c:v>
                </c:pt>
                <c:pt idx="359">
                  <c:v>488.34892814496772</c:v>
                </c:pt>
                <c:pt idx="360">
                  <c:v>490.55512373738037</c:v>
                </c:pt>
                <c:pt idx="361">
                  <c:v>492.75800822391318</c:v>
                </c:pt>
                <c:pt idx="362">
                  <c:v>494.95751648363421</c:v>
                </c:pt>
                <c:pt idx="363">
                  <c:v>497.15358232030269</c:v>
                </c:pt>
                <c:pt idx="364">
                  <c:v>499.34613857929844</c:v>
                </c:pt>
                <c:pt idx="365">
                  <c:v>501.53511725776298</c:v>
                </c:pt>
                <c:pt idx="366">
                  <c:v>503.72044960827424</c:v>
                </c:pt>
                <c:pt idx="367">
                  <c:v>505.90206623639023</c:v>
                </c:pt>
                <c:pt idx="368">
                  <c:v>508.07989719240317</c:v>
                </c:pt>
                <c:pt idx="369">
                  <c:v>510.25387205764304</c:v>
                </c:pt>
                <c:pt idx="370">
                  <c:v>512.42392002566248</c:v>
                </c:pt>
                <c:pt idx="371">
                  <c:v>514.58996997862482</c:v>
                </c:pt>
                <c:pt idx="372">
                  <c:v>516.75195055920278</c:v>
                </c:pt>
                <c:pt idx="373">
                  <c:v>518.90979023828163</c:v>
                </c:pt>
                <c:pt idx="374">
                  <c:v>521.0634173787422</c:v>
                </c:pt>
                <c:pt idx="375">
                  <c:v>523.21276029558521</c:v>
                </c:pt>
                <c:pt idx="376">
                  <c:v>525.35774731263973</c:v>
                </c:pt>
                <c:pt idx="377">
                  <c:v>527.49830681608319</c:v>
                </c:pt>
                <c:pt idx="378">
                  <c:v>529.63436730498404</c:v>
                </c:pt>
                <c:pt idx="379">
                  <c:v>531.76585743906344</c:v>
                </c:pt>
                <c:pt idx="380">
                  <c:v>533.89270608385687</c:v>
                </c:pt>
                <c:pt idx="381">
                  <c:v>536.01484235344435</c:v>
                </c:pt>
                <c:pt idx="382">
                  <c:v>538.1321956509039</c:v>
                </c:pt>
                <c:pt idx="383">
                  <c:v>540.24469570663143</c:v>
                </c:pt>
                <c:pt idx="384">
                  <c:v>542.35227261465843</c:v>
                </c:pt>
                <c:pt idx="385">
                  <c:v>544.45485686709048</c:v>
                </c:pt>
                <c:pt idx="386">
                  <c:v>546.55237938677692</c:v>
                </c:pt>
                <c:pt idx="387">
                  <c:v>548.64477155831582</c:v>
                </c:pt>
                <c:pt idx="388">
                  <c:v>550.73196525748983</c:v>
                </c:pt>
                <c:pt idx="389">
                  <c:v>552.81389287921877</c:v>
                </c:pt>
                <c:pt idx="390">
                  <c:v>554.89048736411166</c:v>
                </c:pt>
                <c:pt idx="391">
                  <c:v>556.96168222369192</c:v>
                </c:pt>
                <c:pt idx="392">
                  <c:v>559.02741156436377</c:v>
                </c:pt>
                <c:pt idx="393">
                  <c:v>561.0876101101843</c:v>
                </c:pt>
                <c:pt idx="394">
                  <c:v>563.1422132244993</c:v>
                </c:pt>
                <c:pt idx="395">
                  <c:v>565.1911569304973</c:v>
                </c:pt>
                <c:pt idx="396">
                  <c:v>567.23437793073151</c:v>
                </c:pt>
                <c:pt idx="397">
                  <c:v>569.27181362565648</c:v>
                </c:pt>
                <c:pt idx="398">
                  <c:v>571.30340213122247</c:v>
                </c:pt>
                <c:pt idx="399">
                  <c:v>573.32908229556779</c:v>
                </c:pt>
                <c:pt idx="400">
                  <c:v>575.34879371484567</c:v>
                </c:pt>
                <c:pt idx="401">
                  <c:v>577.36247674822073</c:v>
                </c:pt>
                <c:pt idx="402">
                  <c:v>579.37007253206741</c:v>
                </c:pt>
                <c:pt idx="403">
                  <c:v>581.37152299339982</c:v>
                </c:pt>
                <c:pt idx="404">
                  <c:v>583.36677086256213</c:v>
                </c:pt>
                <c:pt idx="405">
                  <c:v>585.3557596852047</c:v>
                </c:pt>
                <c:pt idx="406">
                  <c:v>587.33843383357168</c:v>
                </c:pt>
                <c:pt idx="407">
                  <c:v>589.31473851712292</c:v>
                </c:pt>
                <c:pt idx="408">
                  <c:v>591.28461979251153</c:v>
                </c:pt>
                <c:pt idx="409">
                  <c:v>593.2480245729389</c:v>
                </c:pt>
                <c:pt idx="410">
                  <c:v>595.20490063690488</c:v>
                </c:pt>
                <c:pt idx="411">
                  <c:v>597.15519663637349</c:v>
                </c:pt>
                <c:pt idx="412">
                  <c:v>599.09886210437026</c:v>
                </c:pt>
                <c:pt idx="413">
                  <c:v>601.03584746202796</c:v>
                </c:pt>
                <c:pt idx="414">
                  <c:v>602.96610402509702</c:v>
                </c:pt>
                <c:pt idx="415">
                  <c:v>604.88958400993545</c:v>
                </c:pt>
                <c:pt idx="416">
                  <c:v>606.80624053899191</c:v>
                </c:pt>
                <c:pt idx="417">
                  <c:v>608.71602764579745</c:v>
                </c:pt>
                <c:pt idx="418">
                  <c:v>610.61890027947697</c:v>
                </c:pt>
                <c:pt idx="419">
                  <c:v>612.51481430879448</c:v>
                </c:pt>
                <c:pt idx="420">
                  <c:v>614.40372652574456</c:v>
                </c:pt>
                <c:pt idx="421">
                  <c:v>616.28559464870023</c:v>
                </c:pt>
                <c:pt idx="422">
                  <c:v>618.16037732513053</c:v>
                </c:pt>
                <c:pt idx="423">
                  <c:v>620.02803413389734</c:v>
                </c:pt>
                <c:pt idx="424">
                  <c:v>621.88852558714314</c:v>
                </c:pt>
                <c:pt idx="425">
                  <c:v>623.7418131317794</c:v>
                </c:pt>
                <c:pt idx="426">
                  <c:v>625.58785915058581</c:v>
                </c:pt>
                <c:pt idx="427">
                  <c:v>627.42662696293041</c:v>
                </c:pt>
                <c:pt idx="428">
                  <c:v>629.25808082512026</c:v>
                </c:pt>
                <c:pt idx="429">
                  <c:v>631.08218593039123</c:v>
                </c:pt>
                <c:pt idx="430">
                  <c:v>632.89890840854741</c:v>
                </c:pt>
                <c:pt idx="431">
                  <c:v>634.70821532525724</c:v>
                </c:pt>
                <c:pt idx="432">
                  <c:v>636.51007468101739</c:v>
                </c:pt>
                <c:pt idx="433">
                  <c:v>638.30445540979042</c:v>
                </c:pt>
                <c:pt idx="434">
                  <c:v>640.09132737732727</c:v>
                </c:pt>
                <c:pt idx="435">
                  <c:v>641.87066137918055</c:v>
                </c:pt>
                <c:pt idx="436">
                  <c:v>643.64242913841849</c:v>
                </c:pt>
                <c:pt idx="437">
                  <c:v>645.40660330304661</c:v>
                </c:pt>
                <c:pt idx="438">
                  <c:v>647.16315744314522</c:v>
                </c:pt>
                <c:pt idx="439">
                  <c:v>648.91206604773095</c:v>
                </c:pt>
                <c:pt idx="440">
                  <c:v>650.6533045213489</c:v>
                </c:pt>
                <c:pt idx="441">
                  <c:v>652.38684918040462</c:v>
                </c:pt>
                <c:pt idx="442">
                  <c:v>654.11267724924176</c:v>
                </c:pt>
                <c:pt idx="443">
                  <c:v>655.83076685597337</c:v>
                </c:pt>
                <c:pt idx="444">
                  <c:v>657.54109702807477</c:v>
                </c:pt>
                <c:pt idx="445">
                  <c:v>659.24364768774399</c:v>
                </c:pt>
                <c:pt idx="446">
                  <c:v>660.93839964703739</c:v>
                </c:pt>
                <c:pt idx="447">
                  <c:v>662.62533460278792</c:v>
                </c:pt>
                <c:pt idx="448">
                  <c:v>664.30443513131206</c:v>
                </c:pt>
                <c:pt idx="449">
                  <c:v>665.97568468291286</c:v>
                </c:pt>
                <c:pt idx="450">
                  <c:v>667.63906757618531</c:v>
                </c:pt>
                <c:pt idx="451">
                  <c:v>669.29456899213142</c:v>
                </c:pt>
                <c:pt idx="452">
                  <c:v>670.94217496809097</c:v>
                </c:pt>
                <c:pt idx="453">
                  <c:v>672.58187239149447</c:v>
                </c:pt>
                <c:pt idx="454">
                  <c:v>674.21364899344496</c:v>
                </c:pt>
                <c:pt idx="455">
                  <c:v>675.83749334213508</c:v>
                </c:pt>
                <c:pt idx="456">
                  <c:v>677.45339483610496</c:v>
                </c:pt>
                <c:pt idx="457">
                  <c:v>679.06134369734843</c:v>
                </c:pt>
                <c:pt idx="458">
                  <c:v>680.66133096427188</c:v>
                </c:pt>
                <c:pt idx="459">
                  <c:v>682.25334848451337</c:v>
                </c:pt>
                <c:pt idx="460">
                  <c:v>683.83738890762686</c:v>
                </c:pt>
                <c:pt idx="461">
                  <c:v>685.41344567763838</c:v>
                </c:pt>
                <c:pt idx="462">
                  <c:v>686.98151302547842</c:v>
                </c:pt>
                <c:pt idx="463">
                  <c:v>688.54158596129798</c:v>
                </c:pt>
                <c:pt idx="464">
                  <c:v>690.09366026667271</c:v>
                </c:pt>
                <c:pt idx="465">
                  <c:v>691.637732486701</c:v>
                </c:pt>
                <c:pt idx="466">
                  <c:v>693.17379992200131</c:v>
                </c:pt>
                <c:pt idx="467">
                  <c:v>694.70186062061475</c:v>
                </c:pt>
                <c:pt idx="468">
                  <c:v>696.221913369817</c:v>
                </c:pt>
                <c:pt idx="469">
                  <c:v>697.73395768784587</c:v>
                </c:pt>
                <c:pt idx="470">
                  <c:v>699.2379938155492</c:v>
                </c:pt>
                <c:pt idx="471">
                  <c:v>700.73402270795793</c:v>
                </c:pt>
                <c:pt idx="472">
                  <c:v>702.22204602578961</c:v>
                </c:pt>
                <c:pt idx="473">
                  <c:v>703.70206612688673</c:v>
                </c:pt>
                <c:pt idx="474">
                  <c:v>705.17408605759545</c:v>
                </c:pt>
                <c:pt idx="475">
                  <c:v>706.63810954408825</c:v>
                </c:pt>
                <c:pt idx="476">
                  <c:v>708.09414098363675</c:v>
                </c:pt>
                <c:pt idx="477">
                  <c:v>709.54218543583693</c:v>
                </c:pt>
                <c:pt idx="478">
                  <c:v>710.98224861379367</c:v>
                </c:pt>
                <c:pt idx="479">
                  <c:v>712.41433687526694</c:v>
                </c:pt>
                <c:pt idx="480">
                  <c:v>713.83845721378509</c:v>
                </c:pt>
                <c:pt idx="481">
                  <c:v>715.25461724972877</c:v>
                </c:pt>
                <c:pt idx="482">
                  <c:v>716.66282522138999</c:v>
                </c:pt>
                <c:pt idx="483">
                  <c:v>718.06308997601013</c:v>
                </c:pt>
                <c:pt idx="484">
                  <c:v>719.45542096080044</c:v>
                </c:pt>
                <c:pt idx="485">
                  <c:v>720.83982821394966</c:v>
                </c:pt>
                <c:pt idx="486">
                  <c:v>722.21632235562151</c:v>
                </c:pt>
                <c:pt idx="487">
                  <c:v>723.58491457894672</c:v>
                </c:pt>
                <c:pt idx="488">
                  <c:v>724.94561664101229</c:v>
                </c:pt>
                <c:pt idx="489">
                  <c:v>726.29844085385184</c:v>
                </c:pt>
                <c:pt idx="490">
                  <c:v>727.64340007544081</c:v>
                </c:pt>
                <c:pt idx="491">
                  <c:v>728.98050770069858</c:v>
                </c:pt>
                <c:pt idx="492">
                  <c:v>730.30977765250236</c:v>
                </c:pt>
                <c:pt idx="493">
                  <c:v>731.63122437271466</c:v>
                </c:pt>
                <c:pt idx="494">
                  <c:v>732.94486281322816</c:v>
                </c:pt>
                <c:pt idx="495">
                  <c:v>734.25070842703042</c:v>
                </c:pt>
                <c:pt idx="496">
                  <c:v>735.54877715929183</c:v>
                </c:pt>
                <c:pt idx="497">
                  <c:v>736.83908543847929</c:v>
                </c:pt>
                <c:pt idx="498">
                  <c:v>738.12165016749816</c:v>
                </c:pt>
                <c:pt idx="499">
                  <c:v>739.39648871486565</c:v>
                </c:pt>
                <c:pt idx="500">
                  <c:v>740.66361890591747</c:v>
                </c:pt>
                <c:pt idx="501">
                  <c:v>741.92305901405132</c:v>
                </c:pt>
                <c:pt idx="502">
                  <c:v>743.17482775200813</c:v>
                </c:pt>
                <c:pt idx="503">
                  <c:v>744.4189442631947</c:v>
                </c:pt>
                <c:pt idx="504">
                  <c:v>745.65542811304942</c:v>
                </c:pt>
                <c:pt idx="505">
                  <c:v>746.88429928045298</c:v>
                </c:pt>
                <c:pt idx="506">
                  <c:v>748.10557814918673</c:v>
                </c:pt>
                <c:pt idx="507">
                  <c:v>749.31928549944041</c:v>
                </c:pt>
                <c:pt idx="508">
                  <c:v>750.52544249937091</c:v>
                </c:pt>
                <c:pt idx="509">
                  <c:v>751.72407069671465</c:v>
                </c:pt>
                <c:pt idx="510">
                  <c:v>752.91519201045458</c:v>
                </c:pt>
                <c:pt idx="511">
                  <c:v>754.098828722544</c:v>
                </c:pt>
                <c:pt idx="512">
                  <c:v>755.27500346968895</c:v>
                </c:pt>
                <c:pt idx="513">
                  <c:v>756.44373923519026</c:v>
                </c:pt>
                <c:pt idx="514">
                  <c:v>757.60505934084722</c:v>
                </c:pt>
                <c:pt idx="515">
                  <c:v>758.75898743892401</c:v>
                </c:pt>
                <c:pt idx="516">
                  <c:v>759.90554750418084</c:v>
                </c:pt>
                <c:pt idx="517">
                  <c:v>761.04476382597011</c:v>
                </c:pt>
                <c:pt idx="518">
                  <c:v>762.17666100040014</c:v>
                </c:pt>
                <c:pt idx="519">
                  <c:v>763.30126392256636</c:v>
                </c:pt>
                <c:pt idx="520">
                  <c:v>764.41859777885202</c:v>
                </c:pt>
                <c:pt idx="521">
                  <c:v>765.52868803929914</c:v>
                </c:pt>
                <c:pt idx="522">
                  <c:v>766.63156045005087</c:v>
                </c:pt>
                <c:pt idx="523">
                  <c:v>767.72724102586574</c:v>
                </c:pt>
                <c:pt idx="524">
                  <c:v>768.8157560427054</c:v>
                </c:pt>
                <c:pt idx="525">
                  <c:v>769.89713203039651</c:v>
                </c:pt>
                <c:pt idx="526">
                  <c:v>770.97139576536665</c:v>
                </c:pt>
                <c:pt idx="527">
                  <c:v>772.03857426345655</c:v>
                </c:pt>
                <c:pt idx="528">
                  <c:v>772.03857426345655</c:v>
                </c:pt>
                <c:pt idx="529">
                  <c:v>772.03857426345655</c:v>
                </c:pt>
                <c:pt idx="530">
                  <c:v>772.03857426345655</c:v>
                </c:pt>
                <c:pt idx="531">
                  <c:v>772.03857426345655</c:v>
                </c:pt>
                <c:pt idx="532">
                  <c:v>772.03857426345655</c:v>
                </c:pt>
                <c:pt idx="533">
                  <c:v>772.03857426345655</c:v>
                </c:pt>
                <c:pt idx="534">
                  <c:v>772.03857426345655</c:v>
                </c:pt>
                <c:pt idx="535">
                  <c:v>772.03857426345655</c:v>
                </c:pt>
                <c:pt idx="536">
                  <c:v>772.03857426345655</c:v>
                </c:pt>
                <c:pt idx="537">
                  <c:v>772.03857426345655</c:v>
                </c:pt>
                <c:pt idx="538">
                  <c:v>772.03857426345655</c:v>
                </c:pt>
                <c:pt idx="539">
                  <c:v>772.03857426345655</c:v>
                </c:pt>
                <c:pt idx="540">
                  <c:v>772.03857426345655</c:v>
                </c:pt>
                <c:pt idx="541">
                  <c:v>772.03857426345655</c:v>
                </c:pt>
                <c:pt idx="542">
                  <c:v>772.03857426345655</c:v>
                </c:pt>
                <c:pt idx="543">
                  <c:v>772.03857426345655</c:v>
                </c:pt>
                <c:pt idx="544">
                  <c:v>772.03857426345655</c:v>
                </c:pt>
                <c:pt idx="545">
                  <c:v>772.03857426345655</c:v>
                </c:pt>
                <c:pt idx="546">
                  <c:v>772.03857426345655</c:v>
                </c:pt>
                <c:pt idx="547">
                  <c:v>772.03857426345655</c:v>
                </c:pt>
                <c:pt idx="548">
                  <c:v>772.03857426345655</c:v>
                </c:pt>
                <c:pt idx="549">
                  <c:v>772.03857426345655</c:v>
                </c:pt>
                <c:pt idx="550">
                  <c:v>772.03857426345655</c:v>
                </c:pt>
                <c:pt idx="551">
                  <c:v>772.03857426345655</c:v>
                </c:pt>
                <c:pt idx="552">
                  <c:v>772.03857426345655</c:v>
                </c:pt>
                <c:pt idx="553">
                  <c:v>772.03857426345655</c:v>
                </c:pt>
                <c:pt idx="554">
                  <c:v>772.03857426345655</c:v>
                </c:pt>
                <c:pt idx="555">
                  <c:v>772.03857426345655</c:v>
                </c:pt>
                <c:pt idx="556">
                  <c:v>772.03857426345655</c:v>
                </c:pt>
                <c:pt idx="557">
                  <c:v>772.03857426345655</c:v>
                </c:pt>
                <c:pt idx="558">
                  <c:v>772.03857426345655</c:v>
                </c:pt>
                <c:pt idx="559">
                  <c:v>772.03857426345655</c:v>
                </c:pt>
                <c:pt idx="560">
                  <c:v>772.03857426345655</c:v>
                </c:pt>
                <c:pt idx="561">
                  <c:v>772.03857426345655</c:v>
                </c:pt>
                <c:pt idx="562">
                  <c:v>772.03857426345655</c:v>
                </c:pt>
                <c:pt idx="563">
                  <c:v>772.03857426345655</c:v>
                </c:pt>
                <c:pt idx="564">
                  <c:v>772.03857426345655</c:v>
                </c:pt>
                <c:pt idx="565">
                  <c:v>772.03857426345655</c:v>
                </c:pt>
                <c:pt idx="566">
                  <c:v>772.03857426345655</c:v>
                </c:pt>
                <c:pt idx="567">
                  <c:v>772.03857426345655</c:v>
                </c:pt>
                <c:pt idx="568">
                  <c:v>772.03857426345655</c:v>
                </c:pt>
                <c:pt idx="569">
                  <c:v>772.03857426345655</c:v>
                </c:pt>
                <c:pt idx="570">
                  <c:v>772.03857426345655</c:v>
                </c:pt>
                <c:pt idx="571">
                  <c:v>772.03857426345655</c:v>
                </c:pt>
                <c:pt idx="572">
                  <c:v>772.03857426345655</c:v>
                </c:pt>
                <c:pt idx="573">
                  <c:v>772.03857426345655</c:v>
                </c:pt>
                <c:pt idx="574">
                  <c:v>772.03857426345655</c:v>
                </c:pt>
                <c:pt idx="575">
                  <c:v>772.03857426345655</c:v>
                </c:pt>
                <c:pt idx="576">
                  <c:v>772.03857426345655</c:v>
                </c:pt>
                <c:pt idx="577">
                  <c:v>772.03857426345655</c:v>
                </c:pt>
                <c:pt idx="578">
                  <c:v>772.03857426345655</c:v>
                </c:pt>
                <c:pt idx="579">
                  <c:v>772.03857426345655</c:v>
                </c:pt>
                <c:pt idx="580">
                  <c:v>772.03857426345655</c:v>
                </c:pt>
                <c:pt idx="581">
                  <c:v>772.03857426345655</c:v>
                </c:pt>
                <c:pt idx="582">
                  <c:v>772.03857426345655</c:v>
                </c:pt>
                <c:pt idx="583">
                  <c:v>772.03857426345655</c:v>
                </c:pt>
                <c:pt idx="584">
                  <c:v>772.03857426345655</c:v>
                </c:pt>
                <c:pt idx="585">
                  <c:v>772.03857426345655</c:v>
                </c:pt>
                <c:pt idx="586">
                  <c:v>772.03857426345655</c:v>
                </c:pt>
                <c:pt idx="587">
                  <c:v>772.03857426345655</c:v>
                </c:pt>
                <c:pt idx="588">
                  <c:v>772.03857426345655</c:v>
                </c:pt>
                <c:pt idx="589">
                  <c:v>772.03857426345655</c:v>
                </c:pt>
                <c:pt idx="590">
                  <c:v>772.03857426345655</c:v>
                </c:pt>
                <c:pt idx="591">
                  <c:v>772.03857426345655</c:v>
                </c:pt>
                <c:pt idx="592">
                  <c:v>772.03857426345655</c:v>
                </c:pt>
                <c:pt idx="593">
                  <c:v>772.03857426345655</c:v>
                </c:pt>
                <c:pt idx="594">
                  <c:v>772.03857426345655</c:v>
                </c:pt>
                <c:pt idx="595">
                  <c:v>772.03857426345655</c:v>
                </c:pt>
                <c:pt idx="596">
                  <c:v>772.03857426345655</c:v>
                </c:pt>
                <c:pt idx="597">
                  <c:v>772.03857426345655</c:v>
                </c:pt>
                <c:pt idx="598">
                  <c:v>772.03857426345655</c:v>
                </c:pt>
                <c:pt idx="599">
                  <c:v>772.03857426345655</c:v>
                </c:pt>
                <c:pt idx="600">
                  <c:v>772.03857426345655</c:v>
                </c:pt>
                <c:pt idx="601">
                  <c:v>772.03857426345655</c:v>
                </c:pt>
                <c:pt idx="602">
                  <c:v>772.03857426345655</c:v>
                </c:pt>
                <c:pt idx="603">
                  <c:v>772.03857426345655</c:v>
                </c:pt>
                <c:pt idx="604">
                  <c:v>772.03857426345655</c:v>
                </c:pt>
                <c:pt idx="605">
                  <c:v>772.03857426345655</c:v>
                </c:pt>
                <c:pt idx="606">
                  <c:v>772.03857426345655</c:v>
                </c:pt>
                <c:pt idx="607">
                  <c:v>772.03857426345655</c:v>
                </c:pt>
                <c:pt idx="608">
                  <c:v>772.03857426345655</c:v>
                </c:pt>
                <c:pt idx="609">
                  <c:v>772.03857426345655</c:v>
                </c:pt>
                <c:pt idx="610">
                  <c:v>772.03857426345655</c:v>
                </c:pt>
                <c:pt idx="611">
                  <c:v>772.03857426345655</c:v>
                </c:pt>
                <c:pt idx="612">
                  <c:v>772.03857426345655</c:v>
                </c:pt>
                <c:pt idx="613">
                  <c:v>772.03857426345655</c:v>
                </c:pt>
                <c:pt idx="614">
                  <c:v>772.03857426345655</c:v>
                </c:pt>
                <c:pt idx="615">
                  <c:v>772.03857426345655</c:v>
                </c:pt>
                <c:pt idx="616">
                  <c:v>772.03857426345655</c:v>
                </c:pt>
                <c:pt idx="617">
                  <c:v>772.03857426345655</c:v>
                </c:pt>
                <c:pt idx="618">
                  <c:v>772.03857426345655</c:v>
                </c:pt>
                <c:pt idx="619">
                  <c:v>772.03857426345655</c:v>
                </c:pt>
                <c:pt idx="620">
                  <c:v>772.03857426345655</c:v>
                </c:pt>
                <c:pt idx="621">
                  <c:v>772.03857426345655</c:v>
                </c:pt>
                <c:pt idx="622">
                  <c:v>772.03857426345655</c:v>
                </c:pt>
                <c:pt idx="623">
                  <c:v>772.03857426345655</c:v>
                </c:pt>
                <c:pt idx="624">
                  <c:v>772.03857426345655</c:v>
                </c:pt>
                <c:pt idx="625">
                  <c:v>772.03857426345655</c:v>
                </c:pt>
                <c:pt idx="626">
                  <c:v>772.03857426345655</c:v>
                </c:pt>
                <c:pt idx="627">
                  <c:v>772.03857426345655</c:v>
                </c:pt>
                <c:pt idx="628">
                  <c:v>772.03857426345655</c:v>
                </c:pt>
                <c:pt idx="629">
                  <c:v>772.03857426345655</c:v>
                </c:pt>
                <c:pt idx="630">
                  <c:v>772.03857426345655</c:v>
                </c:pt>
                <c:pt idx="631">
                  <c:v>772.03857426345655</c:v>
                </c:pt>
                <c:pt idx="632">
                  <c:v>772.03857426345655</c:v>
                </c:pt>
                <c:pt idx="633">
                  <c:v>772.03857426345655</c:v>
                </c:pt>
                <c:pt idx="634">
                  <c:v>772.03857426345655</c:v>
                </c:pt>
                <c:pt idx="635">
                  <c:v>772.03857426345655</c:v>
                </c:pt>
                <c:pt idx="636">
                  <c:v>772.03857426345655</c:v>
                </c:pt>
                <c:pt idx="637">
                  <c:v>772.03857426345655</c:v>
                </c:pt>
                <c:pt idx="638">
                  <c:v>772.03857426345655</c:v>
                </c:pt>
                <c:pt idx="639">
                  <c:v>772.03857426345655</c:v>
                </c:pt>
                <c:pt idx="640">
                  <c:v>772.03857426345655</c:v>
                </c:pt>
                <c:pt idx="641">
                  <c:v>772.03857426345655</c:v>
                </c:pt>
                <c:pt idx="642">
                  <c:v>772.03857426345655</c:v>
                </c:pt>
                <c:pt idx="643">
                  <c:v>772.03857426345655</c:v>
                </c:pt>
                <c:pt idx="644">
                  <c:v>772.03857426345655</c:v>
                </c:pt>
                <c:pt idx="645">
                  <c:v>772.03857426345655</c:v>
                </c:pt>
                <c:pt idx="646">
                  <c:v>772.03857426345655</c:v>
                </c:pt>
                <c:pt idx="647">
                  <c:v>772.03857426345655</c:v>
                </c:pt>
                <c:pt idx="648">
                  <c:v>772.03857426345655</c:v>
                </c:pt>
                <c:pt idx="649">
                  <c:v>772.03857426345655</c:v>
                </c:pt>
                <c:pt idx="650">
                  <c:v>772.03857426345655</c:v>
                </c:pt>
                <c:pt idx="651">
                  <c:v>772.03857426345655</c:v>
                </c:pt>
                <c:pt idx="652">
                  <c:v>772.03857426345655</c:v>
                </c:pt>
                <c:pt idx="653">
                  <c:v>772.03857426345655</c:v>
                </c:pt>
                <c:pt idx="654">
                  <c:v>772.03857426345655</c:v>
                </c:pt>
                <c:pt idx="655">
                  <c:v>772.03857426345655</c:v>
                </c:pt>
                <c:pt idx="656">
                  <c:v>772.03857426345655</c:v>
                </c:pt>
                <c:pt idx="657">
                  <c:v>772.03857426345655</c:v>
                </c:pt>
                <c:pt idx="658">
                  <c:v>772.03857426345655</c:v>
                </c:pt>
                <c:pt idx="659">
                  <c:v>772.03857426345655</c:v>
                </c:pt>
                <c:pt idx="660">
                  <c:v>772.03857426345655</c:v>
                </c:pt>
                <c:pt idx="661">
                  <c:v>772.03857426345655</c:v>
                </c:pt>
                <c:pt idx="662">
                  <c:v>772.03857426345655</c:v>
                </c:pt>
                <c:pt idx="663">
                  <c:v>772.03857426345655</c:v>
                </c:pt>
                <c:pt idx="664">
                  <c:v>772.03857426345655</c:v>
                </c:pt>
                <c:pt idx="665">
                  <c:v>772.03857426345655</c:v>
                </c:pt>
                <c:pt idx="666">
                  <c:v>772.03857426345655</c:v>
                </c:pt>
                <c:pt idx="667">
                  <c:v>772.03857426345655</c:v>
                </c:pt>
                <c:pt idx="668">
                  <c:v>772.03857426345655</c:v>
                </c:pt>
                <c:pt idx="669">
                  <c:v>772.03857426345655</c:v>
                </c:pt>
                <c:pt idx="670">
                  <c:v>772.03857426345655</c:v>
                </c:pt>
                <c:pt idx="671">
                  <c:v>772.03857426345655</c:v>
                </c:pt>
                <c:pt idx="672">
                  <c:v>772.03857426345655</c:v>
                </c:pt>
                <c:pt idx="673">
                  <c:v>772.03857426345655</c:v>
                </c:pt>
                <c:pt idx="674">
                  <c:v>772.03857426345655</c:v>
                </c:pt>
                <c:pt idx="675">
                  <c:v>772.03857426345655</c:v>
                </c:pt>
                <c:pt idx="676">
                  <c:v>772.03857426345655</c:v>
                </c:pt>
                <c:pt idx="677">
                  <c:v>772.03857426345655</c:v>
                </c:pt>
                <c:pt idx="678">
                  <c:v>772.03857426345655</c:v>
                </c:pt>
                <c:pt idx="679">
                  <c:v>772.03857426345655</c:v>
                </c:pt>
                <c:pt idx="680">
                  <c:v>772.03857426345655</c:v>
                </c:pt>
                <c:pt idx="681">
                  <c:v>772.03857426345655</c:v>
                </c:pt>
                <c:pt idx="682">
                  <c:v>772.03857426345655</c:v>
                </c:pt>
                <c:pt idx="683">
                  <c:v>772.03857426345655</c:v>
                </c:pt>
                <c:pt idx="684">
                  <c:v>772.03857426345655</c:v>
                </c:pt>
                <c:pt idx="685">
                  <c:v>772.03857426345655</c:v>
                </c:pt>
                <c:pt idx="686">
                  <c:v>772.03857426345655</c:v>
                </c:pt>
                <c:pt idx="687">
                  <c:v>772.03857426345655</c:v>
                </c:pt>
                <c:pt idx="688">
                  <c:v>772.03857426345655</c:v>
                </c:pt>
                <c:pt idx="689">
                  <c:v>772.03857426345655</c:v>
                </c:pt>
                <c:pt idx="690">
                  <c:v>772.03857426345655</c:v>
                </c:pt>
                <c:pt idx="691">
                  <c:v>772.03857426345655</c:v>
                </c:pt>
                <c:pt idx="692">
                  <c:v>772.03857426345655</c:v>
                </c:pt>
                <c:pt idx="693">
                  <c:v>772.03857426345655</c:v>
                </c:pt>
                <c:pt idx="694">
                  <c:v>772.03857426345655</c:v>
                </c:pt>
                <c:pt idx="695">
                  <c:v>772.03857426345655</c:v>
                </c:pt>
                <c:pt idx="696">
                  <c:v>772.03857426345655</c:v>
                </c:pt>
                <c:pt idx="697">
                  <c:v>772.03857426345655</c:v>
                </c:pt>
                <c:pt idx="698">
                  <c:v>772.03857426345655</c:v>
                </c:pt>
                <c:pt idx="699">
                  <c:v>772.03857426345655</c:v>
                </c:pt>
                <c:pt idx="700">
                  <c:v>772.03857426345655</c:v>
                </c:pt>
                <c:pt idx="701">
                  <c:v>772.03857426345655</c:v>
                </c:pt>
                <c:pt idx="702">
                  <c:v>772.03857426345655</c:v>
                </c:pt>
                <c:pt idx="703">
                  <c:v>772.03857426345655</c:v>
                </c:pt>
                <c:pt idx="704">
                  <c:v>772.03857426345655</c:v>
                </c:pt>
                <c:pt idx="705">
                  <c:v>772.03857426345655</c:v>
                </c:pt>
                <c:pt idx="706">
                  <c:v>772.03857426345655</c:v>
                </c:pt>
                <c:pt idx="707">
                  <c:v>772.03857426345655</c:v>
                </c:pt>
                <c:pt idx="708">
                  <c:v>772.03857426345655</c:v>
                </c:pt>
                <c:pt idx="709">
                  <c:v>772.03857426345655</c:v>
                </c:pt>
                <c:pt idx="710">
                  <c:v>772.03857426345655</c:v>
                </c:pt>
                <c:pt idx="711">
                  <c:v>772.03857426345655</c:v>
                </c:pt>
                <c:pt idx="712">
                  <c:v>772.03857426345655</c:v>
                </c:pt>
                <c:pt idx="713">
                  <c:v>772.03857426345655</c:v>
                </c:pt>
                <c:pt idx="714">
                  <c:v>772.03857426345655</c:v>
                </c:pt>
                <c:pt idx="715">
                  <c:v>772.03857426345655</c:v>
                </c:pt>
                <c:pt idx="716">
                  <c:v>772.03857426345655</c:v>
                </c:pt>
                <c:pt idx="717">
                  <c:v>772.03857426345655</c:v>
                </c:pt>
                <c:pt idx="718">
                  <c:v>772.03857426345655</c:v>
                </c:pt>
                <c:pt idx="719">
                  <c:v>772.03857426345655</c:v>
                </c:pt>
                <c:pt idx="720">
                  <c:v>772.03857426345655</c:v>
                </c:pt>
                <c:pt idx="721">
                  <c:v>772.03857426345655</c:v>
                </c:pt>
                <c:pt idx="722">
                  <c:v>772.03857426345655</c:v>
                </c:pt>
                <c:pt idx="723">
                  <c:v>772.03857426345655</c:v>
                </c:pt>
                <c:pt idx="724">
                  <c:v>772.03857426345655</c:v>
                </c:pt>
                <c:pt idx="725">
                  <c:v>772.03857426345655</c:v>
                </c:pt>
                <c:pt idx="726">
                  <c:v>772.03857426345655</c:v>
                </c:pt>
                <c:pt idx="727">
                  <c:v>772.03857426345655</c:v>
                </c:pt>
                <c:pt idx="728">
                  <c:v>772.03857426345655</c:v>
                </c:pt>
                <c:pt idx="729">
                  <c:v>772.03857426345655</c:v>
                </c:pt>
                <c:pt idx="730">
                  <c:v>772.03857426345655</c:v>
                </c:pt>
                <c:pt idx="731">
                  <c:v>772.03857426345655</c:v>
                </c:pt>
                <c:pt idx="732">
                  <c:v>772.03857426345655</c:v>
                </c:pt>
                <c:pt idx="733">
                  <c:v>772.03857426345655</c:v>
                </c:pt>
                <c:pt idx="734">
                  <c:v>772.03857426345655</c:v>
                </c:pt>
                <c:pt idx="735">
                  <c:v>772.03857426345655</c:v>
                </c:pt>
                <c:pt idx="736">
                  <c:v>772.03857426345655</c:v>
                </c:pt>
                <c:pt idx="737">
                  <c:v>772.03857426345655</c:v>
                </c:pt>
                <c:pt idx="738">
                  <c:v>772.03857426345655</c:v>
                </c:pt>
                <c:pt idx="739">
                  <c:v>772.03857426345655</c:v>
                </c:pt>
                <c:pt idx="740">
                  <c:v>772.03857426345655</c:v>
                </c:pt>
                <c:pt idx="741">
                  <c:v>772.03857426345655</c:v>
                </c:pt>
                <c:pt idx="742">
                  <c:v>772.03857426345655</c:v>
                </c:pt>
                <c:pt idx="743">
                  <c:v>772.03857426345655</c:v>
                </c:pt>
                <c:pt idx="744">
                  <c:v>772.03857426345655</c:v>
                </c:pt>
                <c:pt idx="745">
                  <c:v>772.03857426345655</c:v>
                </c:pt>
                <c:pt idx="746">
                  <c:v>772.03857426345655</c:v>
                </c:pt>
                <c:pt idx="747">
                  <c:v>772.03857426345655</c:v>
                </c:pt>
                <c:pt idx="748">
                  <c:v>772.03857426345655</c:v>
                </c:pt>
                <c:pt idx="749">
                  <c:v>772.03857426345655</c:v>
                </c:pt>
                <c:pt idx="750">
                  <c:v>772.03857426345655</c:v>
                </c:pt>
                <c:pt idx="751">
                  <c:v>772.03857426345655</c:v>
                </c:pt>
                <c:pt idx="752">
                  <c:v>772.03857426345655</c:v>
                </c:pt>
                <c:pt idx="753">
                  <c:v>772.03857426345655</c:v>
                </c:pt>
                <c:pt idx="754">
                  <c:v>772.03857426345655</c:v>
                </c:pt>
                <c:pt idx="755">
                  <c:v>772.03857426345655</c:v>
                </c:pt>
                <c:pt idx="756">
                  <c:v>772.03857426345655</c:v>
                </c:pt>
                <c:pt idx="757">
                  <c:v>772.03857426345655</c:v>
                </c:pt>
                <c:pt idx="758">
                  <c:v>772.03857426345655</c:v>
                </c:pt>
                <c:pt idx="759">
                  <c:v>772.03857426345655</c:v>
                </c:pt>
                <c:pt idx="760">
                  <c:v>772.03857426345655</c:v>
                </c:pt>
                <c:pt idx="761">
                  <c:v>772.03857426345655</c:v>
                </c:pt>
                <c:pt idx="762">
                  <c:v>772.03857426345655</c:v>
                </c:pt>
                <c:pt idx="763">
                  <c:v>772.03857426345655</c:v>
                </c:pt>
                <c:pt idx="764">
                  <c:v>772.03857426345655</c:v>
                </c:pt>
                <c:pt idx="765">
                  <c:v>772.03857426345655</c:v>
                </c:pt>
                <c:pt idx="766">
                  <c:v>772.03857426345655</c:v>
                </c:pt>
                <c:pt idx="767">
                  <c:v>772.03857426345655</c:v>
                </c:pt>
                <c:pt idx="768">
                  <c:v>772.03857426345655</c:v>
                </c:pt>
                <c:pt idx="769">
                  <c:v>772.03857426345655</c:v>
                </c:pt>
                <c:pt idx="770">
                  <c:v>772.03857426345655</c:v>
                </c:pt>
                <c:pt idx="771">
                  <c:v>772.03857426345655</c:v>
                </c:pt>
                <c:pt idx="772">
                  <c:v>772.03857426345655</c:v>
                </c:pt>
                <c:pt idx="773">
                  <c:v>772.03857426345655</c:v>
                </c:pt>
                <c:pt idx="774">
                  <c:v>772.03857426345655</c:v>
                </c:pt>
                <c:pt idx="775">
                  <c:v>772.03857426345655</c:v>
                </c:pt>
                <c:pt idx="776">
                  <c:v>772.03857426345655</c:v>
                </c:pt>
                <c:pt idx="777">
                  <c:v>772.03857426345655</c:v>
                </c:pt>
                <c:pt idx="778">
                  <c:v>772.03857426345655</c:v>
                </c:pt>
                <c:pt idx="779">
                  <c:v>772.03857426345655</c:v>
                </c:pt>
                <c:pt idx="780">
                  <c:v>772.03857426345655</c:v>
                </c:pt>
                <c:pt idx="781">
                  <c:v>772.03857426345655</c:v>
                </c:pt>
                <c:pt idx="782">
                  <c:v>772.03857426345655</c:v>
                </c:pt>
                <c:pt idx="783">
                  <c:v>772.03857426345655</c:v>
                </c:pt>
                <c:pt idx="784">
                  <c:v>772.03857426345655</c:v>
                </c:pt>
                <c:pt idx="785">
                  <c:v>772.03857426345655</c:v>
                </c:pt>
                <c:pt idx="786">
                  <c:v>772.03857426345655</c:v>
                </c:pt>
                <c:pt idx="787">
                  <c:v>772.03857426345655</c:v>
                </c:pt>
                <c:pt idx="788">
                  <c:v>772.03857426345655</c:v>
                </c:pt>
                <c:pt idx="789">
                  <c:v>772.03857426345655</c:v>
                </c:pt>
                <c:pt idx="790">
                  <c:v>772.03857426345655</c:v>
                </c:pt>
                <c:pt idx="791">
                  <c:v>772.03857426345655</c:v>
                </c:pt>
                <c:pt idx="792">
                  <c:v>772.03857426345655</c:v>
                </c:pt>
                <c:pt idx="793">
                  <c:v>772.03857426345655</c:v>
                </c:pt>
                <c:pt idx="794">
                  <c:v>772.03857426345655</c:v>
                </c:pt>
                <c:pt idx="795">
                  <c:v>772.03857426345655</c:v>
                </c:pt>
                <c:pt idx="796">
                  <c:v>772.03857426345655</c:v>
                </c:pt>
                <c:pt idx="797">
                  <c:v>772.03857426345655</c:v>
                </c:pt>
                <c:pt idx="798">
                  <c:v>772.03857426345655</c:v>
                </c:pt>
                <c:pt idx="799">
                  <c:v>772.03857426345655</c:v>
                </c:pt>
                <c:pt idx="800">
                  <c:v>772.03857426345655</c:v>
                </c:pt>
                <c:pt idx="801">
                  <c:v>772.03857426345655</c:v>
                </c:pt>
                <c:pt idx="802">
                  <c:v>772.03857426345655</c:v>
                </c:pt>
                <c:pt idx="803">
                  <c:v>772.03857426345655</c:v>
                </c:pt>
                <c:pt idx="804">
                  <c:v>772.03857426345655</c:v>
                </c:pt>
                <c:pt idx="805">
                  <c:v>772.03857426345655</c:v>
                </c:pt>
                <c:pt idx="806">
                  <c:v>772.03857426345655</c:v>
                </c:pt>
                <c:pt idx="807">
                  <c:v>772.03857426345655</c:v>
                </c:pt>
                <c:pt idx="808">
                  <c:v>772.03857426345655</c:v>
                </c:pt>
                <c:pt idx="809">
                  <c:v>772.03857426345655</c:v>
                </c:pt>
                <c:pt idx="810">
                  <c:v>772.03857426345655</c:v>
                </c:pt>
                <c:pt idx="811">
                  <c:v>772.03857426345655</c:v>
                </c:pt>
                <c:pt idx="812">
                  <c:v>772.03857426345655</c:v>
                </c:pt>
                <c:pt idx="813">
                  <c:v>772.03857426345655</c:v>
                </c:pt>
                <c:pt idx="814">
                  <c:v>772.03857426345655</c:v>
                </c:pt>
                <c:pt idx="815">
                  <c:v>772.03857426345655</c:v>
                </c:pt>
                <c:pt idx="816">
                  <c:v>772.03857426345655</c:v>
                </c:pt>
                <c:pt idx="817">
                  <c:v>772.03857426345655</c:v>
                </c:pt>
                <c:pt idx="818">
                  <c:v>772.03857426345655</c:v>
                </c:pt>
                <c:pt idx="819">
                  <c:v>772.03857426345655</c:v>
                </c:pt>
                <c:pt idx="820">
                  <c:v>772.03857426345655</c:v>
                </c:pt>
                <c:pt idx="821">
                  <c:v>772.03857426345655</c:v>
                </c:pt>
                <c:pt idx="822">
                  <c:v>772.03857426345655</c:v>
                </c:pt>
                <c:pt idx="823">
                  <c:v>772.03857426345655</c:v>
                </c:pt>
                <c:pt idx="824">
                  <c:v>772.03857426345655</c:v>
                </c:pt>
                <c:pt idx="825">
                  <c:v>772.03857426345655</c:v>
                </c:pt>
                <c:pt idx="826">
                  <c:v>772.03857426345655</c:v>
                </c:pt>
                <c:pt idx="827">
                  <c:v>772.03857426345655</c:v>
                </c:pt>
                <c:pt idx="828">
                  <c:v>772.03857426345655</c:v>
                </c:pt>
                <c:pt idx="829">
                  <c:v>772.03857426345655</c:v>
                </c:pt>
                <c:pt idx="830">
                  <c:v>772.03857426345655</c:v>
                </c:pt>
                <c:pt idx="831">
                  <c:v>772.03857426345655</c:v>
                </c:pt>
                <c:pt idx="832">
                  <c:v>772.03857426345655</c:v>
                </c:pt>
                <c:pt idx="833">
                  <c:v>772.03857426345655</c:v>
                </c:pt>
                <c:pt idx="834">
                  <c:v>772.03857426345655</c:v>
                </c:pt>
                <c:pt idx="835">
                  <c:v>772.03857426345655</c:v>
                </c:pt>
                <c:pt idx="836">
                  <c:v>772.03857426345655</c:v>
                </c:pt>
                <c:pt idx="837">
                  <c:v>772.03857426345655</c:v>
                </c:pt>
                <c:pt idx="838">
                  <c:v>772.03857426345655</c:v>
                </c:pt>
                <c:pt idx="839">
                  <c:v>772.03857426345655</c:v>
                </c:pt>
                <c:pt idx="840">
                  <c:v>772.03857426345655</c:v>
                </c:pt>
                <c:pt idx="841">
                  <c:v>772.03857426345655</c:v>
                </c:pt>
                <c:pt idx="842">
                  <c:v>772.03857426345655</c:v>
                </c:pt>
                <c:pt idx="843">
                  <c:v>772.03857426345655</c:v>
                </c:pt>
                <c:pt idx="844">
                  <c:v>772.03857426345655</c:v>
                </c:pt>
                <c:pt idx="845">
                  <c:v>772.03857426345655</c:v>
                </c:pt>
                <c:pt idx="846">
                  <c:v>772.03857426345655</c:v>
                </c:pt>
                <c:pt idx="847">
                  <c:v>772.03857426345655</c:v>
                </c:pt>
                <c:pt idx="848">
                  <c:v>772.03857426345655</c:v>
                </c:pt>
                <c:pt idx="849">
                  <c:v>772.03857426345655</c:v>
                </c:pt>
                <c:pt idx="850">
                  <c:v>772.03857426345655</c:v>
                </c:pt>
                <c:pt idx="851">
                  <c:v>772.03857426345655</c:v>
                </c:pt>
                <c:pt idx="852">
                  <c:v>772.03857426345655</c:v>
                </c:pt>
                <c:pt idx="853">
                  <c:v>772.03857426345655</c:v>
                </c:pt>
                <c:pt idx="854">
                  <c:v>772.03857426345655</c:v>
                </c:pt>
                <c:pt idx="855">
                  <c:v>772.03857426345655</c:v>
                </c:pt>
                <c:pt idx="856">
                  <c:v>772.03857426345655</c:v>
                </c:pt>
                <c:pt idx="857">
                  <c:v>772.03857426345655</c:v>
                </c:pt>
                <c:pt idx="858">
                  <c:v>772.03857426345655</c:v>
                </c:pt>
                <c:pt idx="859">
                  <c:v>772.03857426345655</c:v>
                </c:pt>
                <c:pt idx="860">
                  <c:v>772.03857426345655</c:v>
                </c:pt>
                <c:pt idx="861">
                  <c:v>772.03857426345655</c:v>
                </c:pt>
                <c:pt idx="862">
                  <c:v>772.03857426345655</c:v>
                </c:pt>
                <c:pt idx="863">
                  <c:v>772.03857426345655</c:v>
                </c:pt>
                <c:pt idx="864">
                  <c:v>772.03857426345655</c:v>
                </c:pt>
                <c:pt idx="865">
                  <c:v>772.03857426345655</c:v>
                </c:pt>
                <c:pt idx="866">
                  <c:v>772.03857426345655</c:v>
                </c:pt>
                <c:pt idx="867">
                  <c:v>772.03857426345655</c:v>
                </c:pt>
                <c:pt idx="868">
                  <c:v>772.03857426345655</c:v>
                </c:pt>
                <c:pt idx="869">
                  <c:v>772.03857426345655</c:v>
                </c:pt>
                <c:pt idx="870">
                  <c:v>772.03857426345655</c:v>
                </c:pt>
                <c:pt idx="871">
                  <c:v>772.03857426345655</c:v>
                </c:pt>
                <c:pt idx="872">
                  <c:v>772.03857426345655</c:v>
                </c:pt>
                <c:pt idx="873">
                  <c:v>772.03857426345655</c:v>
                </c:pt>
                <c:pt idx="874">
                  <c:v>772.03857426345655</c:v>
                </c:pt>
                <c:pt idx="875">
                  <c:v>772.03857426345655</c:v>
                </c:pt>
                <c:pt idx="876">
                  <c:v>772.03857426345655</c:v>
                </c:pt>
                <c:pt idx="877">
                  <c:v>772.03857426345655</c:v>
                </c:pt>
                <c:pt idx="878">
                  <c:v>772.03857426345655</c:v>
                </c:pt>
                <c:pt idx="879">
                  <c:v>772.03857426345655</c:v>
                </c:pt>
                <c:pt idx="880">
                  <c:v>772.03857426345655</c:v>
                </c:pt>
                <c:pt idx="881">
                  <c:v>772.03857426345655</c:v>
                </c:pt>
                <c:pt idx="882">
                  <c:v>772.03857426345655</c:v>
                </c:pt>
                <c:pt idx="883">
                  <c:v>772.03857426345655</c:v>
                </c:pt>
                <c:pt idx="884">
                  <c:v>772.03857426345655</c:v>
                </c:pt>
                <c:pt idx="885">
                  <c:v>772.03857426345655</c:v>
                </c:pt>
                <c:pt idx="886">
                  <c:v>772.03857426345655</c:v>
                </c:pt>
                <c:pt idx="887">
                  <c:v>772.03857426345655</c:v>
                </c:pt>
                <c:pt idx="888">
                  <c:v>772.03857426345655</c:v>
                </c:pt>
                <c:pt idx="889">
                  <c:v>772.03857426345655</c:v>
                </c:pt>
                <c:pt idx="890">
                  <c:v>772.03857426345655</c:v>
                </c:pt>
                <c:pt idx="891">
                  <c:v>772.03857426345655</c:v>
                </c:pt>
                <c:pt idx="892">
                  <c:v>772.03857426345655</c:v>
                </c:pt>
                <c:pt idx="893">
                  <c:v>772.03857426345655</c:v>
                </c:pt>
                <c:pt idx="894">
                  <c:v>772.03857426345655</c:v>
                </c:pt>
                <c:pt idx="895">
                  <c:v>772.03857426345655</c:v>
                </c:pt>
                <c:pt idx="896">
                  <c:v>772.03857426345655</c:v>
                </c:pt>
                <c:pt idx="897">
                  <c:v>772.03857426345655</c:v>
                </c:pt>
                <c:pt idx="898">
                  <c:v>772.03857426345655</c:v>
                </c:pt>
                <c:pt idx="899">
                  <c:v>772.03857426345655</c:v>
                </c:pt>
                <c:pt idx="900">
                  <c:v>772.03857426345655</c:v>
                </c:pt>
                <c:pt idx="901">
                  <c:v>772.03857426345655</c:v>
                </c:pt>
                <c:pt idx="902">
                  <c:v>772.03857426345655</c:v>
                </c:pt>
                <c:pt idx="903">
                  <c:v>772.03857426345655</c:v>
                </c:pt>
                <c:pt idx="904">
                  <c:v>772.03857426345655</c:v>
                </c:pt>
                <c:pt idx="905">
                  <c:v>772.03857426345655</c:v>
                </c:pt>
                <c:pt idx="906">
                  <c:v>772.03857426345655</c:v>
                </c:pt>
                <c:pt idx="907">
                  <c:v>772.03857426345655</c:v>
                </c:pt>
                <c:pt idx="908">
                  <c:v>772.03857426345655</c:v>
                </c:pt>
                <c:pt idx="909">
                  <c:v>772.03857426345655</c:v>
                </c:pt>
                <c:pt idx="910">
                  <c:v>772.03857426345655</c:v>
                </c:pt>
                <c:pt idx="911">
                  <c:v>772.03857426345655</c:v>
                </c:pt>
                <c:pt idx="912">
                  <c:v>772.03857426345655</c:v>
                </c:pt>
                <c:pt idx="913">
                  <c:v>772.03857426345655</c:v>
                </c:pt>
                <c:pt idx="914">
                  <c:v>772.03857426345655</c:v>
                </c:pt>
                <c:pt idx="915">
                  <c:v>772.03857426345655</c:v>
                </c:pt>
                <c:pt idx="916">
                  <c:v>772.03857426345655</c:v>
                </c:pt>
                <c:pt idx="917">
                  <c:v>772.03857426345655</c:v>
                </c:pt>
                <c:pt idx="918">
                  <c:v>772.03857426345655</c:v>
                </c:pt>
                <c:pt idx="919">
                  <c:v>772.03857426345655</c:v>
                </c:pt>
                <c:pt idx="920">
                  <c:v>772.03857426345655</c:v>
                </c:pt>
                <c:pt idx="921">
                  <c:v>772.03857426345655</c:v>
                </c:pt>
                <c:pt idx="922">
                  <c:v>772.03857426345655</c:v>
                </c:pt>
                <c:pt idx="923">
                  <c:v>772.03857426345655</c:v>
                </c:pt>
                <c:pt idx="924">
                  <c:v>772.03857426345655</c:v>
                </c:pt>
                <c:pt idx="925">
                  <c:v>772.03857426345655</c:v>
                </c:pt>
                <c:pt idx="926">
                  <c:v>772.03857426345655</c:v>
                </c:pt>
                <c:pt idx="927">
                  <c:v>772.03857426345655</c:v>
                </c:pt>
                <c:pt idx="928">
                  <c:v>772.03857426345655</c:v>
                </c:pt>
                <c:pt idx="929">
                  <c:v>772.03857426345655</c:v>
                </c:pt>
                <c:pt idx="930">
                  <c:v>772.03857426345655</c:v>
                </c:pt>
                <c:pt idx="931">
                  <c:v>772.03857426345655</c:v>
                </c:pt>
                <c:pt idx="932">
                  <c:v>772.03857426345655</c:v>
                </c:pt>
                <c:pt idx="933">
                  <c:v>772.03857426345655</c:v>
                </c:pt>
                <c:pt idx="934">
                  <c:v>772.03857426345655</c:v>
                </c:pt>
                <c:pt idx="935">
                  <c:v>772.03857426345655</c:v>
                </c:pt>
                <c:pt idx="936">
                  <c:v>772.03857426345655</c:v>
                </c:pt>
                <c:pt idx="937">
                  <c:v>772.03857426345655</c:v>
                </c:pt>
                <c:pt idx="938">
                  <c:v>772.03857426345655</c:v>
                </c:pt>
                <c:pt idx="939">
                  <c:v>772.03857426345655</c:v>
                </c:pt>
                <c:pt idx="940">
                  <c:v>772.03857426345655</c:v>
                </c:pt>
                <c:pt idx="941">
                  <c:v>772.03857426345655</c:v>
                </c:pt>
                <c:pt idx="942">
                  <c:v>772.03857426345655</c:v>
                </c:pt>
                <c:pt idx="943">
                  <c:v>772.03857426345655</c:v>
                </c:pt>
                <c:pt idx="944">
                  <c:v>772.03857426345655</c:v>
                </c:pt>
                <c:pt idx="945">
                  <c:v>772.03857426345655</c:v>
                </c:pt>
                <c:pt idx="946">
                  <c:v>772.03857426345655</c:v>
                </c:pt>
                <c:pt idx="947">
                  <c:v>772.03857426345655</c:v>
                </c:pt>
                <c:pt idx="948">
                  <c:v>772.03857426345655</c:v>
                </c:pt>
                <c:pt idx="949">
                  <c:v>772.03857426345655</c:v>
                </c:pt>
                <c:pt idx="950">
                  <c:v>772.03857426345655</c:v>
                </c:pt>
                <c:pt idx="951">
                  <c:v>772.03857426345655</c:v>
                </c:pt>
                <c:pt idx="952">
                  <c:v>772.03857426345655</c:v>
                </c:pt>
                <c:pt idx="953">
                  <c:v>772.03857426345655</c:v>
                </c:pt>
                <c:pt idx="954">
                  <c:v>772.03857426345655</c:v>
                </c:pt>
                <c:pt idx="955">
                  <c:v>772.03857426345655</c:v>
                </c:pt>
                <c:pt idx="956">
                  <c:v>772.03857426345655</c:v>
                </c:pt>
                <c:pt idx="957">
                  <c:v>772.03857426345655</c:v>
                </c:pt>
                <c:pt idx="958">
                  <c:v>772.03857426345655</c:v>
                </c:pt>
                <c:pt idx="959">
                  <c:v>772.03857426345655</c:v>
                </c:pt>
                <c:pt idx="960">
                  <c:v>772.03857426345655</c:v>
                </c:pt>
                <c:pt idx="961">
                  <c:v>772.03857426345655</c:v>
                </c:pt>
                <c:pt idx="962">
                  <c:v>772.03857426345655</c:v>
                </c:pt>
                <c:pt idx="963">
                  <c:v>772.03857426345655</c:v>
                </c:pt>
                <c:pt idx="964">
                  <c:v>772.03857426345655</c:v>
                </c:pt>
                <c:pt idx="965">
                  <c:v>772.03857426345655</c:v>
                </c:pt>
                <c:pt idx="966">
                  <c:v>772.03857426345655</c:v>
                </c:pt>
                <c:pt idx="967">
                  <c:v>772.03857426345655</c:v>
                </c:pt>
                <c:pt idx="968">
                  <c:v>772.03857426345655</c:v>
                </c:pt>
                <c:pt idx="969">
                  <c:v>772.03857426345655</c:v>
                </c:pt>
                <c:pt idx="970">
                  <c:v>772.03857426345655</c:v>
                </c:pt>
                <c:pt idx="971">
                  <c:v>772.03857426345655</c:v>
                </c:pt>
                <c:pt idx="972">
                  <c:v>772.03857426345655</c:v>
                </c:pt>
                <c:pt idx="973">
                  <c:v>772.03857426345655</c:v>
                </c:pt>
                <c:pt idx="974">
                  <c:v>772.03857426345655</c:v>
                </c:pt>
                <c:pt idx="975">
                  <c:v>772.03857426345655</c:v>
                </c:pt>
                <c:pt idx="976">
                  <c:v>772.03857426345655</c:v>
                </c:pt>
                <c:pt idx="977">
                  <c:v>772.03857426345655</c:v>
                </c:pt>
                <c:pt idx="978">
                  <c:v>772.03857426345655</c:v>
                </c:pt>
                <c:pt idx="979">
                  <c:v>772.03857426345655</c:v>
                </c:pt>
                <c:pt idx="980">
                  <c:v>772.03857426345655</c:v>
                </c:pt>
                <c:pt idx="981">
                  <c:v>772.03857426345655</c:v>
                </c:pt>
                <c:pt idx="982">
                  <c:v>772.03857426345655</c:v>
                </c:pt>
                <c:pt idx="983">
                  <c:v>772.03857426345655</c:v>
                </c:pt>
                <c:pt idx="984">
                  <c:v>772.03857426345655</c:v>
                </c:pt>
                <c:pt idx="985">
                  <c:v>772.03857426345655</c:v>
                </c:pt>
                <c:pt idx="986">
                  <c:v>772.03857426345655</c:v>
                </c:pt>
                <c:pt idx="987">
                  <c:v>772.03857426345655</c:v>
                </c:pt>
                <c:pt idx="988">
                  <c:v>772.03857426345655</c:v>
                </c:pt>
                <c:pt idx="989">
                  <c:v>772.03857426345655</c:v>
                </c:pt>
                <c:pt idx="990">
                  <c:v>772.03857426345655</c:v>
                </c:pt>
                <c:pt idx="991">
                  <c:v>772.03857426345655</c:v>
                </c:pt>
                <c:pt idx="992">
                  <c:v>772.03857426345655</c:v>
                </c:pt>
                <c:pt idx="993">
                  <c:v>772.03857426345655</c:v>
                </c:pt>
                <c:pt idx="994">
                  <c:v>772.03857426345655</c:v>
                </c:pt>
                <c:pt idx="995">
                  <c:v>772.03857426345655</c:v>
                </c:pt>
                <c:pt idx="996">
                  <c:v>772.03857426345655</c:v>
                </c:pt>
                <c:pt idx="997">
                  <c:v>772.03857426345655</c:v>
                </c:pt>
                <c:pt idx="998">
                  <c:v>772.03857426345655</c:v>
                </c:pt>
                <c:pt idx="999">
                  <c:v>772.03857426345655</c:v>
                </c:pt>
                <c:pt idx="1000">
                  <c:v>772.03857426345655</c:v>
                </c:pt>
              </c:numCache>
            </c:numRef>
          </c:xVal>
          <c:yVal>
            <c:numRef>
              <c:f>Calculs!$AE$4:$AE$1004</c:f>
              <c:numCache>
                <c:formatCode>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108.63564517969525</c:v>
                </c:pt>
              </c:numCache>
            </c:numRef>
          </c:xVal>
          <c:yVal>
            <c:numRef>
              <c:f>Trajecto!$C$158</c:f>
              <c:numCache>
                <c:formatCode>0</c:formatCode>
                <c:ptCount val="1"/>
                <c:pt idx="0">
                  <c:v>699.22935276899136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660.29711707925685</c:v>
                </c:pt>
              </c:numCache>
            </c:numRef>
          </c:xVal>
          <c:yVal>
            <c:numRef>
              <c:f>Trajecto!$C$159</c:f>
              <c:numCache>
                <c:formatCode>0</c:formatCode>
                <c:ptCount val="1"/>
                <c:pt idx="0">
                  <c:v>699.28904131491197</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{C1D4EFAA-CF6B-4441-AEF1-B18A43D8A79A}</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436.81420271085739</c:v>
                </c:pt>
                <c:pt idx="1">
                  <c:v>459.81420271085739</c:v>
                </c:pt>
                <c:pt idx="2">
                  <c:v>459.81420271085739</c:v>
                </c:pt>
                <c:pt idx="3">
                  <c:v>436.81420271085739</c:v>
                </c:pt>
                <c:pt idx="4">
                  <c:v>459.81420271085739</c:v>
                </c:pt>
                <c:pt idx="5">
                  <c:v>459.81420271085739</c:v>
                </c:pt>
                <c:pt idx="6">
                  <c:v>444.81420271085739</c:v>
                </c:pt>
                <c:pt idx="7">
                  <c:v>444.81420271085739</c:v>
                </c:pt>
                <c:pt idx="8">
                  <c:v>459.81420271085739</c:v>
                </c:pt>
                <c:pt idx="9">
                  <c:v>444.81420271085739</c:v>
                </c:pt>
                <c:pt idx="10">
                  <c:v>444.41420271085741</c:v>
                </c:pt>
                <c:pt idx="11">
                  <c:v>443.6142027108574</c:v>
                </c:pt>
                <c:pt idx="12">
                  <c:v>442.81420271085739</c:v>
                </c:pt>
                <c:pt idx="13">
                  <c:v>441.81420271085739</c:v>
                </c:pt>
                <c:pt idx="14">
                  <c:v>440.6142027108574</c:v>
                </c:pt>
                <c:pt idx="15">
                  <c:v>436.81420271085739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436.81420271085739</c:v>
                </c:pt>
                <c:pt idx="1">
                  <c:v>413.81420271085739</c:v>
                </c:pt>
                <c:pt idx="2">
                  <c:v>413.81420271085739</c:v>
                </c:pt>
                <c:pt idx="3">
                  <c:v>436.81420271085739</c:v>
                </c:pt>
                <c:pt idx="4">
                  <c:v>413.81420271085739</c:v>
                </c:pt>
                <c:pt idx="5">
                  <c:v>413.81420271085739</c:v>
                </c:pt>
                <c:pt idx="6">
                  <c:v>428.81420271085739</c:v>
                </c:pt>
                <c:pt idx="7">
                  <c:v>428.81420271085739</c:v>
                </c:pt>
                <c:pt idx="8">
                  <c:v>413.81420271085739</c:v>
                </c:pt>
                <c:pt idx="9">
                  <c:v>428.81420271085739</c:v>
                </c:pt>
                <c:pt idx="10">
                  <c:v>429.21420271085736</c:v>
                </c:pt>
                <c:pt idx="11">
                  <c:v>430.01420271085738</c:v>
                </c:pt>
                <c:pt idx="12">
                  <c:v>430.81420271085739</c:v>
                </c:pt>
                <c:pt idx="13">
                  <c:v>431.81420271085739</c:v>
                </c:pt>
                <c:pt idx="14">
                  <c:v>433.01420271085738</c:v>
                </c:pt>
                <c:pt idx="15">
                  <c:v>436.81420271085739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{C5B0D05F-62F4-4FF3-BD75-CC3FA89AF5B1}</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436.81420271085739</c:v>
                </c:pt>
                <c:pt idx="1">
                  <c:v>436.81420271085739</c:v>
                </c:pt>
                <c:pt idx="2">
                  <c:v>446.81420271085739</c:v>
                </c:pt>
                <c:pt idx="3">
                  <c:v>436.81420271085739</c:v>
                </c:pt>
                <c:pt idx="4">
                  <c:v>446.81420271085739</c:v>
                </c:pt>
                <c:pt idx="5">
                  <c:v>449.81420271085739</c:v>
                </c:pt>
                <c:pt idx="6">
                  <c:v>453.81420271085739</c:v>
                </c:pt>
                <c:pt idx="7">
                  <c:v>456.81420271085739</c:v>
                </c:pt>
                <c:pt idx="8">
                  <c:v>461.81420271085739</c:v>
                </c:pt>
                <c:pt idx="9">
                  <c:v>466.81420271085739</c:v>
                </c:pt>
                <c:pt idx="10">
                  <c:v>472.81420271085739</c:v>
                </c:pt>
                <c:pt idx="11">
                  <c:v>484.81420271085739</c:v>
                </c:pt>
                <c:pt idx="12">
                  <c:v>498.81420271085739</c:v>
                </c:pt>
                <c:pt idx="13">
                  <c:v>473.81420271085739</c:v>
                </c:pt>
                <c:pt idx="14">
                  <c:v>466.81420271085739</c:v>
                </c:pt>
                <c:pt idx="15">
                  <c:v>451.81420271085739</c:v>
                </c:pt>
                <c:pt idx="16">
                  <c:v>436.81420271085739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436.81420271085739</c:v>
                </c:pt>
                <c:pt idx="1">
                  <c:v>436.81420271085739</c:v>
                </c:pt>
                <c:pt idx="2">
                  <c:v>426.81420271085739</c:v>
                </c:pt>
                <c:pt idx="3">
                  <c:v>436.81420271085739</c:v>
                </c:pt>
                <c:pt idx="4">
                  <c:v>426.81420271085739</c:v>
                </c:pt>
                <c:pt idx="5">
                  <c:v>423.81420271085739</c:v>
                </c:pt>
                <c:pt idx="6">
                  <c:v>419.81420271085739</c:v>
                </c:pt>
                <c:pt idx="7">
                  <c:v>416.81420271085739</c:v>
                </c:pt>
                <c:pt idx="8">
                  <c:v>411.81420271085739</c:v>
                </c:pt>
                <c:pt idx="9">
                  <c:v>406.81420271085739</c:v>
                </c:pt>
                <c:pt idx="10">
                  <c:v>400.81420271085739</c:v>
                </c:pt>
                <c:pt idx="11">
                  <c:v>388.81420271085739</c:v>
                </c:pt>
                <c:pt idx="12">
                  <c:v>374.81420271085739</c:v>
                </c:pt>
                <c:pt idx="13">
                  <c:v>399.81420271085739</c:v>
                </c:pt>
                <c:pt idx="14">
                  <c:v>406.81420271085739</c:v>
                </c:pt>
                <c:pt idx="15">
                  <c:v>421.81420271085739</c:v>
                </c:pt>
                <c:pt idx="16">
                  <c:v>436.81420271085739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436.81420271085739</c:v>
                </c:pt>
                <c:pt idx="1">
                  <c:v>453.81420271085739</c:v>
                </c:pt>
                <c:pt idx="2">
                  <c:v>447.81420271085739</c:v>
                </c:pt>
                <c:pt idx="3">
                  <c:v>436.81420271085739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436.81420271085739</c:v>
                </c:pt>
                <c:pt idx="1">
                  <c:v>419.81420271085739</c:v>
                </c:pt>
                <c:pt idx="2">
                  <c:v>425.81420271085739</c:v>
                </c:pt>
                <c:pt idx="3">
                  <c:v>436.81420271085739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{8FFC4209-C0D5-43B0-82A5-94F4C35A57FE}</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434.54258071878098</c:v>
                </c:pt>
                <c:pt idx="1">
                  <c:v>434.54258071878098</c:v>
                </c:pt>
                <c:pt idx="2">
                  <c:v>434.54258071878098</c:v>
                </c:pt>
                <c:pt idx="3">
                  <c:v>469.50404835723054</c:v>
                </c:pt>
                <c:pt idx="4">
                  <c:v>434.54258071878098</c:v>
                </c:pt>
                <c:pt idx="5">
                  <c:v>399.58111308033142</c:v>
                </c:pt>
                <c:pt idx="6">
                  <c:v>434.54258071878098</c:v>
                </c:pt>
              </c:numCache>
            </c:numRef>
          </c:xVal>
          <c:yVal>
            <c:numRef>
              <c:f>Trajecto!$C$124:$C$130</c:f>
              <c:numCache>
                <c:formatCode>0</c:formatCode>
                <c:ptCount val="7"/>
                <c:pt idx="0">
                  <c:v>1398.4587055379827</c:v>
                </c:pt>
                <c:pt idx="1">
                  <c:v>699.22935276899136</c:v>
                </c:pt>
                <c:pt idx="2">
                  <c:v>0</c:v>
                </c:pt>
                <c:pt idx="3">
                  <c:v>69.922935276899139</c:v>
                </c:pt>
                <c:pt idx="4">
                  <c:v>0</c:v>
                </c:pt>
                <c:pt idx="5">
                  <c:v>69.922935276899139</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1398.5780826298239</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1398.4587055379827</c:v>
                </c:pt>
                <c:pt idx="336">
                  <c:v>1398.5780826298239</c:v>
                </c:pt>
                <c:pt idx="337">
                  <c:v>1398.5992292457122</c:v>
                </c:pt>
                <c:pt idx="338">
                  <c:v>1398.522252781084</c:v>
                </c:pt>
                <c:pt idx="339">
                  <c:v>1398.3472601508411</c:v>
                </c:pt>
                <c:pt idx="340">
                  <c:v>1398.0743583925457</c:v>
                </c:pt>
                <c:pt idx="341">
                  <c:v>1397.7036552624415</c:v>
                </c:pt>
                <c:pt idx="342">
                  <c:v>1397.2352598189698</c:v>
                </c:pt>
                <c:pt idx="343">
                  <c:v>1396.6692829887929</c:v>
                </c:pt>
                <c:pt idx="344">
                  <c:v>1396.0058381108422</c:v>
                </c:pt>
                <c:pt idx="345">
                  <c:v>1395.2450414545517</c:v>
                </c:pt>
                <c:pt idx="346">
                  <c:v>1394.3870127091793</c:v>
                </c:pt>
                <c:pt idx="347">
                  <c:v>1393.4318754418935</c:v>
                </c:pt>
                <c:pt idx="348">
                  <c:v>1392.3797575230806</c:v>
                </c:pt>
                <c:pt idx="349">
                  <c:v>1391.2307915180641</c:v>
                </c:pt>
                <c:pt idx="350">
                  <c:v>1389.9851150450859</c:v>
                </c:pt>
                <c:pt idx="351">
                  <c:v>1388.6428710999728</c:v>
                </c:pt>
                <c:pt idx="352">
                  <c:v>1387.2042083483834</c:v>
                </c:pt>
                <c:pt idx="353">
                  <c:v>1385.6692813868926</c:v>
                </c:pt>
                <c:pt idx="354">
                  <c:v>1384.0382509744441</c:v>
                </c:pt>
                <c:pt idx="355">
                  <c:v>1382.3112842358773</c:v>
                </c:pt>
                <c:pt idx="356">
                  <c:v>1380.488554839342</c:v>
                </c:pt>
                <c:pt idx="357">
                  <c:v>1378.5702431494478</c:v>
                </c:pt>
                <c:pt idx="358">
                  <c:v>1376.5565363579913</c:v>
                </c:pt>
                <c:pt idx="359">
                  <c:v>1374.4476285940464</c:v>
                </c:pt>
                <c:pt idx="360">
                  <c:v>1372.2437210151331</c:v>
                </c:pt>
                <c:pt idx="361">
                  <c:v>1369.9450218810778</c:v>
                </c:pt>
                <c:pt idx="362">
                  <c:v>1367.5517466120734</c:v>
                </c:pt>
                <c:pt idx="363">
                  <c:v>1365.0641178323374</c:v>
                </c:pt>
                <c:pt idx="364">
                  <c:v>1362.4823654006468</c:v>
                </c:pt>
                <c:pt idx="365">
                  <c:v>1359.8067264289223</c:v>
                </c:pt>
                <c:pt idx="366">
                  <c:v>1357.0374452899252</c:v>
                </c:pt>
                <c:pt idx="367">
                  <c:v>1354.174773615033</c:v>
                </c:pt>
                <c:pt idx="368">
                  <c:v>1351.2189702829619</c:v>
                </c:pt>
                <c:pt idx="369">
                  <c:v>1348.1703014002223</c:v>
                </c:pt>
                <c:pt idx="370">
                  <c:v>1345.0290402740154</c:v>
                </c:pt>
                <c:pt idx="371">
                  <c:v>1341.7954673782035</c:v>
                </c:pt>
                <c:pt idx="372">
                  <c:v>1338.4698703129291</c:v>
                </c:pt>
                <c:pt idx="373">
                  <c:v>1335.052543758396</c:v>
                </c:pt>
                <c:pt idx="374">
                  <c:v>1331.5437894232753</c:v>
                </c:pt>
                <c:pt idx="375">
                  <c:v>1327.943915988154</c:v>
                </c:pt>
                <c:pt idx="376">
                  <c:v>1324.253239044406</c:v>
                </c:pt>
                <c:pt idx="377">
                  <c:v>1320.4720810288218</c:v>
                </c:pt>
                <c:pt idx="378">
                  <c:v>1316.6007711543116</c:v>
                </c:pt>
                <c:pt idx="379">
                  <c:v>1312.6396453369589</c:v>
                </c:pt>
                <c:pt idx="380">
                  <c:v>1308.589046119683</c:v>
                </c:pt>
                <c:pt idx="381">
                  <c:v>1304.4493225927438</c:v>
                </c:pt>
                <c:pt idx="382">
                  <c:v>1300.2208303113039</c:v>
                </c:pt>
                <c:pt idx="383">
                  <c:v>1295.903931210245</c:v>
                </c:pt>
                <c:pt idx="384">
                  <c:v>1291.4989935164215</c:v>
                </c:pt>
                <c:pt idx="385">
                  <c:v>1287.0063916585198</c:v>
                </c:pt>
                <c:pt idx="386">
                  <c:v>1282.4265061746803</c:v>
                </c:pt>
                <c:pt idx="387">
                  <c:v>1277.7597236180284</c:v>
                </c:pt>
                <c:pt idx="388">
                  <c:v>1273.0064364602506</c:v>
                </c:pt>
                <c:pt idx="389">
                  <c:v>1268.1670429933463</c:v>
                </c:pt>
                <c:pt idx="390">
                  <c:v>1263.2419472296751</c:v>
                </c:pt>
                <c:pt idx="391">
                  <c:v>1258.2315588004135</c:v>
                </c:pt>
                <c:pt idx="392">
                  <c:v>1253.1362928525323</c:v>
                </c:pt>
                <c:pt idx="393">
                  <c:v>1247.9565699443951</c:v>
                </c:pt>
                <c:pt idx="394">
                  <c:v>1242.6928159400791</c:v>
                </c:pt>
                <c:pt idx="395">
                  <c:v>1237.3454619025104</c:v>
                </c:pt>
                <c:pt idx="396">
                  <c:v>1231.9149439855069</c:v>
                </c:pt>
                <c:pt idx="397">
                  <c:v>1226.4017033248133</c:v>
                </c:pt>
                <c:pt idx="398">
                  <c:v>1220.8061859282138</c:v>
                </c:pt>
                <c:pt idx="399">
                  <c:v>1215.1288425648033</c:v>
                </c:pt>
                <c:pt idx="400">
                  <c:v>1209.3701286534933</c:v>
                </c:pt>
                <c:pt idx="401">
                  <c:v>1203.5305041508329</c:v>
                </c:pt>
                <c:pt idx="402">
                  <c:v>1197.610433438213</c:v>
                </c:pt>
                <c:pt idx="403">
                  <c:v>1191.6103852085291</c:v>
                </c:pt>
                <c:pt idx="404">
                  <c:v>1185.5308323523718</c:v>
                </c:pt>
                <c:pt idx="405">
                  <c:v>1179.3722518438096</c:v>
                </c:pt>
                <c:pt idx="406">
                  <c:v>1173.1351246258344</c:v>
                </c:pt>
                <c:pt idx="407">
                  <c:v>1166.8199354955298</c:v>
                </c:pt>
                <c:pt idx="408">
                  <c:v>1160.4271729890288</c:v>
                </c:pt>
                <c:pt idx="409">
                  <c:v>1153.9573292663181</c:v>
                </c:pt>
                <c:pt idx="410">
                  <c:v>1147.410899995951</c:v>
                </c:pt>
                <c:pt idx="411">
                  <c:v>1140.788384239728</c:v>
                </c:pt>
                <c:pt idx="412">
                  <c:v>1134.0902843373997</c:v>
                </c:pt>
                <c:pt idx="413">
                  <c:v>1127.317105791449</c:v>
                </c:pt>
                <c:pt idx="414">
                  <c:v>1120.4693571520068</c:v>
                </c:pt>
                <c:pt idx="415">
                  <c:v>1113.5475499019544</c:v>
                </c:pt>
                <c:pt idx="416">
                  <c:v>1106.5521983422636</c:v>
                </c:pt>
                <c:pt idx="417">
                  <c:v>1099.4838194776257</c:v>
                </c:pt>
                <c:pt idx="418">
                  <c:v>1092.3429329024193</c:v>
                </c:pt>
                <c:pt idx="419">
                  <c:v>1085.1300606870639</c:v>
                </c:pt>
                <c:pt idx="420">
                  <c:v>1077.8457272648068</c:v>
                </c:pt>
                <c:pt idx="421">
                  <c:v>1070.4904593189895</c:v>
                </c:pt>
                <c:pt idx="422">
                  <c:v>1063.064785670837</c:v>
                </c:pt>
                <c:pt idx="423">
                  <c:v>1055.569237167816</c:v>
                </c:pt>
                <c:pt idx="424">
                  <c:v>1048.0043465726008</c:v>
                </c:pt>
                <c:pt idx="425">
                  <c:v>1040.3706484526901</c:v>
                </c:pt>
                <c:pt idx="426">
                  <c:v>1032.6686790707167</c:v>
                </c:pt>
                <c:pt idx="427">
                  <c:v>1024.8989762754829</c:v>
                </c:pt>
                <c:pt idx="428">
                  <c:v>1017.0620793937667</c:v>
                </c:pt>
                <c:pt idx="429">
                  <c:v>1009.1585291229292</c:v>
                </c:pt>
                <c:pt idx="430">
                  <c:v>1001.1888674243626</c:v>
                </c:pt>
                <c:pt idx="431">
                  <c:v>993.15363741781107</c:v>
                </c:pt>
                <c:pt idx="432">
                  <c:v>985.05338327659865</c:v>
                </c:pt>
                <c:pt idx="433">
                  <c:v>976.88865012379517</c:v>
                </c:pt>
                <c:pt idx="434">
                  <c:v>968.65998392935205</c:v>
                </c:pt>
                <c:pt idx="435">
                  <c:v>960.36793140823738</c:v>
                </c:pt>
                <c:pt idx="436">
                  <c:v>952.01303991959924</c:v>
                </c:pt>
                <c:pt idx="437">
                  <c:v>943.59585736698386</c:v>
                </c:pt>
                <c:pt idx="438">
                  <c:v>935.11693209963607</c:v>
                </c:pt>
                <c:pt idx="439">
                  <c:v>926.5768128149075</c:v>
                </c:pt>
                <c:pt idx="440">
                  <c:v>917.97604846179536</c:v>
                </c:pt>
                <c:pt idx="441">
                  <c:v>909.31518814563674</c:v>
                </c:pt>
                <c:pt idx="442">
                  <c:v>900.59478103397907</c:v>
                </c:pt>
                <c:pt idx="443">
                  <c:v>891.81537626364911</c:v>
                </c:pt>
                <c:pt idx="444">
                  <c:v>882.97752284903868</c:v>
                </c:pt>
                <c:pt idx="445">
                  <c:v>874.08176959162779</c:v>
                </c:pt>
                <c:pt idx="446">
                  <c:v>865.12866499076188</c:v>
                </c:pt>
                <c:pt idx="447">
                  <c:v>856.11875715570034</c:v>
                </c:pt>
                <c:pt idx="448">
                  <c:v>847.05259371895227</c:v>
                </c:pt>
                <c:pt idx="449">
                  <c:v>837.93072175091356</c:v>
                </c:pt>
                <c:pt idx="450">
                  <c:v>828.7536876758204</c:v>
                </c:pt>
                <c:pt idx="451">
                  <c:v>819.52203718903024</c:v>
                </c:pt>
                <c:pt idx="452">
                  <c:v>810.23631517564354</c:v>
                </c:pt>
                <c:pt idx="453">
                  <c:v>800.89706563047628</c:v>
                </c:pt>
                <c:pt idx="454">
                  <c:v>791.50483157939379</c:v>
                </c:pt>
                <c:pt idx="455">
                  <c:v>782.06015500201363</c:v>
                </c:pt>
                <c:pt idx="456">
                  <c:v>772.56357675578715</c:v>
                </c:pt>
                <c:pt idx="457">
                  <c:v>763.01563650146613</c:v>
                </c:pt>
                <c:pt idx="458">
                  <c:v>753.41687262995981</c:v>
                </c:pt>
                <c:pt idx="459">
                  <c:v>743.76782219058953</c:v>
                </c:pt>
                <c:pt idx="460">
                  <c:v>734.06902082074419</c:v>
                </c:pt>
                <c:pt idx="461">
                  <c:v>724.32100267694057</c:v>
                </c:pt>
                <c:pt idx="462">
                  <c:v>714.52430036729083</c:v>
                </c:pt>
                <c:pt idx="463">
                  <c:v>704.67944488538069</c:v>
                </c:pt>
                <c:pt idx="464">
                  <c:v>694.78696554555745</c:v>
                </c:pt>
                <c:pt idx="465">
                  <c:v>684.84738991963013</c:v>
                </c:pt>
                <c:pt idx="466">
                  <c:v>674.86124377498038</c:v>
                </c:pt>
                <c:pt idx="467">
                  <c:v>664.82905101408346</c:v>
                </c:pt>
                <c:pt idx="468">
                  <c:v>654.75133361543772</c:v>
                </c:pt>
                <c:pt idx="469">
                  <c:v>644.62861157589919</c:v>
                </c:pt>
                <c:pt idx="470">
                  <c:v>634.46140285441982</c:v>
                </c:pt>
                <c:pt idx="471">
                  <c:v>624.25022331718378</c:v>
                </c:pt>
                <c:pt idx="472">
                  <c:v>613.9955866841384</c:v>
                </c:pt>
                <c:pt idx="473">
                  <c:v>603.69800447691455</c:v>
                </c:pt>
                <c:pt idx="474">
                  <c:v>593.35798596812992</c:v>
                </c:pt>
                <c:pt idx="475">
                  <c:v>582.9760381320707</c:v>
                </c:pt>
                <c:pt idx="476">
                  <c:v>572.55266559674214</c:v>
                </c:pt>
                <c:pt idx="477">
                  <c:v>562.0883705972833</c:v>
                </c:pt>
                <c:pt idx="478">
                  <c:v>551.58365293073609</c:v>
                </c:pt>
                <c:pt idx="479">
                  <c:v>541.03900991216074</c:v>
                </c:pt>
                <c:pt idx="480">
                  <c:v>530.45493633208889</c:v>
                </c:pt>
                <c:pt idx="481">
                  <c:v>519.83192441530457</c:v>
                </c:pt>
                <c:pt idx="482">
                  <c:v>509.17046378094307</c:v>
                </c:pt>
                <c:pt idx="483">
                  <c:v>498.47104140389735</c:v>
                </c:pt>
                <c:pt idx="484">
                  <c:v>487.73414157752137</c:v>
                </c:pt>
                <c:pt idx="485">
                  <c:v>476.96024587761872</c:v>
                </c:pt>
                <c:pt idx="486">
                  <c:v>466.14983312770528</c:v>
                </c:pt>
                <c:pt idx="487">
                  <c:v>455.3033793655336</c:v>
                </c:pt>
                <c:pt idx="488">
                  <c:v>444.42135781086665</c:v>
                </c:pt>
                <c:pt idx="489">
                  <c:v>433.50423883448849</c:v>
                </c:pt>
                <c:pt idx="490">
                  <c:v>422.55248992843849</c:v>
                </c:pt>
                <c:pt idx="491">
                  <c:v>411.566575677456</c:v>
                </c:pt>
                <c:pt idx="492">
                  <c:v>400.54695773162155</c:v>
                </c:pt>
                <c:pt idx="493">
                  <c:v>389.49409478018083</c:v>
                </c:pt>
                <c:pt idx="494">
                  <c:v>378.40844252653739</c:v>
                </c:pt>
                <c:pt idx="495">
                  <c:v>367.29045366439908</c:v>
                </c:pt>
                <c:pt idx="496">
                  <c:v>356.14057785506452</c:v>
                </c:pt>
                <c:pt idx="497">
                  <c:v>344.95926170583357</c:v>
                </c:pt>
                <c:pt idx="498">
                  <c:v>333.74694874952775</c:v>
                </c:pt>
                <c:pt idx="499">
                  <c:v>322.50407942510458</c:v>
                </c:pt>
                <c:pt idx="500">
                  <c:v>311.23109105935089</c:v>
                </c:pt>
                <c:pt idx="501">
                  <c:v>299.9284178496394</c:v>
                </c:pt>
                <c:pt idx="502">
                  <c:v>288.59649084773264</c:v>
                </c:pt>
                <c:pt idx="503">
                  <c:v>277.23573794461856</c:v>
                </c:pt>
                <c:pt idx="504">
                  <c:v>265.84658385636175</c:v>
                </c:pt>
                <c:pt idx="505">
                  <c:v>254.42945011095424</c:v>
                </c:pt>
                <c:pt idx="506">
                  <c:v>242.98475503614983</c:v>
                </c:pt>
                <c:pt idx="507">
                  <c:v>231.51291374826533</c:v>
                </c:pt>
                <c:pt idx="508">
                  <c:v>220.01433814193277</c:v>
                </c:pt>
                <c:pt idx="509">
                  <c:v>208.48943688078606</c:v>
                </c:pt>
                <c:pt idx="510">
                  <c:v>196.93861538906563</c:v>
                </c:pt>
                <c:pt idx="511">
                  <c:v>185.36227584412478</c:v>
                </c:pt>
                <c:pt idx="512">
                  <c:v>173.76081716982117</c:v>
                </c:pt>
                <c:pt idx="513">
                  <c:v>162.13463503077679</c:v>
                </c:pt>
                <c:pt idx="514">
                  <c:v>150.48412182749041</c:v>
                </c:pt>
                <c:pt idx="515">
                  <c:v>138.8096666922855</c:v>
                </c:pt>
                <c:pt idx="516">
                  <c:v>127.11165548607764</c:v>
                </c:pt>
                <c:pt idx="517">
                  <c:v>115.39047079594461</c:v>
                </c:pt>
                <c:pt idx="518">
                  <c:v>103.64649193348311</c:v>
                </c:pt>
                <c:pt idx="519">
                  <c:v>91.880094933935524</c:v>
                </c:pt>
                <c:pt idx="520">
                  <c:v>80.091652556070642</c:v>
                </c:pt>
                <c:pt idx="521">
                  <c:v>68.281534282801971</c:v>
                </c:pt>
                <c:pt idx="522">
                  <c:v>56.450106322527532</c:v>
                </c:pt>
                <c:pt idx="523">
                  <c:v>44.597731611175163</c:v>
                </c:pt>
                <c:pt idx="524">
                  <c:v>32.724769814937247</c:v>
                </c:pt>
                <c:pt idx="525">
                  <c:v>20.831577333678929</c:v>
                </c:pt>
                <c:pt idx="526">
                  <c:v>8.9185073050041979</c:v>
                </c:pt>
                <c:pt idx="527">
                  <c:v>-3.0140903910360493</c:v>
                </c:pt>
                <c:pt idx="528">
                  <c:v>-3.0260326750069084</c:v>
                </c:pt>
                <c:pt idx="529">
                  <c:v>-3.0379749779861354</c:v>
                </c:pt>
                <c:pt idx="530">
                  <c:v>-3.0499172999733886</c:v>
                </c:pt>
                <c:pt idx="531">
                  <c:v>-3.061859640968327</c:v>
                </c:pt>
                <c:pt idx="532">
                  <c:v>-3.0738020009706091</c:v>
                </c:pt>
                <c:pt idx="533">
                  <c:v>-3.0857443799798943</c:v>
                </c:pt>
                <c:pt idx="534">
                  <c:v>-3.0976867779958415</c:v>
                </c:pt>
                <c:pt idx="535">
                  <c:v>-3.1096291950181092</c:v>
                </c:pt>
                <c:pt idx="536">
                  <c:v>-3.1215716310463568</c:v>
                </c:pt>
                <c:pt idx="537">
                  <c:v>-3.1335140860802428</c:v>
                </c:pt>
                <c:pt idx="538">
                  <c:v>-3.1454565601194262</c:v>
                </c:pt>
                <c:pt idx="539">
                  <c:v>-3.1573990531635658</c:v>
                </c:pt>
                <c:pt idx="540">
                  <c:v>-3.1693415652123207</c:v>
                </c:pt>
                <c:pt idx="541">
                  <c:v>-3.1812840962653501</c:v>
                </c:pt>
                <c:pt idx="542">
                  <c:v>-3.1932266463223127</c:v>
                </c:pt>
                <c:pt idx="543">
                  <c:v>-3.2051692153828673</c:v>
                </c:pt>
                <c:pt idx="544">
                  <c:v>-3.2171118034466728</c:v>
                </c:pt>
                <c:pt idx="545">
                  <c:v>-3.2290544105133878</c:v>
                </c:pt>
                <c:pt idx="546">
                  <c:v>-3.2409970365826717</c:v>
                </c:pt>
                <c:pt idx="547">
                  <c:v>-3.2529396816541833</c:v>
                </c:pt>
                <c:pt idx="548">
                  <c:v>-3.2648823457275817</c:v>
                </c:pt>
                <c:pt idx="549">
                  <c:v>-3.2768250288025258</c:v>
                </c:pt>
                <c:pt idx="550">
                  <c:v>-3.2887677308786745</c:v>
                </c:pt>
                <c:pt idx="551">
                  <c:v>-3.3007104519556867</c:v>
                </c:pt>
                <c:pt idx="552">
                  <c:v>-3.3126531920332214</c:v>
                </c:pt>
                <c:pt idx="553">
                  <c:v>-3.3245959511109375</c:v>
                </c:pt>
                <c:pt idx="554">
                  <c:v>-3.336538729188494</c:v>
                </c:pt>
                <c:pt idx="555">
                  <c:v>-3.3484815262655498</c:v>
                </c:pt>
                <c:pt idx="556">
                  <c:v>-3.3604243423417639</c:v>
                </c:pt>
                <c:pt idx="557">
                  <c:v>-3.3723671774167956</c:v>
                </c:pt>
                <c:pt idx="558">
                  <c:v>-3.3843100314903034</c:v>
                </c:pt>
                <c:pt idx="559">
                  <c:v>-3.3962529045619463</c:v>
                </c:pt>
                <c:pt idx="560">
                  <c:v>-3.4081957966313836</c:v>
                </c:pt>
                <c:pt idx="561">
                  <c:v>-3.4201387076982739</c:v>
                </c:pt>
                <c:pt idx="562">
                  <c:v>-3.4320816377622765</c:v>
                </c:pt>
                <c:pt idx="563">
                  <c:v>-3.4440245868230503</c:v>
                </c:pt>
                <c:pt idx="564">
                  <c:v>-3.455967554880254</c:v>
                </c:pt>
                <c:pt idx="565">
                  <c:v>-3.4679105419335468</c:v>
                </c:pt>
                <c:pt idx="566">
                  <c:v>-3.4798535479825881</c:v>
                </c:pt>
                <c:pt idx="567">
                  <c:v>-3.4917965730270364</c:v>
                </c:pt>
                <c:pt idx="568">
                  <c:v>-3.5037396170665507</c:v>
                </c:pt>
                <c:pt idx="569">
                  <c:v>-3.5156826801007903</c:v>
                </c:pt>
                <c:pt idx="570">
                  <c:v>-3.5276257621294143</c:v>
                </c:pt>
                <c:pt idx="571">
                  <c:v>-3.539568863152081</c:v>
                </c:pt>
                <c:pt idx="572">
                  <c:v>-3.5515119831684498</c:v>
                </c:pt>
                <c:pt idx="573">
                  <c:v>-3.5634551221781803</c:v>
                </c:pt>
                <c:pt idx="574">
                  <c:v>-3.5753982801809308</c:v>
                </c:pt>
                <c:pt idx="575">
                  <c:v>-3.5873414571763607</c:v>
                </c:pt>
                <c:pt idx="576">
                  <c:v>-3.5992846531641285</c:v>
                </c:pt>
                <c:pt idx="577">
                  <c:v>-3.6112278681438936</c:v>
                </c:pt>
                <c:pt idx="578">
                  <c:v>-3.6231711021153155</c:v>
                </c:pt>
                <c:pt idx="579">
                  <c:v>-3.6351143550780525</c:v>
                </c:pt>
                <c:pt idx="580">
                  <c:v>-3.6470576270317641</c:v>
                </c:pt>
                <c:pt idx="581">
                  <c:v>-3.6590009179761092</c:v>
                </c:pt>
                <c:pt idx="582">
                  <c:v>-3.6709442279107467</c:v>
                </c:pt>
                <c:pt idx="583">
                  <c:v>-3.6828875568353356</c:v>
                </c:pt>
                <c:pt idx="584">
                  <c:v>-3.6948309047495353</c:v>
                </c:pt>
                <c:pt idx="585">
                  <c:v>-3.7067742716530048</c:v>
                </c:pt>
                <c:pt idx="586">
                  <c:v>-3.7187176575454028</c:v>
                </c:pt>
                <c:pt idx="587">
                  <c:v>-3.7306610624263885</c:v>
                </c:pt>
                <c:pt idx="588">
                  <c:v>-3.7426044862956211</c:v>
                </c:pt>
                <c:pt idx="589">
                  <c:v>-3.7545479291527597</c:v>
                </c:pt>
                <c:pt idx="590">
                  <c:v>-3.7664913909974636</c:v>
                </c:pt>
                <c:pt idx="591">
                  <c:v>-3.7784348718293912</c:v>
                </c:pt>
                <c:pt idx="592">
                  <c:v>-3.790378371648202</c:v>
                </c:pt>
                <c:pt idx="593">
                  <c:v>-3.8023218904535554</c:v>
                </c:pt>
                <c:pt idx="594">
                  <c:v>-3.8142654282451098</c:v>
                </c:pt>
                <c:pt idx="595">
                  <c:v>-3.8262089850225247</c:v>
                </c:pt>
                <c:pt idx="596">
                  <c:v>-3.8381525607854594</c:v>
                </c:pt>
                <c:pt idx="597">
                  <c:v>-3.8500961555335724</c:v>
                </c:pt>
                <c:pt idx="598">
                  <c:v>-3.8620397692665231</c:v>
                </c:pt>
                <c:pt idx="599">
                  <c:v>-3.873983401983971</c:v>
                </c:pt>
                <c:pt idx="600">
                  <c:v>-3.8859270536855743</c:v>
                </c:pt>
                <c:pt idx="601">
                  <c:v>-3.8978707243709931</c:v>
                </c:pt>
                <c:pt idx="602">
                  <c:v>-3.9098144140398858</c:v>
                </c:pt>
                <c:pt idx="603">
                  <c:v>-3.9217581226919118</c:v>
                </c:pt>
                <c:pt idx="604">
                  <c:v>-3.93370185032673</c:v>
                </c:pt>
                <c:pt idx="605">
                  <c:v>-3.9456455969439999</c:v>
                </c:pt>
                <c:pt idx="606">
                  <c:v>-3.9575893625433802</c:v>
                </c:pt>
                <c:pt idx="607">
                  <c:v>-3.9695331471245305</c:v>
                </c:pt>
                <c:pt idx="608">
                  <c:v>-3.9814769506871097</c:v>
                </c:pt>
                <c:pt idx="609">
                  <c:v>-3.9934207732307767</c:v>
                </c:pt>
                <c:pt idx="610">
                  <c:v>-4.0053646147551909</c:v>
                </c:pt>
                <c:pt idx="611">
                  <c:v>-4.0173084752600117</c:v>
                </c:pt>
                <c:pt idx="612">
                  <c:v>-4.029252354744898</c:v>
                </c:pt>
                <c:pt idx="613">
                  <c:v>-4.0411962532095087</c:v>
                </c:pt>
                <c:pt idx="614">
                  <c:v>-4.0531401706535028</c:v>
                </c:pt>
                <c:pt idx="615">
                  <c:v>-4.0650841070765402</c:v>
                </c:pt>
                <c:pt idx="616">
                  <c:v>-4.0770280624782798</c:v>
                </c:pt>
                <c:pt idx="617">
                  <c:v>-4.0889720368583804</c:v>
                </c:pt>
                <c:pt idx="618">
                  <c:v>-4.1009160302165011</c:v>
                </c:pt>
                <c:pt idx="619">
                  <c:v>-4.1128600425523016</c:v>
                </c:pt>
                <c:pt idx="620">
                  <c:v>-4.124804073865441</c:v>
                </c:pt>
                <c:pt idx="621">
                  <c:v>-4.1367481241555781</c:v>
                </c:pt>
                <c:pt idx="622">
                  <c:v>-4.1486921934223719</c:v>
                </c:pt>
                <c:pt idx="623">
                  <c:v>-4.1606362816654823</c:v>
                </c:pt>
                <c:pt idx="624">
                  <c:v>-4.1725803888845681</c:v>
                </c:pt>
                <c:pt idx="625">
                  <c:v>-4.1845245150792882</c:v>
                </c:pt>
                <c:pt idx="626">
                  <c:v>-4.1964686602493027</c:v>
                </c:pt>
                <c:pt idx="627">
                  <c:v>-4.2084128243942693</c:v>
                </c:pt>
                <c:pt idx="628">
                  <c:v>-4.220357007513849</c:v>
                </c:pt>
                <c:pt idx="629">
                  <c:v>-4.2323012096076997</c:v>
                </c:pt>
                <c:pt idx="630">
                  <c:v>-4.2442454306754813</c:v>
                </c:pt>
                <c:pt idx="631">
                  <c:v>-4.2561896707168527</c:v>
                </c:pt>
                <c:pt idx="632">
                  <c:v>-4.2681339297314729</c:v>
                </c:pt>
                <c:pt idx="633">
                  <c:v>-4.2800782077190007</c:v>
                </c:pt>
                <c:pt idx="634">
                  <c:v>-4.2920225046790961</c:v>
                </c:pt>
                <c:pt idx="635">
                  <c:v>-4.3039668206114179</c:v>
                </c:pt>
                <c:pt idx="636">
                  <c:v>-4.315911155515626</c:v>
                </c:pt>
                <c:pt idx="637">
                  <c:v>-4.3278555093913793</c:v>
                </c:pt>
                <c:pt idx="638">
                  <c:v>-4.3397998822383368</c:v>
                </c:pt>
                <c:pt idx="639">
                  <c:v>-4.3517442740561574</c:v>
                </c:pt>
                <c:pt idx="640">
                  <c:v>-4.3636886848445009</c:v>
                </c:pt>
                <c:pt idx="641">
                  <c:v>-4.3756331146030263</c:v>
                </c:pt>
                <c:pt idx="642">
                  <c:v>-4.3875775633313934</c:v>
                </c:pt>
                <c:pt idx="643">
                  <c:v>-4.3995220310292611</c:v>
                </c:pt>
                <c:pt idx="644">
                  <c:v>-4.4114665176962884</c:v>
                </c:pt>
                <c:pt idx="645">
                  <c:v>-4.4234110233321342</c:v>
                </c:pt>
                <c:pt idx="646">
                  <c:v>-4.4353555479364584</c:v>
                </c:pt>
                <c:pt idx="647">
                  <c:v>-4.4473000915089207</c:v>
                </c:pt>
                <c:pt idx="648">
                  <c:v>-4.4592446540491792</c:v>
                </c:pt>
                <c:pt idx="649">
                  <c:v>-4.4711892355568938</c:v>
                </c:pt>
                <c:pt idx="650">
                  <c:v>-4.4831338360317234</c:v>
                </c:pt>
                <c:pt idx="651">
                  <c:v>-4.4950784554733278</c:v>
                </c:pt>
                <c:pt idx="652">
                  <c:v>-4.507023093881366</c:v>
                </c:pt>
                <c:pt idx="653">
                  <c:v>-4.5189677512554978</c:v>
                </c:pt>
                <c:pt idx="654">
                  <c:v>-4.5309124275953812</c:v>
                </c:pt>
                <c:pt idx="655">
                  <c:v>-4.5428571229006769</c:v>
                </c:pt>
                <c:pt idx="656">
                  <c:v>-4.554801837171043</c:v>
                </c:pt>
                <c:pt idx="657">
                  <c:v>-4.5667465704061394</c:v>
                </c:pt>
                <c:pt idx="658">
                  <c:v>-4.5786913226056258</c:v>
                </c:pt>
                <c:pt idx="659">
                  <c:v>-4.5906360937691613</c:v>
                </c:pt>
                <c:pt idx="660">
                  <c:v>-4.6025808838964046</c:v>
                </c:pt>
                <c:pt idx="661">
                  <c:v>-4.6145256929870149</c:v>
                </c:pt>
                <c:pt idx="662">
                  <c:v>-4.6264705210406518</c:v>
                </c:pt>
                <c:pt idx="663">
                  <c:v>-4.6384153680569753</c:v>
                </c:pt>
                <c:pt idx="664">
                  <c:v>-4.6503602340356442</c:v>
                </c:pt>
                <c:pt idx="665">
                  <c:v>-4.6623051189763176</c:v>
                </c:pt>
                <c:pt idx="666">
                  <c:v>-4.6742500228786552</c:v>
                </c:pt>
                <c:pt idx="667">
                  <c:v>-4.686194945742316</c:v>
                </c:pt>
                <c:pt idx="668">
                  <c:v>-4.6981398875669589</c:v>
                </c:pt>
                <c:pt idx="669">
                  <c:v>-4.7100848483522437</c:v>
                </c:pt>
                <c:pt idx="670">
                  <c:v>-4.7220298280978303</c:v>
                </c:pt>
                <c:pt idx="671">
                  <c:v>-4.7339748268033777</c:v>
                </c:pt>
                <c:pt idx="672">
                  <c:v>-4.7459198444685446</c:v>
                </c:pt>
                <c:pt idx="673">
                  <c:v>-4.7578648810929911</c:v>
                </c:pt>
                <c:pt idx="674">
                  <c:v>-4.769809936676376</c:v>
                </c:pt>
                <c:pt idx="675">
                  <c:v>-4.7817550112183591</c:v>
                </c:pt>
                <c:pt idx="676">
                  <c:v>-4.7937001047185994</c:v>
                </c:pt>
                <c:pt idx="677">
                  <c:v>-4.8056452171767559</c:v>
                </c:pt>
                <c:pt idx="678">
                  <c:v>-4.8175903485924882</c:v>
                </c:pt>
                <c:pt idx="679">
                  <c:v>-4.8295354989654564</c:v>
                </c:pt>
                <c:pt idx="680">
                  <c:v>-4.8414806682953193</c:v>
                </c:pt>
                <c:pt idx="681">
                  <c:v>-4.8534258565817359</c:v>
                </c:pt>
                <c:pt idx="682">
                  <c:v>-4.8653710638243659</c:v>
                </c:pt>
                <c:pt idx="683">
                  <c:v>-4.8773162900228693</c:v>
                </c:pt>
                <c:pt idx="684">
                  <c:v>-4.8892615351769049</c:v>
                </c:pt>
                <c:pt idx="685">
                  <c:v>-4.9012067992861317</c:v>
                </c:pt>
                <c:pt idx="686">
                  <c:v>-4.9131520823502095</c:v>
                </c:pt>
                <c:pt idx="687">
                  <c:v>-4.9250973843687982</c:v>
                </c:pt>
                <c:pt idx="688">
                  <c:v>-4.9370427053415566</c:v>
                </c:pt>
                <c:pt idx="689">
                  <c:v>-4.9489880452681438</c:v>
                </c:pt>
                <c:pt idx="690">
                  <c:v>-4.9609334041482196</c:v>
                </c:pt>
                <c:pt idx="691">
                  <c:v>-4.9728787819814437</c:v>
                </c:pt>
                <c:pt idx="692">
                  <c:v>-4.9848241787674752</c:v>
                </c:pt>
                <c:pt idx="693">
                  <c:v>-4.9967695945059729</c:v>
                </c:pt>
                <c:pt idx="694">
                  <c:v>-5.0087150291965967</c:v>
                </c:pt>
                <c:pt idx="695">
                  <c:v>-5.0206604828390065</c:v>
                </c:pt>
                <c:pt idx="696">
                  <c:v>-5.032605955432861</c:v>
                </c:pt>
                <c:pt idx="697">
                  <c:v>-5.0445514469778203</c:v>
                </c:pt>
                <c:pt idx="698">
                  <c:v>-5.0564969574735432</c:v>
                </c:pt>
                <c:pt idx="699">
                  <c:v>-5.0684424869196896</c:v>
                </c:pt>
                <c:pt idx="700">
                  <c:v>-5.0803880353159183</c:v>
                </c:pt>
                <c:pt idx="701">
                  <c:v>-5.0923336026618893</c:v>
                </c:pt>
                <c:pt idx="702">
                  <c:v>-5.1042791889572614</c:v>
                </c:pt>
                <c:pt idx="703">
                  <c:v>-5.1162247942016945</c:v>
                </c:pt>
                <c:pt idx="704">
                  <c:v>-5.1281704183948484</c:v>
                </c:pt>
                <c:pt idx="705">
                  <c:v>-5.1401160615363821</c:v>
                </c:pt>
                <c:pt idx="706">
                  <c:v>-5.1520617236259545</c:v>
                </c:pt>
                <c:pt idx="707">
                  <c:v>-5.1640074046632263</c:v>
                </c:pt>
                <c:pt idx="708">
                  <c:v>-5.1759531046478555</c:v>
                </c:pt>
                <c:pt idx="709">
                  <c:v>-5.1878988235795029</c:v>
                </c:pt>
                <c:pt idx="710">
                  <c:v>-5.1998445614578275</c:v>
                </c:pt>
                <c:pt idx="711">
                  <c:v>-5.2117903182824881</c:v>
                </c:pt>
                <c:pt idx="712">
                  <c:v>-5.2237360940531445</c:v>
                </c:pt>
                <c:pt idx="713">
                  <c:v>-5.2356818887694567</c:v>
                </c:pt>
                <c:pt idx="714">
                  <c:v>-5.2476277024310836</c:v>
                </c:pt>
                <c:pt idx="715">
                  <c:v>-5.2595735350376849</c:v>
                </c:pt>
                <c:pt idx="716">
                  <c:v>-5.2715193865889205</c:v>
                </c:pt>
                <c:pt idx="717">
                  <c:v>-5.2834652570844494</c:v>
                </c:pt>
                <c:pt idx="718">
                  <c:v>-5.2954111465239313</c:v>
                </c:pt>
                <c:pt idx="719">
                  <c:v>-5.3073570549070253</c:v>
                </c:pt>
                <c:pt idx="720">
                  <c:v>-5.319302982233391</c:v>
                </c:pt>
                <c:pt idx="721">
                  <c:v>-5.3312489285026885</c:v>
                </c:pt>
                <c:pt idx="722">
                  <c:v>-5.3431948937145766</c:v>
                </c:pt>
                <c:pt idx="723">
                  <c:v>-5.3551408778687151</c:v>
                </c:pt>
                <c:pt idx="724">
                  <c:v>-5.3670868809647638</c:v>
                </c:pt>
                <c:pt idx="725">
                  <c:v>-5.3790329030023818</c:v>
                </c:pt>
                <c:pt idx="726">
                  <c:v>-5.3909789439812279</c:v>
                </c:pt>
                <c:pt idx="727">
                  <c:v>-5.4029250039009629</c:v>
                </c:pt>
                <c:pt idx="728">
                  <c:v>-5.4148710827612456</c:v>
                </c:pt>
                <c:pt idx="729">
                  <c:v>-5.426817180561736</c:v>
                </c:pt>
                <c:pt idx="730">
                  <c:v>-5.438763297302093</c:v>
                </c:pt>
                <c:pt idx="731">
                  <c:v>-5.4507094329819763</c:v>
                </c:pt>
                <c:pt idx="732">
                  <c:v>-5.4626555876010459</c:v>
                </c:pt>
                <c:pt idx="733">
                  <c:v>-5.4746017611589606</c:v>
                </c:pt>
                <c:pt idx="734">
                  <c:v>-5.4865479536553803</c:v>
                </c:pt>
                <c:pt idx="735">
                  <c:v>-5.4984941650899648</c:v>
                </c:pt>
                <c:pt idx="736">
                  <c:v>-5.510440395462374</c:v>
                </c:pt>
                <c:pt idx="737">
                  <c:v>-5.5223866447722667</c:v>
                </c:pt>
                <c:pt idx="738">
                  <c:v>-5.534332913019302</c:v>
                </c:pt>
                <c:pt idx="739">
                  <c:v>-5.5462792002031405</c:v>
                </c:pt>
                <c:pt idx="740">
                  <c:v>-5.5582255063234411</c:v>
                </c:pt>
                <c:pt idx="741">
                  <c:v>-5.5701718313798638</c:v>
                </c:pt>
                <c:pt idx="742">
                  <c:v>-5.5821181753720674</c:v>
                </c:pt>
                <c:pt idx="743">
                  <c:v>-5.5940645382997127</c:v>
                </c:pt>
                <c:pt idx="744">
                  <c:v>-5.6060109201624586</c:v>
                </c:pt>
                <c:pt idx="745">
                  <c:v>-5.617957320959964</c:v>
                </c:pt>
                <c:pt idx="746">
                  <c:v>-5.6299037406918897</c:v>
                </c:pt>
                <c:pt idx="747">
                  <c:v>-5.6418501793578946</c:v>
                </c:pt>
                <c:pt idx="748">
                  <c:v>-5.6537966369576385</c:v>
                </c:pt>
                <c:pt idx="749">
                  <c:v>-5.6657431134907803</c:v>
                </c:pt>
                <c:pt idx="750">
                  <c:v>-5.6776896089569799</c:v>
                </c:pt>
                <c:pt idx="751">
                  <c:v>-5.6896361233558972</c:v>
                </c:pt>
                <c:pt idx="752">
                  <c:v>-5.7015826566871919</c:v>
                </c:pt>
                <c:pt idx="753">
                  <c:v>-5.7135292089505239</c:v>
                </c:pt>
                <c:pt idx="754">
                  <c:v>-5.725475780145552</c:v>
                </c:pt>
                <c:pt idx="755">
                  <c:v>-5.7374223702719362</c:v>
                </c:pt>
                <c:pt idx="756">
                  <c:v>-5.7493689793293363</c:v>
                </c:pt>
                <c:pt idx="757">
                  <c:v>-5.7613156073174112</c:v>
                </c:pt>
                <c:pt idx="758">
                  <c:v>-5.7732622542358207</c:v>
                </c:pt>
                <c:pt idx="759">
                  <c:v>-5.7852089200842247</c:v>
                </c:pt>
                <c:pt idx="760">
                  <c:v>-5.797155604862283</c:v>
                </c:pt>
                <c:pt idx="761">
                  <c:v>-5.8091023085696554</c:v>
                </c:pt>
                <c:pt idx="762">
                  <c:v>-5.8210490312060008</c:v>
                </c:pt>
                <c:pt idx="763">
                  <c:v>-5.8329957727709791</c:v>
                </c:pt>
                <c:pt idx="764">
                  <c:v>-5.8449425332642502</c:v>
                </c:pt>
                <c:pt idx="765">
                  <c:v>-5.8568893126854729</c:v>
                </c:pt>
                <c:pt idx="766">
                  <c:v>-5.8688361110343079</c:v>
                </c:pt>
                <c:pt idx="767">
                  <c:v>-5.8807829283104143</c:v>
                </c:pt>
                <c:pt idx="768">
                  <c:v>-5.8927297645134518</c:v>
                </c:pt>
                <c:pt idx="769">
                  <c:v>-5.9046766196430802</c:v>
                </c:pt>
                <c:pt idx="770">
                  <c:v>-5.9166234936989586</c:v>
                </c:pt>
                <c:pt idx="771">
                  <c:v>-5.9285703866807475</c:v>
                </c:pt>
                <c:pt idx="772">
                  <c:v>-5.9405172985881061</c:v>
                </c:pt>
                <c:pt idx="773">
                  <c:v>-5.952464229420694</c:v>
                </c:pt>
                <c:pt idx="774">
                  <c:v>-5.9644111791781711</c:v>
                </c:pt>
                <c:pt idx="775">
                  <c:v>-5.9763581478601973</c:v>
                </c:pt>
                <c:pt idx="776">
                  <c:v>-5.9883051354664314</c:v>
                </c:pt>
                <c:pt idx="777">
                  <c:v>-6.0002521419965333</c:v>
                </c:pt>
                <c:pt idx="778">
                  <c:v>-6.0121991674501629</c:v>
                </c:pt>
                <c:pt idx="779">
                  <c:v>-6.02414621182698</c:v>
                </c:pt>
                <c:pt idx="780">
                  <c:v>-6.0360932751266443</c:v>
                </c:pt>
                <c:pt idx="781">
                  <c:v>-6.0480403573488157</c:v>
                </c:pt>
                <c:pt idx="782">
                  <c:v>-6.0599874584931532</c:v>
                </c:pt>
                <c:pt idx="783">
                  <c:v>-6.0719345785593175</c:v>
                </c:pt>
                <c:pt idx="784">
                  <c:v>-6.0838817175469675</c:v>
                </c:pt>
                <c:pt idx="785">
                  <c:v>-6.095828875455763</c:v>
                </c:pt>
                <c:pt idx="786">
                  <c:v>-6.1077760522853639</c:v>
                </c:pt>
                <c:pt idx="787">
                  <c:v>-6.11972324803543</c:v>
                </c:pt>
                <c:pt idx="788">
                  <c:v>-6.1316704627056202</c:v>
                </c:pt>
                <c:pt idx="789">
                  <c:v>-6.1436176962955953</c:v>
                </c:pt>
                <c:pt idx="790">
                  <c:v>-6.1555649488050141</c:v>
                </c:pt>
                <c:pt idx="791">
                  <c:v>-6.1675122202335366</c:v>
                </c:pt>
                <c:pt idx="792">
                  <c:v>-6.1794595105808225</c:v>
                </c:pt>
                <c:pt idx="793">
                  <c:v>-6.1914068198465317</c:v>
                </c:pt>
                <c:pt idx="794">
                  <c:v>-6.203354148030324</c:v>
                </c:pt>
                <c:pt idx="795">
                  <c:v>-6.2153014951318593</c:v>
                </c:pt>
                <c:pt idx="796">
                  <c:v>-6.2272488611507972</c:v>
                </c:pt>
                <c:pt idx="797">
                  <c:v>-6.2391962460867969</c:v>
                </c:pt>
                <c:pt idx="798">
                  <c:v>-6.251143649939519</c:v>
                </c:pt>
                <c:pt idx="799">
                  <c:v>-6.2630910727086224</c:v>
                </c:pt>
                <c:pt idx="800">
                  <c:v>-6.275038514393767</c:v>
                </c:pt>
                <c:pt idx="801">
                  <c:v>-6.2869859749946135</c:v>
                </c:pt>
                <c:pt idx="802">
                  <c:v>-6.2989334545108209</c:v>
                </c:pt>
                <c:pt idx="803">
                  <c:v>-6.3108809529420489</c:v>
                </c:pt>
                <c:pt idx="804">
                  <c:v>-6.3228284702879574</c:v>
                </c:pt>
                <c:pt idx="805">
                  <c:v>-6.3347760065482062</c:v>
                </c:pt>
                <c:pt idx="806">
                  <c:v>-6.3467235617224542</c:v>
                </c:pt>
                <c:pt idx="807">
                  <c:v>-6.3586711358103623</c:v>
                </c:pt>
                <c:pt idx="808">
                  <c:v>-6.3706187288115901</c:v>
                </c:pt>
                <c:pt idx="809">
                  <c:v>-6.3825663407257966</c:v>
                </c:pt>
                <c:pt idx="810">
                  <c:v>-6.3945139715526427</c:v>
                </c:pt>
                <c:pt idx="811">
                  <c:v>-6.4064616212917871</c:v>
                </c:pt>
                <c:pt idx="812">
                  <c:v>-6.4184092899428906</c:v>
                </c:pt>
                <c:pt idx="813">
                  <c:v>-6.4303569775056122</c:v>
                </c:pt>
                <c:pt idx="814">
                  <c:v>-6.4423046839796125</c:v>
                </c:pt>
                <c:pt idx="815">
                  <c:v>-6.4542524093645506</c:v>
                </c:pt>
                <c:pt idx="816">
                  <c:v>-6.4662001536600862</c:v>
                </c:pt>
                <c:pt idx="817">
                  <c:v>-6.47814791686588</c:v>
                </c:pt>
                <c:pt idx="818">
                  <c:v>-6.490095698981591</c:v>
                </c:pt>
                <c:pt idx="819">
                  <c:v>-6.502043500006879</c:v>
                </c:pt>
                <c:pt idx="820">
                  <c:v>-6.5139913199414039</c:v>
                </c:pt>
                <c:pt idx="821">
                  <c:v>-6.5259391587848263</c:v>
                </c:pt>
                <c:pt idx="822">
                  <c:v>-6.5378870165368053</c:v>
                </c:pt>
                <c:pt idx="823">
                  <c:v>-6.5498348931970005</c:v>
                </c:pt>
                <c:pt idx="824">
                  <c:v>-6.5617827887650719</c:v>
                </c:pt>
                <c:pt idx="825">
                  <c:v>-6.5737307032406793</c:v>
                </c:pt>
                <c:pt idx="826">
                  <c:v>-6.5856786366234825</c:v>
                </c:pt>
                <c:pt idx="827">
                  <c:v>-6.5976265889131422</c:v>
                </c:pt>
                <c:pt idx="828">
                  <c:v>-6.6095745601093174</c:v>
                </c:pt>
                <c:pt idx="829">
                  <c:v>-6.6215225502116679</c:v>
                </c:pt>
                <c:pt idx="830">
                  <c:v>-6.6334705592198535</c:v>
                </c:pt>
                <c:pt idx="831">
                  <c:v>-6.6454185871335341</c:v>
                </c:pt>
                <c:pt idx="832">
                  <c:v>-6.6573666339523703</c:v>
                </c:pt>
                <c:pt idx="833">
                  <c:v>-6.6693146996760211</c:v>
                </c:pt>
                <c:pt idx="834">
                  <c:v>-6.6812627843041463</c:v>
                </c:pt>
                <c:pt idx="835">
                  <c:v>-6.6932108878364067</c:v>
                </c:pt>
                <c:pt idx="836">
                  <c:v>-6.7051590102724612</c:v>
                </c:pt>
                <c:pt idx="837">
                  <c:v>-6.7171071516119696</c:v>
                </c:pt>
                <c:pt idx="838">
                  <c:v>-6.7290553118545926</c:v>
                </c:pt>
                <c:pt idx="839">
                  <c:v>-6.7410034909999892</c:v>
                </c:pt>
                <c:pt idx="840">
                  <c:v>-6.7529516890478201</c:v>
                </c:pt>
                <c:pt idx="841">
                  <c:v>-6.764899905997745</c:v>
                </c:pt>
                <c:pt idx="842">
                  <c:v>-6.7768481418494231</c:v>
                </c:pt>
                <c:pt idx="843">
                  <c:v>-6.7887963966025149</c:v>
                </c:pt>
                <c:pt idx="844">
                  <c:v>-6.8007446702566803</c:v>
                </c:pt>
                <c:pt idx="845">
                  <c:v>-6.8126929628115791</c:v>
                </c:pt>
                <c:pt idx="846">
                  <c:v>-6.8246412742668712</c:v>
                </c:pt>
                <c:pt idx="847">
                  <c:v>-6.8365896046222163</c:v>
                </c:pt>
                <c:pt idx="848">
                  <c:v>-6.8485379538772744</c:v>
                </c:pt>
                <c:pt idx="849">
                  <c:v>-6.8604863220317052</c:v>
                </c:pt>
                <c:pt idx="850">
                  <c:v>-6.8724347090851694</c:v>
                </c:pt>
                <c:pt idx="851">
                  <c:v>-6.884383115037326</c:v>
                </c:pt>
                <c:pt idx="852">
                  <c:v>-6.8963315398878349</c:v>
                </c:pt>
                <c:pt idx="853">
                  <c:v>-6.9082799836363566</c:v>
                </c:pt>
                <c:pt idx="854">
                  <c:v>-6.9202284462825512</c:v>
                </c:pt>
                <c:pt idx="855">
                  <c:v>-6.9321769278260783</c:v>
                </c:pt>
                <c:pt idx="856">
                  <c:v>-6.944125428266597</c:v>
                </c:pt>
                <c:pt idx="857">
                  <c:v>-6.9560739476037678</c:v>
                </c:pt>
                <c:pt idx="858">
                  <c:v>-6.9680224858372517</c:v>
                </c:pt>
                <c:pt idx="859">
                  <c:v>-6.9799710429667075</c:v>
                </c:pt>
                <c:pt idx="860">
                  <c:v>-6.9919196189917949</c:v>
                </c:pt>
                <c:pt idx="861">
                  <c:v>-7.0038682139121748</c:v>
                </c:pt>
                <c:pt idx="862">
                  <c:v>-7.0158168277275061</c:v>
                </c:pt>
                <c:pt idx="863">
                  <c:v>-7.0277654604374495</c:v>
                </c:pt>
                <c:pt idx="864">
                  <c:v>-7.0397141120416649</c:v>
                </c:pt>
                <c:pt idx="865">
                  <c:v>-7.0516627825398119</c:v>
                </c:pt>
                <c:pt idx="866">
                  <c:v>-7.0636114719315506</c:v>
                </c:pt>
                <c:pt idx="867">
                  <c:v>-7.0755601802165415</c:v>
                </c:pt>
                <c:pt idx="868">
                  <c:v>-7.0875089073944437</c:v>
                </c:pt>
                <c:pt idx="869">
                  <c:v>-7.0994576534649179</c:v>
                </c:pt>
                <c:pt idx="870">
                  <c:v>-7.1114064184276238</c:v>
                </c:pt>
                <c:pt idx="871">
                  <c:v>-7.1233552022822213</c:v>
                </c:pt>
                <c:pt idx="872">
                  <c:v>-7.1353040050283703</c:v>
                </c:pt>
                <c:pt idx="873">
                  <c:v>-7.1472528266657305</c:v>
                </c:pt>
                <c:pt idx="874">
                  <c:v>-7.1592016671939627</c:v>
                </c:pt>
                <c:pt idx="875">
                  <c:v>-7.1711505266127267</c:v>
                </c:pt>
                <c:pt idx="876">
                  <c:v>-7.1830994049216823</c:v>
                </c:pt>
                <c:pt idx="877">
                  <c:v>-7.1950483021204894</c:v>
                </c:pt>
                <c:pt idx="878">
                  <c:v>-7.2069972182088078</c:v>
                </c:pt>
                <c:pt idx="879">
                  <c:v>-7.2189461531862973</c:v>
                </c:pt>
                <c:pt idx="880">
                  <c:v>-7.2308951070526186</c:v>
                </c:pt>
                <c:pt idx="881">
                  <c:v>-7.2428440798074316</c:v>
                </c:pt>
                <c:pt idx="882">
                  <c:v>-7.2547930714503961</c:v>
                </c:pt>
                <c:pt idx="883">
                  <c:v>-7.2667420819811719</c:v>
                </c:pt>
                <c:pt idx="884">
                  <c:v>-7.2786911113994197</c:v>
                </c:pt>
                <c:pt idx="885">
                  <c:v>-7.2906401597047985</c:v>
                </c:pt>
                <c:pt idx="886">
                  <c:v>-7.302589226896969</c:v>
                </c:pt>
                <c:pt idx="887">
                  <c:v>-7.314538312975591</c:v>
                </c:pt>
                <c:pt idx="888">
                  <c:v>-7.3264874179403252</c:v>
                </c:pt>
                <c:pt idx="889">
                  <c:v>-7.3384365417908306</c:v>
                </c:pt>
                <c:pt idx="890">
                  <c:v>-7.3503856845267679</c:v>
                </c:pt>
                <c:pt idx="891">
                  <c:v>-7.3623348461477969</c:v>
                </c:pt>
                <c:pt idx="892">
                  <c:v>-7.3742840266535774</c:v>
                </c:pt>
                <c:pt idx="893">
                  <c:v>-7.3862332260437702</c:v>
                </c:pt>
                <c:pt idx="894">
                  <c:v>-7.3981824443180351</c:v>
                </c:pt>
                <c:pt idx="895">
                  <c:v>-7.4101316814760319</c:v>
                </c:pt>
                <c:pt idx="896">
                  <c:v>-7.4220809375174204</c:v>
                </c:pt>
                <c:pt idx="897">
                  <c:v>-7.4340302124418614</c:v>
                </c:pt>
                <c:pt idx="898">
                  <c:v>-7.4459795062490137</c:v>
                </c:pt>
                <c:pt idx="899">
                  <c:v>-7.4579288189385391</c:v>
                </c:pt>
                <c:pt idx="900">
                  <c:v>-7.4698781505100964</c:v>
                </c:pt>
                <c:pt idx="901">
                  <c:v>-7.4818275009633464</c:v>
                </c:pt>
                <c:pt idx="902">
                  <c:v>-7.4937768702979479</c:v>
                </c:pt>
                <c:pt idx="903">
                  <c:v>-7.5057262585135627</c:v>
                </c:pt>
                <c:pt idx="904">
                  <c:v>-7.5176756656098496</c:v>
                </c:pt>
                <c:pt idx="905">
                  <c:v>-7.5296250915864693</c:v>
                </c:pt>
                <c:pt idx="906">
                  <c:v>-7.5415745364430817</c:v>
                </c:pt>
                <c:pt idx="907">
                  <c:v>-7.5535240001793467</c:v>
                </c:pt>
                <c:pt idx="908">
                  <c:v>-7.5654734827949248</c:v>
                </c:pt>
                <c:pt idx="909">
                  <c:v>-7.577422984289476</c:v>
                </c:pt>
                <c:pt idx="910">
                  <c:v>-7.5893725046626601</c:v>
                </c:pt>
                <c:pt idx="911">
                  <c:v>-7.6013220439141378</c:v>
                </c:pt>
                <c:pt idx="912">
                  <c:v>-7.613271602043568</c:v>
                </c:pt>
                <c:pt idx="913">
                  <c:v>-7.6252211790506124</c:v>
                </c:pt>
                <c:pt idx="914">
                  <c:v>-7.6371707749349298</c:v>
                </c:pt>
                <c:pt idx="915">
                  <c:v>-7.649120389696181</c:v>
                </c:pt>
                <c:pt idx="916">
                  <c:v>-7.6610700233340259</c:v>
                </c:pt>
                <c:pt idx="917">
                  <c:v>-7.6730196758481251</c:v>
                </c:pt>
                <c:pt idx="918">
                  <c:v>-7.6849693472381375</c:v>
                </c:pt>
                <c:pt idx="919">
                  <c:v>-7.696919037503724</c:v>
                </c:pt>
                <c:pt idx="920">
                  <c:v>-7.7088687466445451</c:v>
                </c:pt>
                <c:pt idx="921">
                  <c:v>-7.7208184746602608</c:v>
                </c:pt>
                <c:pt idx="922">
                  <c:v>-7.7327682215505309</c:v>
                </c:pt>
                <c:pt idx="923">
                  <c:v>-7.744717987315016</c:v>
                </c:pt>
                <c:pt idx="924">
                  <c:v>-7.7566677719533752</c:v>
                </c:pt>
                <c:pt idx="925">
                  <c:v>-7.76861757546527</c:v>
                </c:pt>
                <c:pt idx="926">
                  <c:v>-7.7805673978503593</c:v>
                </c:pt>
                <c:pt idx="927">
                  <c:v>-7.792517239108304</c:v>
                </c:pt>
                <c:pt idx="928">
                  <c:v>-7.8044670992387646</c:v>
                </c:pt>
                <c:pt idx="929">
                  <c:v>-7.8164169782414001</c:v>
                </c:pt>
                <c:pt idx="930">
                  <c:v>-7.8283668761158713</c:v>
                </c:pt>
                <c:pt idx="931">
                  <c:v>-7.8403167928618389</c:v>
                </c:pt>
                <c:pt idx="932">
                  <c:v>-7.8522667284789627</c:v>
                </c:pt>
                <c:pt idx="933">
                  <c:v>-7.8642166829669025</c:v>
                </c:pt>
                <c:pt idx="934">
                  <c:v>-7.876166656325319</c:v>
                </c:pt>
                <c:pt idx="935">
                  <c:v>-7.8881166485538721</c:v>
                </c:pt>
                <c:pt idx="936">
                  <c:v>-7.9000666596522215</c:v>
                </c:pt>
                <c:pt idx="937">
                  <c:v>-7.9120166896200281</c:v>
                </c:pt>
                <c:pt idx="938">
                  <c:v>-7.9239667384569517</c:v>
                </c:pt>
                <c:pt idx="939">
                  <c:v>-7.9359168061626528</c:v>
                </c:pt>
                <c:pt idx="940">
                  <c:v>-7.9478668927367915</c:v>
                </c:pt>
                <c:pt idx="941">
                  <c:v>-7.9598169981790283</c:v>
                </c:pt>
                <c:pt idx="942">
                  <c:v>-7.9717671224890223</c:v>
                </c:pt>
                <c:pt idx="943">
                  <c:v>-7.983717265666435</c:v>
                </c:pt>
                <c:pt idx="944">
                  <c:v>-7.9956674277109263</c:v>
                </c:pt>
                <c:pt idx="945">
                  <c:v>-8.0076176086221551</c:v>
                </c:pt>
                <c:pt idx="946">
                  <c:v>-8.019567808399783</c:v>
                </c:pt>
                <c:pt idx="947">
                  <c:v>-8.0315180270434698</c:v>
                </c:pt>
                <c:pt idx="948">
                  <c:v>-8.0434682645528763</c:v>
                </c:pt>
                <c:pt idx="949">
                  <c:v>-8.0554185209276614</c:v>
                </c:pt>
                <c:pt idx="950">
                  <c:v>-8.0673687961674876</c:v>
                </c:pt>
                <c:pt idx="951">
                  <c:v>-8.0793190902720138</c:v>
                </c:pt>
                <c:pt idx="952">
                  <c:v>-8.0912694032408989</c:v>
                </c:pt>
                <c:pt idx="953">
                  <c:v>-8.1032197350738056</c:v>
                </c:pt>
                <c:pt idx="954">
                  <c:v>-8.1151700857703926</c:v>
                </c:pt>
                <c:pt idx="955">
                  <c:v>-8.1271204553303207</c:v>
                </c:pt>
                <c:pt idx="956">
                  <c:v>-8.1390708437532489</c:v>
                </c:pt>
                <c:pt idx="957">
                  <c:v>-8.1510212510388396</c:v>
                </c:pt>
                <c:pt idx="958">
                  <c:v>-8.1629716771867518</c:v>
                </c:pt>
                <c:pt idx="959">
                  <c:v>-8.1749221221966444</c:v>
                </c:pt>
                <c:pt idx="960">
                  <c:v>-8.1868725860681799</c:v>
                </c:pt>
                <c:pt idx="961">
                  <c:v>-8.1988230688010173</c:v>
                </c:pt>
                <c:pt idx="962">
                  <c:v>-8.2107735703948173</c:v>
                </c:pt>
                <c:pt idx="963">
                  <c:v>-8.2227240908492405</c:v>
                </c:pt>
                <c:pt idx="964">
                  <c:v>-8.2346746301639477</c:v>
                </c:pt>
                <c:pt idx="965">
                  <c:v>-8.2466251883385979</c:v>
                </c:pt>
                <c:pt idx="966">
                  <c:v>-8.2585757653728518</c:v>
                </c:pt>
                <c:pt idx="967">
                  <c:v>-8.27052636126637</c:v>
                </c:pt>
                <c:pt idx="968">
                  <c:v>-8.2824769760188115</c:v>
                </c:pt>
                <c:pt idx="969">
                  <c:v>-8.2944276096298388</c:v>
                </c:pt>
                <c:pt idx="970">
                  <c:v>-8.3063782620991109</c:v>
                </c:pt>
                <c:pt idx="971">
                  <c:v>-8.3183289334262884</c:v>
                </c:pt>
                <c:pt idx="972">
                  <c:v>-8.3302796236110304</c:v>
                </c:pt>
                <c:pt idx="973">
                  <c:v>-8.3422303326529992</c:v>
                </c:pt>
                <c:pt idx="974">
                  <c:v>-8.3541810605518538</c:v>
                </c:pt>
                <c:pt idx="975">
                  <c:v>-8.366131807307255</c:v>
                </c:pt>
                <c:pt idx="976">
                  <c:v>-8.3780825729188617</c:v>
                </c:pt>
                <c:pt idx="977">
                  <c:v>-8.3900333573863364</c:v>
                </c:pt>
                <c:pt idx="978">
                  <c:v>-8.401984160709338</c:v>
                </c:pt>
                <c:pt idx="979">
                  <c:v>-8.4139349828875272</c:v>
                </c:pt>
                <c:pt idx="980">
                  <c:v>-8.4258858239205647</c:v>
                </c:pt>
                <c:pt idx="981">
                  <c:v>-8.4378366838081096</c:v>
                </c:pt>
                <c:pt idx="982">
                  <c:v>-8.4497875625498242</c:v>
                </c:pt>
                <c:pt idx="983">
                  <c:v>-8.4617384601453676</c:v>
                </c:pt>
                <c:pt idx="984">
                  <c:v>-8.4736893765944004</c:v>
                </c:pt>
                <c:pt idx="985">
                  <c:v>-8.4856403118965815</c:v>
                </c:pt>
                <c:pt idx="986">
                  <c:v>-8.4975912660515736</c:v>
                </c:pt>
                <c:pt idx="987">
                  <c:v>-8.5095422390590354</c:v>
                </c:pt>
                <c:pt idx="988">
                  <c:v>-8.5214932309186278</c:v>
                </c:pt>
                <c:pt idx="989">
                  <c:v>-8.5334442416300114</c:v>
                </c:pt>
                <c:pt idx="990">
                  <c:v>-8.5453952711928469</c:v>
                </c:pt>
                <c:pt idx="991">
                  <c:v>-8.5573463196067934</c:v>
                </c:pt>
                <c:pt idx="992">
                  <c:v>-8.5692973868715132</c:v>
                </c:pt>
                <c:pt idx="993">
                  <c:v>-8.5812484729866654</c:v>
                </c:pt>
                <c:pt idx="994">
                  <c:v>-8.5931995779519106</c:v>
                </c:pt>
                <c:pt idx="995">
                  <c:v>-8.6051507017669078</c:v>
                </c:pt>
                <c:pt idx="996">
                  <c:v>-8.6171018444313194</c:v>
                </c:pt>
                <c:pt idx="997">
                  <c:v>-8.6290530059448045</c:v>
                </c:pt>
                <c:pt idx="998">
                  <c:v>-8.6410041863070237</c:v>
                </c:pt>
                <c:pt idx="999">
                  <c:v>-8.6529553855176378</c:v>
                </c:pt>
                <c:pt idx="1000">
                  <c:v>-8.6649066035763074</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Calculs!$K$4:$K$1004</c:f>
              <c:numCache>
                <c:formatCode>0.00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1398.4587055379827</c:v>
                </c:pt>
                <c:pt idx="336">
                  <c:v>1398.5780826298239</c:v>
                </c:pt>
                <c:pt idx="337">
                  <c:v>1398.5992292457122</c:v>
                </c:pt>
                <c:pt idx="338">
                  <c:v>1398.522252781084</c:v>
                </c:pt>
                <c:pt idx="339">
                  <c:v>1398.3472601508411</c:v>
                </c:pt>
                <c:pt idx="340">
                  <c:v>1398.0743583925457</c:v>
                </c:pt>
                <c:pt idx="341">
                  <c:v>1397.7036552624415</c:v>
                </c:pt>
                <c:pt idx="342">
                  <c:v>1397.2352598189698</c:v>
                </c:pt>
                <c:pt idx="343">
                  <c:v>1396.6692829887929</c:v>
                </c:pt>
                <c:pt idx="344">
                  <c:v>1396.0058381108422</c:v>
                </c:pt>
                <c:pt idx="345">
                  <c:v>1395.2450414545517</c:v>
                </c:pt>
                <c:pt idx="346">
                  <c:v>1394.3870127091793</c:v>
                </c:pt>
                <c:pt idx="347">
                  <c:v>1393.4318754418935</c:v>
                </c:pt>
                <c:pt idx="348">
                  <c:v>1392.3797575230806</c:v>
                </c:pt>
                <c:pt idx="349">
                  <c:v>1391.2307915180641</c:v>
                </c:pt>
                <c:pt idx="350">
                  <c:v>1389.9851150450859</c:v>
                </c:pt>
                <c:pt idx="351">
                  <c:v>1388.6428710999728</c:v>
                </c:pt>
                <c:pt idx="352">
                  <c:v>1387.2042083483834</c:v>
                </c:pt>
                <c:pt idx="353">
                  <c:v>1385.6692813868926</c:v>
                </c:pt>
                <c:pt idx="354">
                  <c:v>1384.0382509744441</c:v>
                </c:pt>
                <c:pt idx="355">
                  <c:v>1382.3112842358773</c:v>
                </c:pt>
                <c:pt idx="356">
                  <c:v>1380.488554839342</c:v>
                </c:pt>
                <c:pt idx="357">
                  <c:v>1378.5702431494478</c:v>
                </c:pt>
                <c:pt idx="358">
                  <c:v>1376.5565363579913</c:v>
                </c:pt>
                <c:pt idx="359">
                  <c:v>1374.4476285940464</c:v>
                </c:pt>
                <c:pt idx="360">
                  <c:v>1372.2437210151331</c:v>
                </c:pt>
                <c:pt idx="361">
                  <c:v>1369.9450218810778</c:v>
                </c:pt>
                <c:pt idx="362">
                  <c:v>1367.5517466120734</c:v>
                </c:pt>
                <c:pt idx="363">
                  <c:v>1365.0641178323374</c:v>
                </c:pt>
                <c:pt idx="364">
                  <c:v>1362.4823654006468</c:v>
                </c:pt>
                <c:pt idx="365">
                  <c:v>1359.8067264289223</c:v>
                </c:pt>
                <c:pt idx="366">
                  <c:v>1357.0374452899252</c:v>
                </c:pt>
                <c:pt idx="367">
                  <c:v>1354.174773615033</c:v>
                </c:pt>
                <c:pt idx="368">
                  <c:v>1351.2189702829619</c:v>
                </c:pt>
                <c:pt idx="369">
                  <c:v>1348.1703014002223</c:v>
                </c:pt>
                <c:pt idx="370">
                  <c:v>1345.0290402740154</c:v>
                </c:pt>
                <c:pt idx="371">
                  <c:v>1341.7954673782035</c:v>
                </c:pt>
                <c:pt idx="372">
                  <c:v>1338.4698703129291</c:v>
                </c:pt>
                <c:pt idx="373">
                  <c:v>1335.052543758396</c:v>
                </c:pt>
                <c:pt idx="374">
                  <c:v>1331.5437894232753</c:v>
                </c:pt>
                <c:pt idx="375">
                  <c:v>1327.943915988154</c:v>
                </c:pt>
                <c:pt idx="376">
                  <c:v>1324.253239044406</c:v>
                </c:pt>
                <c:pt idx="377">
                  <c:v>1320.4720810288218</c:v>
                </c:pt>
                <c:pt idx="378">
                  <c:v>1316.6007711543116</c:v>
                </c:pt>
                <c:pt idx="379">
                  <c:v>1312.6396453369589</c:v>
                </c:pt>
                <c:pt idx="380">
                  <c:v>1308.589046119683</c:v>
                </c:pt>
                <c:pt idx="381">
                  <c:v>1304.4493225927438</c:v>
                </c:pt>
                <c:pt idx="382">
                  <c:v>1300.2208303113039</c:v>
                </c:pt>
                <c:pt idx="383">
                  <c:v>1295.903931210245</c:v>
                </c:pt>
                <c:pt idx="384">
                  <c:v>1291.4989935164215</c:v>
                </c:pt>
                <c:pt idx="385">
                  <c:v>1287.0063916585198</c:v>
                </c:pt>
                <c:pt idx="386">
                  <c:v>1282.4265061746803</c:v>
                </c:pt>
                <c:pt idx="387">
                  <c:v>1277.7597236180284</c:v>
                </c:pt>
                <c:pt idx="388">
                  <c:v>1273.0064364602506</c:v>
                </c:pt>
                <c:pt idx="389">
                  <c:v>1268.1670429933463</c:v>
                </c:pt>
                <c:pt idx="390">
                  <c:v>1263.2419472296751</c:v>
                </c:pt>
                <c:pt idx="391">
                  <c:v>1258.2315588004135</c:v>
                </c:pt>
                <c:pt idx="392">
                  <c:v>1253.1362928525323</c:v>
                </c:pt>
                <c:pt idx="393">
                  <c:v>1247.9565699443951</c:v>
                </c:pt>
                <c:pt idx="394">
                  <c:v>1242.6928159400791</c:v>
                </c:pt>
                <c:pt idx="395">
                  <c:v>1237.3454619025104</c:v>
                </c:pt>
                <c:pt idx="396">
                  <c:v>1231.9149439855069</c:v>
                </c:pt>
                <c:pt idx="397">
                  <c:v>1226.4017033248133</c:v>
                </c:pt>
                <c:pt idx="398">
                  <c:v>1220.8061859282138</c:v>
                </c:pt>
                <c:pt idx="399">
                  <c:v>1215.1288425648033</c:v>
                </c:pt>
                <c:pt idx="400">
                  <c:v>1209.3701286534933</c:v>
                </c:pt>
                <c:pt idx="401">
                  <c:v>1203.5305041508329</c:v>
                </c:pt>
                <c:pt idx="402">
                  <c:v>1197.610433438213</c:v>
                </c:pt>
                <c:pt idx="403">
                  <c:v>1191.6103852085291</c:v>
                </c:pt>
                <c:pt idx="404">
                  <c:v>1185.5308323523718</c:v>
                </c:pt>
                <c:pt idx="405">
                  <c:v>1179.3722518438096</c:v>
                </c:pt>
                <c:pt idx="406">
                  <c:v>1173.1351246258344</c:v>
                </c:pt>
                <c:pt idx="407">
                  <c:v>1166.8199354955298</c:v>
                </c:pt>
                <c:pt idx="408">
                  <c:v>1160.4271729890288</c:v>
                </c:pt>
                <c:pt idx="409">
                  <c:v>1153.9573292663181</c:v>
                </c:pt>
                <c:pt idx="410">
                  <c:v>1147.410899995951</c:v>
                </c:pt>
                <c:pt idx="411">
                  <c:v>1140.788384239728</c:v>
                </c:pt>
                <c:pt idx="412">
                  <c:v>1134.0902843373997</c:v>
                </c:pt>
                <c:pt idx="413">
                  <c:v>1127.317105791449</c:v>
                </c:pt>
                <c:pt idx="414">
                  <c:v>1120.4693571520068</c:v>
                </c:pt>
                <c:pt idx="415">
                  <c:v>1113.5475499019544</c:v>
                </c:pt>
                <c:pt idx="416">
                  <c:v>1106.5521983422636</c:v>
                </c:pt>
                <c:pt idx="417">
                  <c:v>1099.4838194776257</c:v>
                </c:pt>
                <c:pt idx="418">
                  <c:v>1092.3429329024193</c:v>
                </c:pt>
                <c:pt idx="419">
                  <c:v>1085.1300606870639</c:v>
                </c:pt>
                <c:pt idx="420">
                  <c:v>1077.8457272648068</c:v>
                </c:pt>
                <c:pt idx="421">
                  <c:v>1070.4904593189895</c:v>
                </c:pt>
                <c:pt idx="422">
                  <c:v>1063.064785670837</c:v>
                </c:pt>
                <c:pt idx="423">
                  <c:v>1055.569237167816</c:v>
                </c:pt>
                <c:pt idx="424">
                  <c:v>1048.0043465726008</c:v>
                </c:pt>
                <c:pt idx="425">
                  <c:v>1040.3706484526901</c:v>
                </c:pt>
                <c:pt idx="426">
                  <c:v>1032.6686790707167</c:v>
                </c:pt>
                <c:pt idx="427">
                  <c:v>1024.8989762754829</c:v>
                </c:pt>
                <c:pt idx="428">
                  <c:v>1017.0620793937667</c:v>
                </c:pt>
                <c:pt idx="429">
                  <c:v>1009.1585291229292</c:v>
                </c:pt>
                <c:pt idx="430">
                  <c:v>1001.1888674243626</c:v>
                </c:pt>
                <c:pt idx="431">
                  <c:v>993.15363741781107</c:v>
                </c:pt>
                <c:pt idx="432">
                  <c:v>985.05338327659865</c:v>
                </c:pt>
                <c:pt idx="433">
                  <c:v>976.88865012379517</c:v>
                </c:pt>
                <c:pt idx="434">
                  <c:v>968.65998392935205</c:v>
                </c:pt>
                <c:pt idx="435">
                  <c:v>960.36793140823738</c:v>
                </c:pt>
                <c:pt idx="436">
                  <c:v>952.01303991959924</c:v>
                </c:pt>
                <c:pt idx="437">
                  <c:v>943.59585736698386</c:v>
                </c:pt>
                <c:pt idx="438">
                  <c:v>935.11693209963607</c:v>
                </c:pt>
                <c:pt idx="439">
                  <c:v>926.5768128149075</c:v>
                </c:pt>
                <c:pt idx="440">
                  <c:v>917.97604846179536</c:v>
                </c:pt>
                <c:pt idx="441">
                  <c:v>909.31518814563674</c:v>
                </c:pt>
                <c:pt idx="442">
                  <c:v>900.59478103397907</c:v>
                </c:pt>
                <c:pt idx="443">
                  <c:v>891.81537626364911</c:v>
                </c:pt>
                <c:pt idx="444">
                  <c:v>882.97752284903868</c:v>
                </c:pt>
                <c:pt idx="445">
                  <c:v>874.08176959162779</c:v>
                </c:pt>
                <c:pt idx="446">
                  <c:v>865.12866499076188</c:v>
                </c:pt>
                <c:pt idx="447">
                  <c:v>856.11875715570034</c:v>
                </c:pt>
                <c:pt idx="448">
                  <c:v>847.05259371895227</c:v>
                </c:pt>
                <c:pt idx="449">
                  <c:v>837.93072175091356</c:v>
                </c:pt>
                <c:pt idx="450">
                  <c:v>828.7536876758204</c:v>
                </c:pt>
                <c:pt idx="451">
                  <c:v>819.52203718903024</c:v>
                </c:pt>
                <c:pt idx="452">
                  <c:v>810.23631517564354</c:v>
                </c:pt>
                <c:pt idx="453">
                  <c:v>800.89706563047628</c:v>
                </c:pt>
                <c:pt idx="454">
                  <c:v>791.50483157939379</c:v>
                </c:pt>
                <c:pt idx="455">
                  <c:v>782.06015500201363</c:v>
                </c:pt>
                <c:pt idx="456">
                  <c:v>772.56357675578715</c:v>
                </c:pt>
                <c:pt idx="457">
                  <c:v>763.01563650146613</c:v>
                </c:pt>
                <c:pt idx="458">
                  <c:v>753.41687262995981</c:v>
                </c:pt>
                <c:pt idx="459">
                  <c:v>743.76782219058953</c:v>
                </c:pt>
                <c:pt idx="460">
                  <c:v>734.06902082074419</c:v>
                </c:pt>
                <c:pt idx="461">
                  <c:v>724.32100267694057</c:v>
                </c:pt>
                <c:pt idx="462">
                  <c:v>714.52430036729083</c:v>
                </c:pt>
                <c:pt idx="463">
                  <c:v>704.67944488538069</c:v>
                </c:pt>
                <c:pt idx="464">
                  <c:v>694.78696554555745</c:v>
                </c:pt>
                <c:pt idx="465">
                  <c:v>684.84738991963013</c:v>
                </c:pt>
                <c:pt idx="466">
                  <c:v>674.86124377498038</c:v>
                </c:pt>
                <c:pt idx="467">
                  <c:v>664.82905101408346</c:v>
                </c:pt>
                <c:pt idx="468">
                  <c:v>654.75133361543772</c:v>
                </c:pt>
                <c:pt idx="469">
                  <c:v>644.62861157589919</c:v>
                </c:pt>
                <c:pt idx="470">
                  <c:v>634.46140285441982</c:v>
                </c:pt>
                <c:pt idx="471">
                  <c:v>624.25022331718378</c:v>
                </c:pt>
                <c:pt idx="472">
                  <c:v>613.9955866841384</c:v>
                </c:pt>
                <c:pt idx="473">
                  <c:v>603.69800447691455</c:v>
                </c:pt>
                <c:pt idx="474">
                  <c:v>593.35798596812992</c:v>
                </c:pt>
                <c:pt idx="475">
                  <c:v>582.9760381320707</c:v>
                </c:pt>
                <c:pt idx="476">
                  <c:v>572.55266559674214</c:v>
                </c:pt>
                <c:pt idx="477">
                  <c:v>562.0883705972833</c:v>
                </c:pt>
                <c:pt idx="478">
                  <c:v>551.58365293073609</c:v>
                </c:pt>
                <c:pt idx="479">
                  <c:v>541.03900991216074</c:v>
                </c:pt>
                <c:pt idx="480">
                  <c:v>530.45493633208889</c:v>
                </c:pt>
                <c:pt idx="481">
                  <c:v>519.83192441530457</c:v>
                </c:pt>
                <c:pt idx="482">
                  <c:v>509.17046378094307</c:v>
                </c:pt>
                <c:pt idx="483">
                  <c:v>498.47104140389735</c:v>
                </c:pt>
                <c:pt idx="484">
                  <c:v>487.73414157752137</c:v>
                </c:pt>
                <c:pt idx="485">
                  <c:v>476.96024587761872</c:v>
                </c:pt>
                <c:pt idx="486">
                  <c:v>466.14983312770528</c:v>
                </c:pt>
                <c:pt idx="487">
                  <c:v>455.3033793655336</c:v>
                </c:pt>
                <c:pt idx="488">
                  <c:v>444.42135781086665</c:v>
                </c:pt>
                <c:pt idx="489">
                  <c:v>433.50423883448849</c:v>
                </c:pt>
                <c:pt idx="490">
                  <c:v>422.55248992843849</c:v>
                </c:pt>
                <c:pt idx="491">
                  <c:v>411.566575677456</c:v>
                </c:pt>
                <c:pt idx="492">
                  <c:v>400.54695773162155</c:v>
                </c:pt>
                <c:pt idx="493">
                  <c:v>389.49409478018083</c:v>
                </c:pt>
                <c:pt idx="494">
                  <c:v>378.40844252653739</c:v>
                </c:pt>
                <c:pt idx="495">
                  <c:v>367.29045366439908</c:v>
                </c:pt>
                <c:pt idx="496">
                  <c:v>356.14057785506452</c:v>
                </c:pt>
                <c:pt idx="497">
                  <c:v>344.95926170583357</c:v>
                </c:pt>
                <c:pt idx="498">
                  <c:v>333.74694874952775</c:v>
                </c:pt>
                <c:pt idx="499">
                  <c:v>322.50407942510458</c:v>
                </c:pt>
                <c:pt idx="500">
                  <c:v>311.23109105935089</c:v>
                </c:pt>
                <c:pt idx="501">
                  <c:v>299.9284178496394</c:v>
                </c:pt>
                <c:pt idx="502">
                  <c:v>288.59649084773264</c:v>
                </c:pt>
                <c:pt idx="503">
                  <c:v>277.23573794461856</c:v>
                </c:pt>
                <c:pt idx="504">
                  <c:v>265.84658385636175</c:v>
                </c:pt>
                <c:pt idx="505">
                  <c:v>254.42945011095424</c:v>
                </c:pt>
                <c:pt idx="506">
                  <c:v>242.98475503614983</c:v>
                </c:pt>
                <c:pt idx="507">
                  <c:v>231.51291374826533</c:v>
                </c:pt>
                <c:pt idx="508">
                  <c:v>220.01433814193277</c:v>
                </c:pt>
                <c:pt idx="509">
                  <c:v>208.48943688078606</c:v>
                </c:pt>
                <c:pt idx="510">
                  <c:v>196.93861538906563</c:v>
                </c:pt>
                <c:pt idx="511">
                  <c:v>185.36227584412478</c:v>
                </c:pt>
                <c:pt idx="512">
                  <c:v>173.76081716982117</c:v>
                </c:pt>
                <c:pt idx="513">
                  <c:v>162.13463503077679</c:v>
                </c:pt>
                <c:pt idx="514">
                  <c:v>150.48412182749041</c:v>
                </c:pt>
                <c:pt idx="515">
                  <c:v>138.8096666922855</c:v>
                </c:pt>
                <c:pt idx="516">
                  <c:v>127.11165548607764</c:v>
                </c:pt>
                <c:pt idx="517">
                  <c:v>115.39047079594461</c:v>
                </c:pt>
                <c:pt idx="518">
                  <c:v>103.64649193348311</c:v>
                </c:pt>
                <c:pt idx="519">
                  <c:v>91.880094933935524</c:v>
                </c:pt>
                <c:pt idx="520">
                  <c:v>80.091652556070642</c:v>
                </c:pt>
                <c:pt idx="521">
                  <c:v>68.281534282801971</c:v>
                </c:pt>
                <c:pt idx="522">
                  <c:v>56.450106322527532</c:v>
                </c:pt>
                <c:pt idx="523">
                  <c:v>44.597731611175163</c:v>
                </c:pt>
                <c:pt idx="524">
                  <c:v>32.724769814937247</c:v>
                </c:pt>
                <c:pt idx="525">
                  <c:v>20.831577333678929</c:v>
                </c:pt>
                <c:pt idx="526">
                  <c:v>8.9185073050041979</c:v>
                </c:pt>
                <c:pt idx="527">
                  <c:v>-3.0140903910360493</c:v>
                </c:pt>
                <c:pt idx="528">
                  <c:v>-3.0260326750069084</c:v>
                </c:pt>
                <c:pt idx="529">
                  <c:v>-3.0379749779861354</c:v>
                </c:pt>
                <c:pt idx="530">
                  <c:v>-3.0499172999733886</c:v>
                </c:pt>
                <c:pt idx="531">
                  <c:v>-3.061859640968327</c:v>
                </c:pt>
                <c:pt idx="532">
                  <c:v>-3.0738020009706091</c:v>
                </c:pt>
                <c:pt idx="533">
                  <c:v>-3.0857443799798943</c:v>
                </c:pt>
                <c:pt idx="534">
                  <c:v>-3.0976867779958415</c:v>
                </c:pt>
                <c:pt idx="535">
                  <c:v>-3.1096291950181092</c:v>
                </c:pt>
                <c:pt idx="536">
                  <c:v>-3.1215716310463568</c:v>
                </c:pt>
                <c:pt idx="537">
                  <c:v>-3.1335140860802428</c:v>
                </c:pt>
                <c:pt idx="538">
                  <c:v>-3.1454565601194262</c:v>
                </c:pt>
                <c:pt idx="539">
                  <c:v>-3.1573990531635658</c:v>
                </c:pt>
                <c:pt idx="540">
                  <c:v>-3.1693415652123207</c:v>
                </c:pt>
                <c:pt idx="541">
                  <c:v>-3.1812840962653501</c:v>
                </c:pt>
                <c:pt idx="542">
                  <c:v>-3.1932266463223127</c:v>
                </c:pt>
                <c:pt idx="543">
                  <c:v>-3.2051692153828673</c:v>
                </c:pt>
                <c:pt idx="544">
                  <c:v>-3.2171118034466728</c:v>
                </c:pt>
                <c:pt idx="545">
                  <c:v>-3.2290544105133878</c:v>
                </c:pt>
                <c:pt idx="546">
                  <c:v>-3.2409970365826717</c:v>
                </c:pt>
                <c:pt idx="547">
                  <c:v>-3.2529396816541833</c:v>
                </c:pt>
                <c:pt idx="548">
                  <c:v>-3.2648823457275817</c:v>
                </c:pt>
                <c:pt idx="549">
                  <c:v>-3.2768250288025258</c:v>
                </c:pt>
                <c:pt idx="550">
                  <c:v>-3.2887677308786745</c:v>
                </c:pt>
                <c:pt idx="551">
                  <c:v>-3.3007104519556867</c:v>
                </c:pt>
                <c:pt idx="552">
                  <c:v>-3.3126531920332214</c:v>
                </c:pt>
                <c:pt idx="553">
                  <c:v>-3.3245959511109375</c:v>
                </c:pt>
                <c:pt idx="554">
                  <c:v>-3.336538729188494</c:v>
                </c:pt>
                <c:pt idx="555">
                  <c:v>-3.3484815262655498</c:v>
                </c:pt>
                <c:pt idx="556">
                  <c:v>-3.3604243423417639</c:v>
                </c:pt>
                <c:pt idx="557">
                  <c:v>-3.3723671774167956</c:v>
                </c:pt>
                <c:pt idx="558">
                  <c:v>-3.3843100314903034</c:v>
                </c:pt>
                <c:pt idx="559">
                  <c:v>-3.3962529045619463</c:v>
                </c:pt>
                <c:pt idx="560">
                  <c:v>-3.4081957966313836</c:v>
                </c:pt>
                <c:pt idx="561">
                  <c:v>-3.4201387076982739</c:v>
                </c:pt>
                <c:pt idx="562">
                  <c:v>-3.4320816377622765</c:v>
                </c:pt>
                <c:pt idx="563">
                  <c:v>-3.4440245868230503</c:v>
                </c:pt>
                <c:pt idx="564">
                  <c:v>-3.455967554880254</c:v>
                </c:pt>
                <c:pt idx="565">
                  <c:v>-3.4679105419335468</c:v>
                </c:pt>
                <c:pt idx="566">
                  <c:v>-3.4798535479825881</c:v>
                </c:pt>
                <c:pt idx="567">
                  <c:v>-3.4917965730270364</c:v>
                </c:pt>
                <c:pt idx="568">
                  <c:v>-3.5037396170665507</c:v>
                </c:pt>
                <c:pt idx="569">
                  <c:v>-3.5156826801007903</c:v>
                </c:pt>
                <c:pt idx="570">
                  <c:v>-3.5276257621294143</c:v>
                </c:pt>
                <c:pt idx="571">
                  <c:v>-3.539568863152081</c:v>
                </c:pt>
                <c:pt idx="572">
                  <c:v>-3.5515119831684498</c:v>
                </c:pt>
                <c:pt idx="573">
                  <c:v>-3.5634551221781803</c:v>
                </c:pt>
                <c:pt idx="574">
                  <c:v>-3.5753982801809308</c:v>
                </c:pt>
                <c:pt idx="575">
                  <c:v>-3.5873414571763607</c:v>
                </c:pt>
                <c:pt idx="576">
                  <c:v>-3.5992846531641285</c:v>
                </c:pt>
                <c:pt idx="577">
                  <c:v>-3.6112278681438936</c:v>
                </c:pt>
                <c:pt idx="578">
                  <c:v>-3.6231711021153155</c:v>
                </c:pt>
                <c:pt idx="579">
                  <c:v>-3.6351143550780525</c:v>
                </c:pt>
                <c:pt idx="580">
                  <c:v>-3.6470576270317641</c:v>
                </c:pt>
                <c:pt idx="581">
                  <c:v>-3.6590009179761092</c:v>
                </c:pt>
                <c:pt idx="582">
                  <c:v>-3.6709442279107467</c:v>
                </c:pt>
                <c:pt idx="583">
                  <c:v>-3.6828875568353356</c:v>
                </c:pt>
                <c:pt idx="584">
                  <c:v>-3.6948309047495353</c:v>
                </c:pt>
                <c:pt idx="585">
                  <c:v>-3.7067742716530048</c:v>
                </c:pt>
                <c:pt idx="586">
                  <c:v>-3.7187176575454028</c:v>
                </c:pt>
                <c:pt idx="587">
                  <c:v>-3.7306610624263885</c:v>
                </c:pt>
                <c:pt idx="588">
                  <c:v>-3.7426044862956211</c:v>
                </c:pt>
                <c:pt idx="589">
                  <c:v>-3.7545479291527597</c:v>
                </c:pt>
                <c:pt idx="590">
                  <c:v>-3.7664913909974636</c:v>
                </c:pt>
                <c:pt idx="591">
                  <c:v>-3.7784348718293912</c:v>
                </c:pt>
                <c:pt idx="592">
                  <c:v>-3.790378371648202</c:v>
                </c:pt>
                <c:pt idx="593">
                  <c:v>-3.8023218904535554</c:v>
                </c:pt>
                <c:pt idx="594">
                  <c:v>-3.8142654282451098</c:v>
                </c:pt>
                <c:pt idx="595">
                  <c:v>-3.8262089850225247</c:v>
                </c:pt>
                <c:pt idx="596">
                  <c:v>-3.8381525607854594</c:v>
                </c:pt>
                <c:pt idx="597">
                  <c:v>-3.8500961555335724</c:v>
                </c:pt>
                <c:pt idx="598">
                  <c:v>-3.8620397692665231</c:v>
                </c:pt>
                <c:pt idx="599">
                  <c:v>-3.873983401983971</c:v>
                </c:pt>
                <c:pt idx="600">
                  <c:v>-3.8859270536855743</c:v>
                </c:pt>
                <c:pt idx="601">
                  <c:v>-3.8978707243709931</c:v>
                </c:pt>
                <c:pt idx="602">
                  <c:v>-3.9098144140398858</c:v>
                </c:pt>
                <c:pt idx="603">
                  <c:v>-3.9217581226919118</c:v>
                </c:pt>
                <c:pt idx="604">
                  <c:v>-3.93370185032673</c:v>
                </c:pt>
                <c:pt idx="605">
                  <c:v>-3.9456455969439999</c:v>
                </c:pt>
                <c:pt idx="606">
                  <c:v>-3.9575893625433802</c:v>
                </c:pt>
                <c:pt idx="607">
                  <c:v>-3.9695331471245305</c:v>
                </c:pt>
                <c:pt idx="608">
                  <c:v>-3.9814769506871097</c:v>
                </c:pt>
                <c:pt idx="609">
                  <c:v>-3.9934207732307767</c:v>
                </c:pt>
                <c:pt idx="610">
                  <c:v>-4.0053646147551909</c:v>
                </c:pt>
                <c:pt idx="611">
                  <c:v>-4.0173084752600117</c:v>
                </c:pt>
                <c:pt idx="612">
                  <c:v>-4.029252354744898</c:v>
                </c:pt>
                <c:pt idx="613">
                  <c:v>-4.0411962532095087</c:v>
                </c:pt>
                <c:pt idx="614">
                  <c:v>-4.0531401706535028</c:v>
                </c:pt>
                <c:pt idx="615">
                  <c:v>-4.0650841070765402</c:v>
                </c:pt>
                <c:pt idx="616">
                  <c:v>-4.0770280624782798</c:v>
                </c:pt>
                <c:pt idx="617">
                  <c:v>-4.0889720368583804</c:v>
                </c:pt>
                <c:pt idx="618">
                  <c:v>-4.1009160302165011</c:v>
                </c:pt>
                <c:pt idx="619">
                  <c:v>-4.1128600425523016</c:v>
                </c:pt>
                <c:pt idx="620">
                  <c:v>-4.124804073865441</c:v>
                </c:pt>
                <c:pt idx="621">
                  <c:v>-4.1367481241555781</c:v>
                </c:pt>
                <c:pt idx="622">
                  <c:v>-4.1486921934223719</c:v>
                </c:pt>
                <c:pt idx="623">
                  <c:v>-4.1606362816654823</c:v>
                </c:pt>
                <c:pt idx="624">
                  <c:v>-4.1725803888845681</c:v>
                </c:pt>
                <c:pt idx="625">
                  <c:v>-4.1845245150792882</c:v>
                </c:pt>
                <c:pt idx="626">
                  <c:v>-4.1964686602493027</c:v>
                </c:pt>
                <c:pt idx="627">
                  <c:v>-4.2084128243942693</c:v>
                </c:pt>
                <c:pt idx="628">
                  <c:v>-4.220357007513849</c:v>
                </c:pt>
                <c:pt idx="629">
                  <c:v>-4.2323012096076997</c:v>
                </c:pt>
                <c:pt idx="630">
                  <c:v>-4.2442454306754813</c:v>
                </c:pt>
                <c:pt idx="631">
                  <c:v>-4.2561896707168527</c:v>
                </c:pt>
                <c:pt idx="632">
                  <c:v>-4.2681339297314729</c:v>
                </c:pt>
                <c:pt idx="633">
                  <c:v>-4.2800782077190007</c:v>
                </c:pt>
                <c:pt idx="634">
                  <c:v>-4.2920225046790961</c:v>
                </c:pt>
                <c:pt idx="635">
                  <c:v>-4.3039668206114179</c:v>
                </c:pt>
                <c:pt idx="636">
                  <c:v>-4.315911155515626</c:v>
                </c:pt>
                <c:pt idx="637">
                  <c:v>-4.3278555093913793</c:v>
                </c:pt>
                <c:pt idx="638">
                  <c:v>-4.3397998822383368</c:v>
                </c:pt>
                <c:pt idx="639">
                  <c:v>-4.3517442740561574</c:v>
                </c:pt>
                <c:pt idx="640">
                  <c:v>-4.3636886848445009</c:v>
                </c:pt>
                <c:pt idx="641">
                  <c:v>-4.3756331146030263</c:v>
                </c:pt>
                <c:pt idx="642">
                  <c:v>-4.3875775633313934</c:v>
                </c:pt>
                <c:pt idx="643">
                  <c:v>-4.3995220310292611</c:v>
                </c:pt>
                <c:pt idx="644">
                  <c:v>-4.4114665176962884</c:v>
                </c:pt>
                <c:pt idx="645">
                  <c:v>-4.4234110233321342</c:v>
                </c:pt>
                <c:pt idx="646">
                  <c:v>-4.4353555479364584</c:v>
                </c:pt>
                <c:pt idx="647">
                  <c:v>-4.4473000915089207</c:v>
                </c:pt>
                <c:pt idx="648">
                  <c:v>-4.4592446540491792</c:v>
                </c:pt>
                <c:pt idx="649">
                  <c:v>-4.4711892355568938</c:v>
                </c:pt>
                <c:pt idx="650">
                  <c:v>-4.4831338360317234</c:v>
                </c:pt>
                <c:pt idx="651">
                  <c:v>-4.4950784554733278</c:v>
                </c:pt>
                <c:pt idx="652">
                  <c:v>-4.507023093881366</c:v>
                </c:pt>
                <c:pt idx="653">
                  <c:v>-4.5189677512554978</c:v>
                </c:pt>
                <c:pt idx="654">
                  <c:v>-4.5309124275953812</c:v>
                </c:pt>
                <c:pt idx="655">
                  <c:v>-4.5428571229006769</c:v>
                </c:pt>
                <c:pt idx="656">
                  <c:v>-4.554801837171043</c:v>
                </c:pt>
                <c:pt idx="657">
                  <c:v>-4.5667465704061394</c:v>
                </c:pt>
                <c:pt idx="658">
                  <c:v>-4.5786913226056258</c:v>
                </c:pt>
                <c:pt idx="659">
                  <c:v>-4.5906360937691613</c:v>
                </c:pt>
                <c:pt idx="660">
                  <c:v>-4.6025808838964046</c:v>
                </c:pt>
                <c:pt idx="661">
                  <c:v>-4.6145256929870149</c:v>
                </c:pt>
                <c:pt idx="662">
                  <c:v>-4.6264705210406518</c:v>
                </c:pt>
                <c:pt idx="663">
                  <c:v>-4.6384153680569753</c:v>
                </c:pt>
                <c:pt idx="664">
                  <c:v>-4.6503602340356442</c:v>
                </c:pt>
                <c:pt idx="665">
                  <c:v>-4.6623051189763176</c:v>
                </c:pt>
                <c:pt idx="666">
                  <c:v>-4.6742500228786552</c:v>
                </c:pt>
                <c:pt idx="667">
                  <c:v>-4.686194945742316</c:v>
                </c:pt>
                <c:pt idx="668">
                  <c:v>-4.6981398875669589</c:v>
                </c:pt>
                <c:pt idx="669">
                  <c:v>-4.7100848483522437</c:v>
                </c:pt>
                <c:pt idx="670">
                  <c:v>-4.7220298280978303</c:v>
                </c:pt>
                <c:pt idx="671">
                  <c:v>-4.7339748268033777</c:v>
                </c:pt>
                <c:pt idx="672">
                  <c:v>-4.7459198444685446</c:v>
                </c:pt>
                <c:pt idx="673">
                  <c:v>-4.7578648810929911</c:v>
                </c:pt>
                <c:pt idx="674">
                  <c:v>-4.769809936676376</c:v>
                </c:pt>
                <c:pt idx="675">
                  <c:v>-4.7817550112183591</c:v>
                </c:pt>
                <c:pt idx="676">
                  <c:v>-4.7937001047185994</c:v>
                </c:pt>
                <c:pt idx="677">
                  <c:v>-4.8056452171767559</c:v>
                </c:pt>
                <c:pt idx="678">
                  <c:v>-4.8175903485924882</c:v>
                </c:pt>
                <c:pt idx="679">
                  <c:v>-4.8295354989654564</c:v>
                </c:pt>
                <c:pt idx="680">
                  <c:v>-4.8414806682953193</c:v>
                </c:pt>
                <c:pt idx="681">
                  <c:v>-4.8534258565817359</c:v>
                </c:pt>
                <c:pt idx="682">
                  <c:v>-4.8653710638243659</c:v>
                </c:pt>
                <c:pt idx="683">
                  <c:v>-4.8773162900228693</c:v>
                </c:pt>
                <c:pt idx="684">
                  <c:v>-4.8892615351769049</c:v>
                </c:pt>
                <c:pt idx="685">
                  <c:v>-4.9012067992861317</c:v>
                </c:pt>
                <c:pt idx="686">
                  <c:v>-4.9131520823502095</c:v>
                </c:pt>
                <c:pt idx="687">
                  <c:v>-4.9250973843687982</c:v>
                </c:pt>
                <c:pt idx="688">
                  <c:v>-4.9370427053415566</c:v>
                </c:pt>
                <c:pt idx="689">
                  <c:v>-4.9489880452681438</c:v>
                </c:pt>
                <c:pt idx="690">
                  <c:v>-4.9609334041482196</c:v>
                </c:pt>
                <c:pt idx="691">
                  <c:v>-4.9728787819814437</c:v>
                </c:pt>
                <c:pt idx="692">
                  <c:v>-4.9848241787674752</c:v>
                </c:pt>
                <c:pt idx="693">
                  <c:v>-4.9967695945059729</c:v>
                </c:pt>
                <c:pt idx="694">
                  <c:v>-5.0087150291965967</c:v>
                </c:pt>
                <c:pt idx="695">
                  <c:v>-5.0206604828390065</c:v>
                </c:pt>
                <c:pt idx="696">
                  <c:v>-5.032605955432861</c:v>
                </c:pt>
                <c:pt idx="697">
                  <c:v>-5.0445514469778203</c:v>
                </c:pt>
                <c:pt idx="698">
                  <c:v>-5.0564969574735432</c:v>
                </c:pt>
                <c:pt idx="699">
                  <c:v>-5.0684424869196896</c:v>
                </c:pt>
                <c:pt idx="700">
                  <c:v>-5.0803880353159183</c:v>
                </c:pt>
                <c:pt idx="701">
                  <c:v>-5.0923336026618893</c:v>
                </c:pt>
                <c:pt idx="702">
                  <c:v>-5.1042791889572614</c:v>
                </c:pt>
                <c:pt idx="703">
                  <c:v>-5.1162247942016945</c:v>
                </c:pt>
                <c:pt idx="704">
                  <c:v>-5.1281704183948484</c:v>
                </c:pt>
                <c:pt idx="705">
                  <c:v>-5.1401160615363821</c:v>
                </c:pt>
                <c:pt idx="706">
                  <c:v>-5.1520617236259545</c:v>
                </c:pt>
                <c:pt idx="707">
                  <c:v>-5.1640074046632263</c:v>
                </c:pt>
                <c:pt idx="708">
                  <c:v>-5.1759531046478555</c:v>
                </c:pt>
                <c:pt idx="709">
                  <c:v>-5.1878988235795029</c:v>
                </c:pt>
                <c:pt idx="710">
                  <c:v>-5.1998445614578275</c:v>
                </c:pt>
                <c:pt idx="711">
                  <c:v>-5.2117903182824881</c:v>
                </c:pt>
                <c:pt idx="712">
                  <c:v>-5.2237360940531445</c:v>
                </c:pt>
                <c:pt idx="713">
                  <c:v>-5.2356818887694567</c:v>
                </c:pt>
                <c:pt idx="714">
                  <c:v>-5.2476277024310836</c:v>
                </c:pt>
                <c:pt idx="715">
                  <c:v>-5.2595735350376849</c:v>
                </c:pt>
                <c:pt idx="716">
                  <c:v>-5.2715193865889205</c:v>
                </c:pt>
                <c:pt idx="717">
                  <c:v>-5.2834652570844494</c:v>
                </c:pt>
                <c:pt idx="718">
                  <c:v>-5.2954111465239313</c:v>
                </c:pt>
                <c:pt idx="719">
                  <c:v>-5.3073570549070253</c:v>
                </c:pt>
                <c:pt idx="720">
                  <c:v>-5.319302982233391</c:v>
                </c:pt>
                <c:pt idx="721">
                  <c:v>-5.3312489285026885</c:v>
                </c:pt>
                <c:pt idx="722">
                  <c:v>-5.3431948937145766</c:v>
                </c:pt>
                <c:pt idx="723">
                  <c:v>-5.3551408778687151</c:v>
                </c:pt>
                <c:pt idx="724">
                  <c:v>-5.3670868809647638</c:v>
                </c:pt>
                <c:pt idx="725">
                  <c:v>-5.3790329030023818</c:v>
                </c:pt>
                <c:pt idx="726">
                  <c:v>-5.3909789439812279</c:v>
                </c:pt>
                <c:pt idx="727">
                  <c:v>-5.4029250039009629</c:v>
                </c:pt>
                <c:pt idx="728">
                  <c:v>-5.4148710827612456</c:v>
                </c:pt>
                <c:pt idx="729">
                  <c:v>-5.426817180561736</c:v>
                </c:pt>
                <c:pt idx="730">
                  <c:v>-5.438763297302093</c:v>
                </c:pt>
                <c:pt idx="731">
                  <c:v>-5.4507094329819763</c:v>
                </c:pt>
                <c:pt idx="732">
                  <c:v>-5.4626555876010459</c:v>
                </c:pt>
                <c:pt idx="733">
                  <c:v>-5.4746017611589606</c:v>
                </c:pt>
                <c:pt idx="734">
                  <c:v>-5.4865479536553803</c:v>
                </c:pt>
                <c:pt idx="735">
                  <c:v>-5.4984941650899648</c:v>
                </c:pt>
                <c:pt idx="736">
                  <c:v>-5.510440395462374</c:v>
                </c:pt>
                <c:pt idx="737">
                  <c:v>-5.5223866447722667</c:v>
                </c:pt>
                <c:pt idx="738">
                  <c:v>-5.534332913019302</c:v>
                </c:pt>
                <c:pt idx="739">
                  <c:v>-5.5462792002031405</c:v>
                </c:pt>
                <c:pt idx="740">
                  <c:v>-5.5582255063234411</c:v>
                </c:pt>
                <c:pt idx="741">
                  <c:v>-5.5701718313798638</c:v>
                </c:pt>
                <c:pt idx="742">
                  <c:v>-5.5821181753720674</c:v>
                </c:pt>
                <c:pt idx="743">
                  <c:v>-5.5940645382997127</c:v>
                </c:pt>
                <c:pt idx="744">
                  <c:v>-5.6060109201624586</c:v>
                </c:pt>
                <c:pt idx="745">
                  <c:v>-5.617957320959964</c:v>
                </c:pt>
                <c:pt idx="746">
                  <c:v>-5.6299037406918897</c:v>
                </c:pt>
                <c:pt idx="747">
                  <c:v>-5.6418501793578946</c:v>
                </c:pt>
                <c:pt idx="748">
                  <c:v>-5.6537966369576385</c:v>
                </c:pt>
                <c:pt idx="749">
                  <c:v>-5.6657431134907803</c:v>
                </c:pt>
                <c:pt idx="750">
                  <c:v>-5.6776896089569799</c:v>
                </c:pt>
                <c:pt idx="751">
                  <c:v>-5.6896361233558972</c:v>
                </c:pt>
                <c:pt idx="752">
                  <c:v>-5.7015826566871919</c:v>
                </c:pt>
                <c:pt idx="753">
                  <c:v>-5.7135292089505239</c:v>
                </c:pt>
                <c:pt idx="754">
                  <c:v>-5.725475780145552</c:v>
                </c:pt>
                <c:pt idx="755">
                  <c:v>-5.7374223702719362</c:v>
                </c:pt>
                <c:pt idx="756">
                  <c:v>-5.7493689793293363</c:v>
                </c:pt>
                <c:pt idx="757">
                  <c:v>-5.7613156073174112</c:v>
                </c:pt>
                <c:pt idx="758">
                  <c:v>-5.7732622542358207</c:v>
                </c:pt>
                <c:pt idx="759">
                  <c:v>-5.7852089200842247</c:v>
                </c:pt>
                <c:pt idx="760">
                  <c:v>-5.797155604862283</c:v>
                </c:pt>
                <c:pt idx="761">
                  <c:v>-5.8091023085696554</c:v>
                </c:pt>
                <c:pt idx="762">
                  <c:v>-5.8210490312060008</c:v>
                </c:pt>
                <c:pt idx="763">
                  <c:v>-5.8329957727709791</c:v>
                </c:pt>
                <c:pt idx="764">
                  <c:v>-5.8449425332642502</c:v>
                </c:pt>
                <c:pt idx="765">
                  <c:v>-5.8568893126854729</c:v>
                </c:pt>
                <c:pt idx="766">
                  <c:v>-5.8688361110343079</c:v>
                </c:pt>
                <c:pt idx="767">
                  <c:v>-5.8807829283104143</c:v>
                </c:pt>
                <c:pt idx="768">
                  <c:v>-5.8927297645134518</c:v>
                </c:pt>
                <c:pt idx="769">
                  <c:v>-5.9046766196430802</c:v>
                </c:pt>
                <c:pt idx="770">
                  <c:v>-5.9166234936989586</c:v>
                </c:pt>
                <c:pt idx="771">
                  <c:v>-5.9285703866807475</c:v>
                </c:pt>
                <c:pt idx="772">
                  <c:v>-5.9405172985881061</c:v>
                </c:pt>
                <c:pt idx="773">
                  <c:v>-5.952464229420694</c:v>
                </c:pt>
                <c:pt idx="774">
                  <c:v>-5.9644111791781711</c:v>
                </c:pt>
                <c:pt idx="775">
                  <c:v>-5.9763581478601973</c:v>
                </c:pt>
                <c:pt idx="776">
                  <c:v>-5.9883051354664314</c:v>
                </c:pt>
                <c:pt idx="777">
                  <c:v>-6.0002521419965333</c:v>
                </c:pt>
                <c:pt idx="778">
                  <c:v>-6.0121991674501629</c:v>
                </c:pt>
                <c:pt idx="779">
                  <c:v>-6.02414621182698</c:v>
                </c:pt>
                <c:pt idx="780">
                  <c:v>-6.0360932751266443</c:v>
                </c:pt>
                <c:pt idx="781">
                  <c:v>-6.0480403573488157</c:v>
                </c:pt>
                <c:pt idx="782">
                  <c:v>-6.0599874584931532</c:v>
                </c:pt>
                <c:pt idx="783">
                  <c:v>-6.0719345785593175</c:v>
                </c:pt>
                <c:pt idx="784">
                  <c:v>-6.0838817175469675</c:v>
                </c:pt>
                <c:pt idx="785">
                  <c:v>-6.095828875455763</c:v>
                </c:pt>
                <c:pt idx="786">
                  <c:v>-6.1077760522853639</c:v>
                </c:pt>
                <c:pt idx="787">
                  <c:v>-6.11972324803543</c:v>
                </c:pt>
                <c:pt idx="788">
                  <c:v>-6.1316704627056202</c:v>
                </c:pt>
                <c:pt idx="789">
                  <c:v>-6.1436176962955953</c:v>
                </c:pt>
                <c:pt idx="790">
                  <c:v>-6.1555649488050141</c:v>
                </c:pt>
                <c:pt idx="791">
                  <c:v>-6.1675122202335366</c:v>
                </c:pt>
                <c:pt idx="792">
                  <c:v>-6.1794595105808225</c:v>
                </c:pt>
                <c:pt idx="793">
                  <c:v>-6.1914068198465317</c:v>
                </c:pt>
                <c:pt idx="794">
                  <c:v>-6.203354148030324</c:v>
                </c:pt>
                <c:pt idx="795">
                  <c:v>-6.2153014951318593</c:v>
                </c:pt>
                <c:pt idx="796">
                  <c:v>-6.2272488611507972</c:v>
                </c:pt>
                <c:pt idx="797">
                  <c:v>-6.2391962460867969</c:v>
                </c:pt>
                <c:pt idx="798">
                  <c:v>-6.251143649939519</c:v>
                </c:pt>
                <c:pt idx="799">
                  <c:v>-6.2630910727086224</c:v>
                </c:pt>
                <c:pt idx="800">
                  <c:v>-6.275038514393767</c:v>
                </c:pt>
                <c:pt idx="801">
                  <c:v>-6.2869859749946135</c:v>
                </c:pt>
                <c:pt idx="802">
                  <c:v>-6.2989334545108209</c:v>
                </c:pt>
                <c:pt idx="803">
                  <c:v>-6.3108809529420489</c:v>
                </c:pt>
                <c:pt idx="804">
                  <c:v>-6.3228284702879574</c:v>
                </c:pt>
                <c:pt idx="805">
                  <c:v>-6.3347760065482062</c:v>
                </c:pt>
                <c:pt idx="806">
                  <c:v>-6.3467235617224542</c:v>
                </c:pt>
                <c:pt idx="807">
                  <c:v>-6.3586711358103623</c:v>
                </c:pt>
                <c:pt idx="808">
                  <c:v>-6.3706187288115901</c:v>
                </c:pt>
                <c:pt idx="809">
                  <c:v>-6.3825663407257966</c:v>
                </c:pt>
                <c:pt idx="810">
                  <c:v>-6.3945139715526427</c:v>
                </c:pt>
                <c:pt idx="811">
                  <c:v>-6.4064616212917871</c:v>
                </c:pt>
                <c:pt idx="812">
                  <c:v>-6.4184092899428906</c:v>
                </c:pt>
                <c:pt idx="813">
                  <c:v>-6.4303569775056122</c:v>
                </c:pt>
                <c:pt idx="814">
                  <c:v>-6.4423046839796125</c:v>
                </c:pt>
                <c:pt idx="815">
                  <c:v>-6.4542524093645506</c:v>
                </c:pt>
                <c:pt idx="816">
                  <c:v>-6.4662001536600862</c:v>
                </c:pt>
                <c:pt idx="817">
                  <c:v>-6.47814791686588</c:v>
                </c:pt>
                <c:pt idx="818">
                  <c:v>-6.490095698981591</c:v>
                </c:pt>
                <c:pt idx="819">
                  <c:v>-6.502043500006879</c:v>
                </c:pt>
                <c:pt idx="820">
                  <c:v>-6.5139913199414039</c:v>
                </c:pt>
                <c:pt idx="821">
                  <c:v>-6.5259391587848263</c:v>
                </c:pt>
                <c:pt idx="822">
                  <c:v>-6.5378870165368053</c:v>
                </c:pt>
                <c:pt idx="823">
                  <c:v>-6.5498348931970005</c:v>
                </c:pt>
                <c:pt idx="824">
                  <c:v>-6.5617827887650719</c:v>
                </c:pt>
                <c:pt idx="825">
                  <c:v>-6.5737307032406793</c:v>
                </c:pt>
                <c:pt idx="826">
                  <c:v>-6.5856786366234825</c:v>
                </c:pt>
                <c:pt idx="827">
                  <c:v>-6.5976265889131422</c:v>
                </c:pt>
                <c:pt idx="828">
                  <c:v>-6.6095745601093174</c:v>
                </c:pt>
                <c:pt idx="829">
                  <c:v>-6.6215225502116679</c:v>
                </c:pt>
                <c:pt idx="830">
                  <c:v>-6.6334705592198535</c:v>
                </c:pt>
                <c:pt idx="831">
                  <c:v>-6.6454185871335341</c:v>
                </c:pt>
                <c:pt idx="832">
                  <c:v>-6.6573666339523703</c:v>
                </c:pt>
                <c:pt idx="833">
                  <c:v>-6.6693146996760211</c:v>
                </c:pt>
                <c:pt idx="834">
                  <c:v>-6.6812627843041463</c:v>
                </c:pt>
                <c:pt idx="835">
                  <c:v>-6.6932108878364067</c:v>
                </c:pt>
                <c:pt idx="836">
                  <c:v>-6.7051590102724612</c:v>
                </c:pt>
                <c:pt idx="837">
                  <c:v>-6.7171071516119696</c:v>
                </c:pt>
                <c:pt idx="838">
                  <c:v>-6.7290553118545926</c:v>
                </c:pt>
                <c:pt idx="839">
                  <c:v>-6.7410034909999892</c:v>
                </c:pt>
                <c:pt idx="840">
                  <c:v>-6.7529516890478201</c:v>
                </c:pt>
                <c:pt idx="841">
                  <c:v>-6.764899905997745</c:v>
                </c:pt>
                <c:pt idx="842">
                  <c:v>-6.7768481418494231</c:v>
                </c:pt>
                <c:pt idx="843">
                  <c:v>-6.7887963966025149</c:v>
                </c:pt>
                <c:pt idx="844">
                  <c:v>-6.8007446702566803</c:v>
                </c:pt>
                <c:pt idx="845">
                  <c:v>-6.8126929628115791</c:v>
                </c:pt>
                <c:pt idx="846">
                  <c:v>-6.8246412742668712</c:v>
                </c:pt>
                <c:pt idx="847">
                  <c:v>-6.8365896046222163</c:v>
                </c:pt>
                <c:pt idx="848">
                  <c:v>-6.8485379538772744</c:v>
                </c:pt>
                <c:pt idx="849">
                  <c:v>-6.8604863220317052</c:v>
                </c:pt>
                <c:pt idx="850">
                  <c:v>-6.8724347090851694</c:v>
                </c:pt>
                <c:pt idx="851">
                  <c:v>-6.884383115037326</c:v>
                </c:pt>
                <c:pt idx="852">
                  <c:v>-6.8963315398878349</c:v>
                </c:pt>
                <c:pt idx="853">
                  <c:v>-6.9082799836363566</c:v>
                </c:pt>
                <c:pt idx="854">
                  <c:v>-6.9202284462825512</c:v>
                </c:pt>
                <c:pt idx="855">
                  <c:v>-6.9321769278260783</c:v>
                </c:pt>
                <c:pt idx="856">
                  <c:v>-6.944125428266597</c:v>
                </c:pt>
                <c:pt idx="857">
                  <c:v>-6.9560739476037678</c:v>
                </c:pt>
                <c:pt idx="858">
                  <c:v>-6.9680224858372517</c:v>
                </c:pt>
                <c:pt idx="859">
                  <c:v>-6.9799710429667075</c:v>
                </c:pt>
                <c:pt idx="860">
                  <c:v>-6.9919196189917949</c:v>
                </c:pt>
                <c:pt idx="861">
                  <c:v>-7.0038682139121748</c:v>
                </c:pt>
                <c:pt idx="862">
                  <c:v>-7.0158168277275061</c:v>
                </c:pt>
                <c:pt idx="863">
                  <c:v>-7.0277654604374495</c:v>
                </c:pt>
                <c:pt idx="864">
                  <c:v>-7.0397141120416649</c:v>
                </c:pt>
                <c:pt idx="865">
                  <c:v>-7.0516627825398119</c:v>
                </c:pt>
                <c:pt idx="866">
                  <c:v>-7.0636114719315506</c:v>
                </c:pt>
                <c:pt idx="867">
                  <c:v>-7.0755601802165415</c:v>
                </c:pt>
                <c:pt idx="868">
                  <c:v>-7.0875089073944437</c:v>
                </c:pt>
                <c:pt idx="869">
                  <c:v>-7.0994576534649179</c:v>
                </c:pt>
                <c:pt idx="870">
                  <c:v>-7.1114064184276238</c:v>
                </c:pt>
                <c:pt idx="871">
                  <c:v>-7.1233552022822213</c:v>
                </c:pt>
                <c:pt idx="872">
                  <c:v>-7.1353040050283703</c:v>
                </c:pt>
                <c:pt idx="873">
                  <c:v>-7.1472528266657305</c:v>
                </c:pt>
                <c:pt idx="874">
                  <c:v>-7.1592016671939627</c:v>
                </c:pt>
                <c:pt idx="875">
                  <c:v>-7.1711505266127267</c:v>
                </c:pt>
                <c:pt idx="876">
                  <c:v>-7.1830994049216823</c:v>
                </c:pt>
                <c:pt idx="877">
                  <c:v>-7.1950483021204894</c:v>
                </c:pt>
                <c:pt idx="878">
                  <c:v>-7.2069972182088078</c:v>
                </c:pt>
                <c:pt idx="879">
                  <c:v>-7.2189461531862973</c:v>
                </c:pt>
                <c:pt idx="880">
                  <c:v>-7.2308951070526186</c:v>
                </c:pt>
                <c:pt idx="881">
                  <c:v>-7.2428440798074316</c:v>
                </c:pt>
                <c:pt idx="882">
                  <c:v>-7.2547930714503961</c:v>
                </c:pt>
                <c:pt idx="883">
                  <c:v>-7.2667420819811719</c:v>
                </c:pt>
                <c:pt idx="884">
                  <c:v>-7.2786911113994197</c:v>
                </c:pt>
                <c:pt idx="885">
                  <c:v>-7.2906401597047985</c:v>
                </c:pt>
                <c:pt idx="886">
                  <c:v>-7.302589226896969</c:v>
                </c:pt>
                <c:pt idx="887">
                  <c:v>-7.314538312975591</c:v>
                </c:pt>
                <c:pt idx="888">
                  <c:v>-7.3264874179403252</c:v>
                </c:pt>
                <c:pt idx="889">
                  <c:v>-7.3384365417908306</c:v>
                </c:pt>
                <c:pt idx="890">
                  <c:v>-7.3503856845267679</c:v>
                </c:pt>
                <c:pt idx="891">
                  <c:v>-7.3623348461477969</c:v>
                </c:pt>
                <c:pt idx="892">
                  <c:v>-7.3742840266535774</c:v>
                </c:pt>
                <c:pt idx="893">
                  <c:v>-7.3862332260437702</c:v>
                </c:pt>
                <c:pt idx="894">
                  <c:v>-7.3981824443180351</c:v>
                </c:pt>
                <c:pt idx="895">
                  <c:v>-7.4101316814760319</c:v>
                </c:pt>
                <c:pt idx="896">
                  <c:v>-7.4220809375174204</c:v>
                </c:pt>
                <c:pt idx="897">
                  <c:v>-7.4340302124418614</c:v>
                </c:pt>
                <c:pt idx="898">
                  <c:v>-7.4459795062490137</c:v>
                </c:pt>
                <c:pt idx="899">
                  <c:v>-7.4579288189385391</c:v>
                </c:pt>
                <c:pt idx="900">
                  <c:v>-7.4698781505100964</c:v>
                </c:pt>
                <c:pt idx="901">
                  <c:v>-7.4818275009633464</c:v>
                </c:pt>
                <c:pt idx="902">
                  <c:v>-7.4937768702979479</c:v>
                </c:pt>
                <c:pt idx="903">
                  <c:v>-7.5057262585135627</c:v>
                </c:pt>
                <c:pt idx="904">
                  <c:v>-7.5176756656098496</c:v>
                </c:pt>
                <c:pt idx="905">
                  <c:v>-7.5296250915864693</c:v>
                </c:pt>
                <c:pt idx="906">
                  <c:v>-7.5415745364430817</c:v>
                </c:pt>
                <c:pt idx="907">
                  <c:v>-7.5535240001793467</c:v>
                </c:pt>
                <c:pt idx="908">
                  <c:v>-7.5654734827949248</c:v>
                </c:pt>
                <c:pt idx="909">
                  <c:v>-7.577422984289476</c:v>
                </c:pt>
                <c:pt idx="910">
                  <c:v>-7.5893725046626601</c:v>
                </c:pt>
                <c:pt idx="911">
                  <c:v>-7.6013220439141378</c:v>
                </c:pt>
                <c:pt idx="912">
                  <c:v>-7.613271602043568</c:v>
                </c:pt>
                <c:pt idx="913">
                  <c:v>-7.6252211790506124</c:v>
                </c:pt>
                <c:pt idx="914">
                  <c:v>-7.6371707749349298</c:v>
                </c:pt>
                <c:pt idx="915">
                  <c:v>-7.649120389696181</c:v>
                </c:pt>
                <c:pt idx="916">
                  <c:v>-7.6610700233340259</c:v>
                </c:pt>
                <c:pt idx="917">
                  <c:v>-7.6730196758481251</c:v>
                </c:pt>
                <c:pt idx="918">
                  <c:v>-7.6849693472381375</c:v>
                </c:pt>
                <c:pt idx="919">
                  <c:v>-7.696919037503724</c:v>
                </c:pt>
                <c:pt idx="920">
                  <c:v>-7.7088687466445451</c:v>
                </c:pt>
                <c:pt idx="921">
                  <c:v>-7.7208184746602608</c:v>
                </c:pt>
                <c:pt idx="922">
                  <c:v>-7.7327682215505309</c:v>
                </c:pt>
                <c:pt idx="923">
                  <c:v>-7.744717987315016</c:v>
                </c:pt>
                <c:pt idx="924">
                  <c:v>-7.7566677719533752</c:v>
                </c:pt>
                <c:pt idx="925">
                  <c:v>-7.76861757546527</c:v>
                </c:pt>
                <c:pt idx="926">
                  <c:v>-7.7805673978503593</c:v>
                </c:pt>
                <c:pt idx="927">
                  <c:v>-7.792517239108304</c:v>
                </c:pt>
                <c:pt idx="928">
                  <c:v>-7.8044670992387646</c:v>
                </c:pt>
                <c:pt idx="929">
                  <c:v>-7.8164169782414001</c:v>
                </c:pt>
                <c:pt idx="930">
                  <c:v>-7.8283668761158713</c:v>
                </c:pt>
                <c:pt idx="931">
                  <c:v>-7.8403167928618389</c:v>
                </c:pt>
                <c:pt idx="932">
                  <c:v>-7.8522667284789627</c:v>
                </c:pt>
                <c:pt idx="933">
                  <c:v>-7.8642166829669025</c:v>
                </c:pt>
                <c:pt idx="934">
                  <c:v>-7.876166656325319</c:v>
                </c:pt>
                <c:pt idx="935">
                  <c:v>-7.8881166485538721</c:v>
                </c:pt>
                <c:pt idx="936">
                  <c:v>-7.9000666596522215</c:v>
                </c:pt>
                <c:pt idx="937">
                  <c:v>-7.9120166896200281</c:v>
                </c:pt>
                <c:pt idx="938">
                  <c:v>-7.9239667384569517</c:v>
                </c:pt>
                <c:pt idx="939">
                  <c:v>-7.9359168061626528</c:v>
                </c:pt>
                <c:pt idx="940">
                  <c:v>-7.9478668927367915</c:v>
                </c:pt>
                <c:pt idx="941">
                  <c:v>-7.9598169981790283</c:v>
                </c:pt>
                <c:pt idx="942">
                  <c:v>-7.9717671224890223</c:v>
                </c:pt>
                <c:pt idx="943">
                  <c:v>-7.983717265666435</c:v>
                </c:pt>
                <c:pt idx="944">
                  <c:v>-7.9956674277109263</c:v>
                </c:pt>
                <c:pt idx="945">
                  <c:v>-8.0076176086221551</c:v>
                </c:pt>
                <c:pt idx="946">
                  <c:v>-8.019567808399783</c:v>
                </c:pt>
                <c:pt idx="947">
                  <c:v>-8.0315180270434698</c:v>
                </c:pt>
                <c:pt idx="948">
                  <c:v>-8.0434682645528763</c:v>
                </c:pt>
                <c:pt idx="949">
                  <c:v>-8.0554185209276614</c:v>
                </c:pt>
                <c:pt idx="950">
                  <c:v>-8.0673687961674876</c:v>
                </c:pt>
                <c:pt idx="951">
                  <c:v>-8.0793190902720138</c:v>
                </c:pt>
                <c:pt idx="952">
                  <c:v>-8.0912694032408989</c:v>
                </c:pt>
                <c:pt idx="953">
                  <c:v>-8.1032197350738056</c:v>
                </c:pt>
                <c:pt idx="954">
                  <c:v>-8.1151700857703926</c:v>
                </c:pt>
                <c:pt idx="955">
                  <c:v>-8.1271204553303207</c:v>
                </c:pt>
                <c:pt idx="956">
                  <c:v>-8.1390708437532489</c:v>
                </c:pt>
                <c:pt idx="957">
                  <c:v>-8.1510212510388396</c:v>
                </c:pt>
                <c:pt idx="958">
                  <c:v>-8.1629716771867518</c:v>
                </c:pt>
                <c:pt idx="959">
                  <c:v>-8.1749221221966444</c:v>
                </c:pt>
                <c:pt idx="960">
                  <c:v>-8.1868725860681799</c:v>
                </c:pt>
                <c:pt idx="961">
                  <c:v>-8.1988230688010173</c:v>
                </c:pt>
                <c:pt idx="962">
                  <c:v>-8.2107735703948173</c:v>
                </c:pt>
                <c:pt idx="963">
                  <c:v>-8.2227240908492405</c:v>
                </c:pt>
                <c:pt idx="964">
                  <c:v>-8.2346746301639477</c:v>
                </c:pt>
                <c:pt idx="965">
                  <c:v>-8.2466251883385979</c:v>
                </c:pt>
                <c:pt idx="966">
                  <c:v>-8.2585757653728518</c:v>
                </c:pt>
                <c:pt idx="967">
                  <c:v>-8.27052636126637</c:v>
                </c:pt>
                <c:pt idx="968">
                  <c:v>-8.2824769760188115</c:v>
                </c:pt>
                <c:pt idx="969">
                  <c:v>-8.2944276096298388</c:v>
                </c:pt>
                <c:pt idx="970">
                  <c:v>-8.3063782620991109</c:v>
                </c:pt>
                <c:pt idx="971">
                  <c:v>-8.3183289334262884</c:v>
                </c:pt>
                <c:pt idx="972">
                  <c:v>-8.3302796236110304</c:v>
                </c:pt>
                <c:pt idx="973">
                  <c:v>-8.3422303326529992</c:v>
                </c:pt>
                <c:pt idx="974">
                  <c:v>-8.3541810605518538</c:v>
                </c:pt>
                <c:pt idx="975">
                  <c:v>-8.366131807307255</c:v>
                </c:pt>
                <c:pt idx="976">
                  <c:v>-8.3780825729188617</c:v>
                </c:pt>
                <c:pt idx="977">
                  <c:v>-8.3900333573863364</c:v>
                </c:pt>
                <c:pt idx="978">
                  <c:v>-8.401984160709338</c:v>
                </c:pt>
                <c:pt idx="979">
                  <c:v>-8.4139349828875272</c:v>
                </c:pt>
                <c:pt idx="980">
                  <c:v>-8.4258858239205647</c:v>
                </c:pt>
                <c:pt idx="981">
                  <c:v>-8.4378366838081096</c:v>
                </c:pt>
                <c:pt idx="982">
                  <c:v>-8.4497875625498242</c:v>
                </c:pt>
                <c:pt idx="983">
                  <c:v>-8.4617384601453676</c:v>
                </c:pt>
                <c:pt idx="984">
                  <c:v>-8.4736893765944004</c:v>
                </c:pt>
                <c:pt idx="985">
                  <c:v>-8.4856403118965815</c:v>
                </c:pt>
                <c:pt idx="986">
                  <c:v>-8.4975912660515736</c:v>
                </c:pt>
                <c:pt idx="987">
                  <c:v>-8.5095422390590354</c:v>
                </c:pt>
                <c:pt idx="988">
                  <c:v>-8.5214932309186278</c:v>
                </c:pt>
                <c:pt idx="989">
                  <c:v>-8.5334442416300114</c:v>
                </c:pt>
                <c:pt idx="990">
                  <c:v>-8.5453952711928469</c:v>
                </c:pt>
                <c:pt idx="991">
                  <c:v>-8.5573463196067934</c:v>
                </c:pt>
                <c:pt idx="992">
                  <c:v>-8.5692973868715132</c:v>
                </c:pt>
                <c:pt idx="993">
                  <c:v>-8.5812484729866654</c:v>
                </c:pt>
                <c:pt idx="994">
                  <c:v>-8.5931995779519106</c:v>
                </c:pt>
                <c:pt idx="995">
                  <c:v>-8.6051507017669078</c:v>
                </c:pt>
                <c:pt idx="996">
                  <c:v>-8.6171018444313194</c:v>
                </c:pt>
                <c:pt idx="997">
                  <c:v>-8.6290530059448045</c:v>
                </c:pt>
                <c:pt idx="998">
                  <c:v>-8.6410041863070237</c:v>
                </c:pt>
                <c:pt idx="999">
                  <c:v>-8.6529553855176378</c:v>
                </c:pt>
                <c:pt idx="1000">
                  <c:v>-8.6649066035763074</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15.5</c:v>
                </c:pt>
                <c:pt idx="1">
                  <c:v>63.824847620803745</c:v>
                </c:pt>
                <c:pt idx="2">
                  <c:v>112.14969524160749</c:v>
                </c:pt>
                <c:pt idx="3">
                  <c:v>110.89427746324553</c:v>
                </c:pt>
                <c:pt idx="4">
                  <c:v>112.14969524160749</c:v>
                </c:pt>
                <c:pt idx="5">
                  <c:v>107.4242774632455</c:v>
                </c:pt>
                <c:pt idx="6">
                  <c:v>112.14969524160749</c:v>
                </c:pt>
              </c:numCache>
            </c:numRef>
          </c:xVal>
          <c:yVal>
            <c:numRef>
              <c:f>Trajecto!$C$132:$C$138</c:f>
              <c:numCache>
                <c:formatCode>0</c:formatCode>
                <c:ptCount val="7"/>
                <c:pt idx="0">
                  <c:v>1398.4587055379827</c:v>
                </c:pt>
                <c:pt idx="1">
                  <c:v>699.22935276899136</c:v>
                </c:pt>
                <c:pt idx="2">
                  <c:v>0</c:v>
                </c:pt>
                <c:pt idx="3">
                  <c:v>61.919315189641509</c:v>
                </c:pt>
                <c:pt idx="4">
                  <c:v>0</c:v>
                </c:pt>
                <c:pt idx="5">
                  <c:v>24.62690210092558</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3.2</c:v>
                </c:pt>
                <c:pt idx="1">
                  <c:v>22.842326409255453</c:v>
                </c:pt>
                <c:pt idx="2">
                  <c:v>42.484652818510902</c:v>
                </c:pt>
                <c:pt idx="3">
                  <c:v>40.725844952815514</c:v>
                </c:pt>
                <c:pt idx="4">
                  <c:v>42.484652818510902</c:v>
                </c:pt>
                <c:pt idx="5">
                  <c:v>37.943460684206251</c:v>
                </c:pt>
                <c:pt idx="6">
                  <c:v>42.484652818510902</c:v>
                </c:pt>
              </c:numCache>
            </c:numRef>
          </c:xVal>
          <c:yVal>
            <c:numRef>
              <c:f>Trajecto!$C$149:$C$155</c:f>
              <c:numCache>
                <c:formatCode>0</c:formatCode>
                <c:ptCount val="7"/>
                <c:pt idx="0">
                  <c:v>497.16938386972515</c:v>
                </c:pt>
                <c:pt idx="1">
                  <c:v>248.58469193486258</c:v>
                </c:pt>
                <c:pt idx="2">
                  <c:v>0</c:v>
                </c:pt>
                <c:pt idx="3">
                  <c:v>143.44337852321243</c:v>
                </c:pt>
                <c:pt idx="4">
                  <c:v>0</c:v>
                </c:pt>
                <c:pt idx="5">
                  <c:v>39.746615856848933</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Calculs!$AE$4:$AE$1004</c:f>
              <c:numCache>
                <c:formatCode>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3.875</c:v>
                </c:pt>
              </c:numCache>
            </c:numRef>
          </c:xVal>
          <c:yVal>
            <c:numRef>
              <c:f>Trajecto!$C$158</c:f>
              <c:numCache>
                <c:formatCode>0</c:formatCode>
                <c:ptCount val="1"/>
                <c:pt idx="0">
                  <c:v>699.22935276899136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25.150000000000091</c:v>
                </c:pt>
              </c:numCache>
            </c:numRef>
          </c:xVal>
          <c:yVal>
            <c:numRef>
              <c:f>Trajecto!$C$159</c:f>
              <c:numCache>
                <c:formatCode>0</c:formatCode>
                <c:ptCount val="1"/>
                <c:pt idx="0">
                  <c:v>699.28904131491197</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Calculs!$T$4:$T$1004</c:f>
              <c:numCache>
                <c:formatCode>0.00</c:formatCode>
                <c:ptCount val="1001"/>
                <c:pt idx="0">
                  <c:v>81.060029999999998</c:v>
                </c:pt>
                <c:pt idx="1">
                  <c:v>81.048164448031827</c:v>
                </c:pt>
                <c:pt idx="2">
                  <c:v>81.003288436341251</c:v>
                </c:pt>
                <c:pt idx="3">
                  <c:v>80.938339775511778</c:v>
                </c:pt>
                <c:pt idx="4">
                  <c:v>80.875535631912925</c:v>
                </c:pt>
                <c:pt idx="5">
                  <c:v>80.814876005544676</c:v>
                </c:pt>
                <c:pt idx="6">
                  <c:v>80.755079119502852</c:v>
                </c:pt>
                <c:pt idx="7">
                  <c:v>80.694863196883219</c:v>
                </c:pt>
                <c:pt idx="8">
                  <c:v>80.634228237685818</c:v>
                </c:pt>
                <c:pt idx="9">
                  <c:v>80.573174241910635</c:v>
                </c:pt>
                <c:pt idx="10">
                  <c:v>80.511701209557671</c:v>
                </c:pt>
                <c:pt idx="11">
                  <c:v>80.44994171662654</c:v>
                </c:pt>
                <c:pt idx="12">
                  <c:v>80.388028339116929</c:v>
                </c:pt>
                <c:pt idx="13">
                  <c:v>80.325961077028822</c:v>
                </c:pt>
                <c:pt idx="14">
                  <c:v>80.26373993036222</c:v>
                </c:pt>
                <c:pt idx="15">
                  <c:v>80.201364899117124</c:v>
                </c:pt>
                <c:pt idx="16">
                  <c:v>80.138835983293532</c:v>
                </c:pt>
                <c:pt idx="17">
                  <c:v>80.076153182891431</c:v>
                </c:pt>
                <c:pt idx="18">
                  <c:v>80.013316497910836</c:v>
                </c:pt>
                <c:pt idx="19">
                  <c:v>79.950325928351759</c:v>
                </c:pt>
                <c:pt idx="20">
                  <c:v>79.887181474214174</c:v>
                </c:pt>
                <c:pt idx="21">
                  <c:v>79.823935973060131</c:v>
                </c:pt>
                <c:pt idx="22">
                  <c:v>79.760642262451682</c:v>
                </c:pt>
                <c:pt idx="23">
                  <c:v>79.697300342388814</c:v>
                </c:pt>
                <c:pt idx="24">
                  <c:v>79.633910212871513</c:v>
                </c:pt>
                <c:pt idx="25">
                  <c:v>79.570471873899805</c:v>
                </c:pt>
                <c:pt idx="26">
                  <c:v>79.506985325473693</c:v>
                </c:pt>
                <c:pt idx="27">
                  <c:v>79.44345056759316</c:v>
                </c:pt>
                <c:pt idx="28">
                  <c:v>79.379867600258223</c:v>
                </c:pt>
                <c:pt idx="29">
                  <c:v>79.316236423468851</c:v>
                </c:pt>
                <c:pt idx="30">
                  <c:v>79.25255703722506</c:v>
                </c:pt>
                <c:pt idx="31">
                  <c:v>79.188829441526863</c:v>
                </c:pt>
                <c:pt idx="32">
                  <c:v>79.125053636374233</c:v>
                </c:pt>
                <c:pt idx="33">
                  <c:v>79.061229621767197</c:v>
                </c:pt>
                <c:pt idx="34">
                  <c:v>78.997357397705755</c:v>
                </c:pt>
                <c:pt idx="35">
                  <c:v>78.933436964189895</c:v>
                </c:pt>
                <c:pt idx="36">
                  <c:v>78.869468321219614</c:v>
                </c:pt>
                <c:pt idx="37">
                  <c:v>78.805451468794914</c:v>
                </c:pt>
                <c:pt idx="38">
                  <c:v>78.741386406915808</c:v>
                </c:pt>
                <c:pt idx="39">
                  <c:v>78.677273135582269</c:v>
                </c:pt>
                <c:pt idx="40">
                  <c:v>78.613111654794324</c:v>
                </c:pt>
                <c:pt idx="41">
                  <c:v>78.548942526781659</c:v>
                </c:pt>
                <c:pt idx="42">
                  <c:v>78.484806313774001</c:v>
                </c:pt>
                <c:pt idx="43">
                  <c:v>78.420703015771352</c:v>
                </c:pt>
                <c:pt idx="44">
                  <c:v>78.35663263277371</c:v>
                </c:pt>
                <c:pt idx="45">
                  <c:v>78.292595164781062</c:v>
                </c:pt>
                <c:pt idx="46">
                  <c:v>78.228590611793436</c:v>
                </c:pt>
                <c:pt idx="47">
                  <c:v>78.164618973810789</c:v>
                </c:pt>
                <c:pt idx="48">
                  <c:v>78.100680250833165</c:v>
                </c:pt>
                <c:pt idx="49">
                  <c:v>78.036774442860519</c:v>
                </c:pt>
                <c:pt idx="50">
                  <c:v>77.972901549892896</c:v>
                </c:pt>
                <c:pt idx="51">
                  <c:v>77.909061571930266</c:v>
                </c:pt>
                <c:pt idx="52">
                  <c:v>77.845254508972644</c:v>
                </c:pt>
                <c:pt idx="53">
                  <c:v>77.78148036102003</c:v>
                </c:pt>
                <c:pt idx="54">
                  <c:v>77.717739128072409</c:v>
                </c:pt>
                <c:pt idx="55">
                  <c:v>77.654030810129797</c:v>
                </c:pt>
                <c:pt idx="56">
                  <c:v>77.590355407192177</c:v>
                </c:pt>
                <c:pt idx="57">
                  <c:v>77.526712919259566</c:v>
                </c:pt>
                <c:pt idx="58">
                  <c:v>77.463103346331962</c:v>
                </c:pt>
                <c:pt idx="59">
                  <c:v>77.399526688409352</c:v>
                </c:pt>
                <c:pt idx="60">
                  <c:v>77.33598294549175</c:v>
                </c:pt>
                <c:pt idx="61">
                  <c:v>77.272472117579156</c:v>
                </c:pt>
                <c:pt idx="62">
                  <c:v>77.208994204671555</c:v>
                </c:pt>
                <c:pt idx="63">
                  <c:v>77.145549206768962</c:v>
                </c:pt>
                <c:pt idx="64">
                  <c:v>77.082137123871377</c:v>
                </c:pt>
                <c:pt idx="65">
                  <c:v>77.018757955978785</c:v>
                </c:pt>
                <c:pt idx="66">
                  <c:v>76.955411703091201</c:v>
                </c:pt>
                <c:pt idx="67">
                  <c:v>76.892098365208611</c:v>
                </c:pt>
                <c:pt idx="68">
                  <c:v>76.828817942331028</c:v>
                </c:pt>
                <c:pt idx="69">
                  <c:v>76.765570434458454</c:v>
                </c:pt>
                <c:pt idx="70">
                  <c:v>76.702355841590872</c:v>
                </c:pt>
                <c:pt idx="71">
                  <c:v>76.639174163728313</c:v>
                </c:pt>
                <c:pt idx="72">
                  <c:v>76.576025400870734</c:v>
                </c:pt>
                <c:pt idx="73">
                  <c:v>76.512909553018162</c:v>
                </c:pt>
                <c:pt idx="74">
                  <c:v>76.449826620170597</c:v>
                </c:pt>
                <c:pt idx="75">
                  <c:v>76.386776602328041</c:v>
                </c:pt>
                <c:pt idx="76">
                  <c:v>76.323759499490478</c:v>
                </c:pt>
                <c:pt idx="77">
                  <c:v>76.260775311657923</c:v>
                </c:pt>
                <c:pt idx="78">
                  <c:v>76.197824038830362</c:v>
                </c:pt>
                <c:pt idx="79">
                  <c:v>76.134905681007822</c:v>
                </c:pt>
                <c:pt idx="80">
                  <c:v>76.072020238190277</c:v>
                </c:pt>
                <c:pt idx="81">
                  <c:v>76.009207802565243</c:v>
                </c:pt>
                <c:pt idx="82">
                  <c:v>75.946508466320296</c:v>
                </c:pt>
                <c:pt idx="83">
                  <c:v>75.883922229455393</c:v>
                </c:pt>
                <c:pt idx="84">
                  <c:v>75.821449091970564</c:v>
                </c:pt>
                <c:pt idx="85">
                  <c:v>75.759089053865779</c:v>
                </c:pt>
                <c:pt idx="86">
                  <c:v>75.696842115141067</c:v>
                </c:pt>
                <c:pt idx="87">
                  <c:v>75.634708275796413</c:v>
                </c:pt>
                <c:pt idx="88">
                  <c:v>75.572687535831804</c:v>
                </c:pt>
                <c:pt idx="89">
                  <c:v>75.510779895247268</c:v>
                </c:pt>
                <c:pt idx="90">
                  <c:v>75.448985354042804</c:v>
                </c:pt>
                <c:pt idx="91">
                  <c:v>75.387321508669245</c:v>
                </c:pt>
                <c:pt idx="92">
                  <c:v>75.325805955577479</c:v>
                </c:pt>
                <c:pt idx="93">
                  <c:v>75.264438694767492</c:v>
                </c:pt>
                <c:pt idx="94">
                  <c:v>75.203219726239297</c:v>
                </c:pt>
                <c:pt idx="95">
                  <c:v>75.142149049992881</c:v>
                </c:pt>
                <c:pt idx="96">
                  <c:v>75.081226666028243</c:v>
                </c:pt>
                <c:pt idx="97">
                  <c:v>75.020452574345398</c:v>
                </c:pt>
                <c:pt idx="98">
                  <c:v>74.959826774944332</c:v>
                </c:pt>
                <c:pt idx="99">
                  <c:v>74.899349267825059</c:v>
                </c:pt>
                <c:pt idx="100">
                  <c:v>74.83902005298755</c:v>
                </c:pt>
                <c:pt idx="101">
                  <c:v>74.778841926580199</c:v>
                </c:pt>
                <c:pt idx="102">
                  <c:v>74.718817684751343</c:v>
                </c:pt>
                <c:pt idx="103">
                  <c:v>74.658947327500982</c:v>
                </c:pt>
                <c:pt idx="104">
                  <c:v>74.599230854829116</c:v>
                </c:pt>
                <c:pt idx="105">
                  <c:v>74.539668266735745</c:v>
                </c:pt>
                <c:pt idx="106">
                  <c:v>74.480259563220869</c:v>
                </c:pt>
                <c:pt idx="107">
                  <c:v>74.421004744284488</c:v>
                </c:pt>
                <c:pt idx="108">
                  <c:v>74.361903809926616</c:v>
                </c:pt>
                <c:pt idx="109">
                  <c:v>74.302956760147225</c:v>
                </c:pt>
                <c:pt idx="110">
                  <c:v>74.244163594946343</c:v>
                </c:pt>
                <c:pt idx="111">
                  <c:v>74.185492327350943</c:v>
                </c:pt>
                <c:pt idx="112">
                  <c:v>74.126910970388039</c:v>
                </c:pt>
                <c:pt idx="113">
                  <c:v>74.068419524057617</c:v>
                </c:pt>
                <c:pt idx="114">
                  <c:v>74.010017988359678</c:v>
                </c:pt>
                <c:pt idx="115">
                  <c:v>73.951706363294221</c:v>
                </c:pt>
                <c:pt idx="116">
                  <c:v>73.893484648861261</c:v>
                </c:pt>
                <c:pt idx="117">
                  <c:v>73.835352845060783</c:v>
                </c:pt>
                <c:pt idx="118">
                  <c:v>73.777310951892801</c:v>
                </c:pt>
                <c:pt idx="119">
                  <c:v>73.719358969357287</c:v>
                </c:pt>
                <c:pt idx="120">
                  <c:v>73.661496897454271</c:v>
                </c:pt>
                <c:pt idx="121">
                  <c:v>73.603777453222136</c:v>
                </c:pt>
                <c:pt idx="122">
                  <c:v>73.546253353699299</c:v>
                </c:pt>
                <c:pt idx="123">
                  <c:v>73.48892459888576</c:v>
                </c:pt>
                <c:pt idx="124">
                  <c:v>73.431791188781517</c:v>
                </c:pt>
                <c:pt idx="125">
                  <c:v>73.374853123386558</c:v>
                </c:pt>
                <c:pt idx="126">
                  <c:v>73.318110402700896</c:v>
                </c:pt>
                <c:pt idx="127">
                  <c:v>73.261563026724531</c:v>
                </c:pt>
                <c:pt idx="128">
                  <c:v>73.205210995457463</c:v>
                </c:pt>
                <c:pt idx="129">
                  <c:v>73.149054308899693</c:v>
                </c:pt>
                <c:pt idx="130">
                  <c:v>73.093092967051206</c:v>
                </c:pt>
                <c:pt idx="131">
                  <c:v>73.037340685501803</c:v>
                </c:pt>
                <c:pt idx="132">
                  <c:v>72.981811179841259</c:v>
                </c:pt>
                <c:pt idx="133">
                  <c:v>72.926504450069572</c:v>
                </c:pt>
                <c:pt idx="134">
                  <c:v>72.871420496186744</c:v>
                </c:pt>
                <c:pt idx="135">
                  <c:v>72.816559318192759</c:v>
                </c:pt>
                <c:pt idx="136">
                  <c:v>72.761920916087647</c:v>
                </c:pt>
                <c:pt idx="137">
                  <c:v>72.707505289871378</c:v>
                </c:pt>
                <c:pt idx="138">
                  <c:v>72.653312439543981</c:v>
                </c:pt>
                <c:pt idx="139">
                  <c:v>72.599342365105429</c:v>
                </c:pt>
                <c:pt idx="140">
                  <c:v>72.545595066555734</c:v>
                </c:pt>
                <c:pt idx="141">
                  <c:v>72.492233548095186</c:v>
                </c:pt>
                <c:pt idx="142">
                  <c:v>72.439420813924087</c:v>
                </c:pt>
                <c:pt idx="143">
                  <c:v>72.38715686404241</c:v>
                </c:pt>
                <c:pt idx="144">
                  <c:v>72.335441698450182</c:v>
                </c:pt>
                <c:pt idx="145">
                  <c:v>72.28427531714739</c:v>
                </c:pt>
                <c:pt idx="146">
                  <c:v>72.233657720134033</c:v>
                </c:pt>
                <c:pt idx="147">
                  <c:v>72.183588907410112</c:v>
                </c:pt>
                <c:pt idx="148">
                  <c:v>72.134068878975626</c:v>
                </c:pt>
                <c:pt idx="149">
                  <c:v>72.085097634830589</c:v>
                </c:pt>
                <c:pt idx="150">
                  <c:v>72.036675174974988</c:v>
                </c:pt>
                <c:pt idx="151">
                  <c:v>71.988801499408808</c:v>
                </c:pt>
                <c:pt idx="152">
                  <c:v>71.941476608132092</c:v>
                </c:pt>
                <c:pt idx="153">
                  <c:v>71.894700501144797</c:v>
                </c:pt>
                <c:pt idx="154">
                  <c:v>71.848473178446937</c:v>
                </c:pt>
                <c:pt idx="155">
                  <c:v>71.802794640038528</c:v>
                </c:pt>
                <c:pt idx="156">
                  <c:v>71.758430564544398</c:v>
                </c:pt>
                <c:pt idx="157">
                  <c:v>71.716146630589421</c:v>
                </c:pt>
                <c:pt idx="158">
                  <c:v>71.675942838173597</c:v>
                </c:pt>
                <c:pt idx="159">
                  <c:v>71.637819187296927</c:v>
                </c:pt>
                <c:pt idx="160">
                  <c:v>71.601775677959395</c:v>
                </c:pt>
                <c:pt idx="161">
                  <c:v>71.568783778876949</c:v>
                </c:pt>
                <c:pt idx="162">
                  <c:v>71.539814958765547</c:v>
                </c:pt>
                <c:pt idx="163">
                  <c:v>71.514776655472687</c:v>
                </c:pt>
                <c:pt idx="164">
                  <c:v>71.493576306845895</c:v>
                </c:pt>
                <c:pt idx="165">
                  <c:v>71.475286724553129</c:v>
                </c:pt>
                <c:pt idx="166">
                  <c:v>71.458980720262304</c:v>
                </c:pt>
                <c:pt idx="167">
                  <c:v>71.445362995673364</c:v>
                </c:pt>
                <c:pt idx="168">
                  <c:v>71.434628437505793</c:v>
                </c:pt>
                <c:pt idx="169">
                  <c:v>71.428232248141114</c:v>
                </c:pt>
                <c:pt idx="170">
                  <c:v>71.426610000000025</c:v>
                </c:pt>
                <c:pt idx="171">
                  <c:v>71.426610000000025</c:v>
                </c:pt>
                <c:pt idx="172">
                  <c:v>71.426610000000025</c:v>
                </c:pt>
                <c:pt idx="173">
                  <c:v>71.426610000000025</c:v>
                </c:pt>
                <c:pt idx="174">
                  <c:v>71.426610000000025</c:v>
                </c:pt>
                <c:pt idx="175">
                  <c:v>71.426610000000025</c:v>
                </c:pt>
                <c:pt idx="176">
                  <c:v>71.426610000000025</c:v>
                </c:pt>
                <c:pt idx="177">
                  <c:v>71.426610000000025</c:v>
                </c:pt>
                <c:pt idx="178">
                  <c:v>71.426610000000025</c:v>
                </c:pt>
                <c:pt idx="179">
                  <c:v>71.426610000000025</c:v>
                </c:pt>
                <c:pt idx="180">
                  <c:v>71.426610000000025</c:v>
                </c:pt>
                <c:pt idx="181">
                  <c:v>71.426610000000025</c:v>
                </c:pt>
                <c:pt idx="182">
                  <c:v>71.426610000000025</c:v>
                </c:pt>
                <c:pt idx="183">
                  <c:v>71.426610000000025</c:v>
                </c:pt>
                <c:pt idx="184">
                  <c:v>71.426610000000025</c:v>
                </c:pt>
                <c:pt idx="185">
                  <c:v>71.426610000000025</c:v>
                </c:pt>
                <c:pt idx="186">
                  <c:v>71.426610000000025</c:v>
                </c:pt>
                <c:pt idx="187">
                  <c:v>71.426610000000025</c:v>
                </c:pt>
                <c:pt idx="188">
                  <c:v>71.426610000000025</c:v>
                </c:pt>
                <c:pt idx="189">
                  <c:v>71.426610000000025</c:v>
                </c:pt>
                <c:pt idx="190">
                  <c:v>71.426610000000025</c:v>
                </c:pt>
                <c:pt idx="191">
                  <c:v>71.426610000000025</c:v>
                </c:pt>
                <c:pt idx="192">
                  <c:v>71.426610000000025</c:v>
                </c:pt>
                <c:pt idx="193">
                  <c:v>71.426610000000025</c:v>
                </c:pt>
                <c:pt idx="194">
                  <c:v>71.426610000000025</c:v>
                </c:pt>
                <c:pt idx="195">
                  <c:v>71.426610000000025</c:v>
                </c:pt>
                <c:pt idx="196">
                  <c:v>71.426610000000025</c:v>
                </c:pt>
                <c:pt idx="197">
                  <c:v>71.426610000000025</c:v>
                </c:pt>
                <c:pt idx="198">
                  <c:v>71.426610000000025</c:v>
                </c:pt>
                <c:pt idx="199">
                  <c:v>71.426610000000025</c:v>
                </c:pt>
                <c:pt idx="200">
                  <c:v>71.426610000000025</c:v>
                </c:pt>
                <c:pt idx="201">
                  <c:v>71.426610000000025</c:v>
                </c:pt>
                <c:pt idx="202">
                  <c:v>71.426610000000025</c:v>
                </c:pt>
                <c:pt idx="203">
                  <c:v>71.426610000000025</c:v>
                </c:pt>
                <c:pt idx="204">
                  <c:v>71.426610000000025</c:v>
                </c:pt>
                <c:pt idx="205">
                  <c:v>71.426610000000025</c:v>
                </c:pt>
                <c:pt idx="206">
                  <c:v>71.426610000000025</c:v>
                </c:pt>
                <c:pt idx="207">
                  <c:v>71.426610000000025</c:v>
                </c:pt>
                <c:pt idx="208">
                  <c:v>71.426610000000025</c:v>
                </c:pt>
                <c:pt idx="209">
                  <c:v>71.426610000000025</c:v>
                </c:pt>
                <c:pt idx="210">
                  <c:v>71.426610000000025</c:v>
                </c:pt>
                <c:pt idx="211">
                  <c:v>71.426610000000025</c:v>
                </c:pt>
                <c:pt idx="212">
                  <c:v>71.426610000000025</c:v>
                </c:pt>
                <c:pt idx="213">
                  <c:v>71.426610000000025</c:v>
                </c:pt>
                <c:pt idx="214">
                  <c:v>71.426610000000025</c:v>
                </c:pt>
                <c:pt idx="215">
                  <c:v>71.426610000000025</c:v>
                </c:pt>
                <c:pt idx="216">
                  <c:v>71.426610000000025</c:v>
                </c:pt>
                <c:pt idx="217">
                  <c:v>71.426610000000025</c:v>
                </c:pt>
                <c:pt idx="218">
                  <c:v>71.426610000000025</c:v>
                </c:pt>
                <c:pt idx="219">
                  <c:v>71.426610000000025</c:v>
                </c:pt>
                <c:pt idx="220">
                  <c:v>71.426610000000025</c:v>
                </c:pt>
                <c:pt idx="221">
                  <c:v>71.426610000000025</c:v>
                </c:pt>
                <c:pt idx="222">
                  <c:v>71.426610000000025</c:v>
                </c:pt>
                <c:pt idx="223">
                  <c:v>71.426610000000025</c:v>
                </c:pt>
                <c:pt idx="224">
                  <c:v>71.426610000000025</c:v>
                </c:pt>
                <c:pt idx="225">
                  <c:v>71.426610000000025</c:v>
                </c:pt>
                <c:pt idx="226">
                  <c:v>71.426610000000025</c:v>
                </c:pt>
                <c:pt idx="227">
                  <c:v>71.426610000000025</c:v>
                </c:pt>
                <c:pt idx="228">
                  <c:v>71.426610000000025</c:v>
                </c:pt>
                <c:pt idx="229">
                  <c:v>71.426610000000025</c:v>
                </c:pt>
                <c:pt idx="230">
                  <c:v>71.426610000000025</c:v>
                </c:pt>
                <c:pt idx="231">
                  <c:v>71.426610000000025</c:v>
                </c:pt>
                <c:pt idx="232">
                  <c:v>71.426610000000025</c:v>
                </c:pt>
                <c:pt idx="233">
                  <c:v>71.426610000000025</c:v>
                </c:pt>
                <c:pt idx="234">
                  <c:v>71.426610000000025</c:v>
                </c:pt>
                <c:pt idx="235">
                  <c:v>71.426610000000025</c:v>
                </c:pt>
                <c:pt idx="236">
                  <c:v>71.426610000000025</c:v>
                </c:pt>
                <c:pt idx="237">
                  <c:v>71.426610000000025</c:v>
                </c:pt>
                <c:pt idx="238">
                  <c:v>71.426610000000025</c:v>
                </c:pt>
                <c:pt idx="239">
                  <c:v>71.426610000000025</c:v>
                </c:pt>
                <c:pt idx="240">
                  <c:v>71.426610000000025</c:v>
                </c:pt>
                <c:pt idx="241">
                  <c:v>71.426610000000025</c:v>
                </c:pt>
                <c:pt idx="242">
                  <c:v>71.426610000000025</c:v>
                </c:pt>
                <c:pt idx="243">
                  <c:v>71.426610000000025</c:v>
                </c:pt>
                <c:pt idx="244">
                  <c:v>71.426610000000025</c:v>
                </c:pt>
                <c:pt idx="245">
                  <c:v>71.426610000000025</c:v>
                </c:pt>
                <c:pt idx="246">
                  <c:v>71.426610000000025</c:v>
                </c:pt>
                <c:pt idx="247">
                  <c:v>71.426610000000025</c:v>
                </c:pt>
                <c:pt idx="248">
                  <c:v>71.426610000000025</c:v>
                </c:pt>
                <c:pt idx="249">
                  <c:v>71.426610000000025</c:v>
                </c:pt>
                <c:pt idx="250">
                  <c:v>71.426610000000025</c:v>
                </c:pt>
                <c:pt idx="251">
                  <c:v>71.426610000000025</c:v>
                </c:pt>
                <c:pt idx="252">
                  <c:v>71.426610000000025</c:v>
                </c:pt>
                <c:pt idx="253">
                  <c:v>71.426610000000025</c:v>
                </c:pt>
                <c:pt idx="254">
                  <c:v>71.426610000000025</c:v>
                </c:pt>
                <c:pt idx="255">
                  <c:v>71.426610000000025</c:v>
                </c:pt>
                <c:pt idx="256">
                  <c:v>71.426610000000025</c:v>
                </c:pt>
                <c:pt idx="257">
                  <c:v>71.426610000000025</c:v>
                </c:pt>
                <c:pt idx="258">
                  <c:v>71.426610000000025</c:v>
                </c:pt>
                <c:pt idx="259">
                  <c:v>71.426610000000025</c:v>
                </c:pt>
                <c:pt idx="260">
                  <c:v>71.426610000000025</c:v>
                </c:pt>
                <c:pt idx="261">
                  <c:v>71.426610000000025</c:v>
                </c:pt>
                <c:pt idx="262">
                  <c:v>71.426610000000025</c:v>
                </c:pt>
                <c:pt idx="263">
                  <c:v>71.426610000000025</c:v>
                </c:pt>
                <c:pt idx="264">
                  <c:v>71.426610000000025</c:v>
                </c:pt>
                <c:pt idx="265">
                  <c:v>71.426610000000025</c:v>
                </c:pt>
                <c:pt idx="266">
                  <c:v>71.426610000000025</c:v>
                </c:pt>
                <c:pt idx="267">
                  <c:v>71.426610000000025</c:v>
                </c:pt>
                <c:pt idx="268">
                  <c:v>71.426610000000025</c:v>
                </c:pt>
                <c:pt idx="269">
                  <c:v>71.426610000000025</c:v>
                </c:pt>
                <c:pt idx="270">
                  <c:v>71.426610000000025</c:v>
                </c:pt>
                <c:pt idx="271">
                  <c:v>71.426610000000025</c:v>
                </c:pt>
                <c:pt idx="272">
                  <c:v>71.426610000000025</c:v>
                </c:pt>
                <c:pt idx="273">
                  <c:v>71.426610000000025</c:v>
                </c:pt>
                <c:pt idx="274">
                  <c:v>71.426610000000025</c:v>
                </c:pt>
                <c:pt idx="275">
                  <c:v>71.426610000000025</c:v>
                </c:pt>
                <c:pt idx="276">
                  <c:v>71.426610000000025</c:v>
                </c:pt>
                <c:pt idx="277">
                  <c:v>71.426610000000025</c:v>
                </c:pt>
                <c:pt idx="278">
                  <c:v>71.426610000000025</c:v>
                </c:pt>
                <c:pt idx="279">
                  <c:v>71.426610000000025</c:v>
                </c:pt>
                <c:pt idx="280">
                  <c:v>71.426610000000025</c:v>
                </c:pt>
                <c:pt idx="281">
                  <c:v>71.426610000000025</c:v>
                </c:pt>
                <c:pt idx="282">
                  <c:v>71.426610000000025</c:v>
                </c:pt>
                <c:pt idx="283">
                  <c:v>71.426610000000025</c:v>
                </c:pt>
                <c:pt idx="284">
                  <c:v>71.426610000000025</c:v>
                </c:pt>
                <c:pt idx="285">
                  <c:v>71.426610000000025</c:v>
                </c:pt>
                <c:pt idx="286">
                  <c:v>71.426610000000025</c:v>
                </c:pt>
                <c:pt idx="287">
                  <c:v>71.426610000000025</c:v>
                </c:pt>
                <c:pt idx="288">
                  <c:v>71.426610000000025</c:v>
                </c:pt>
                <c:pt idx="289">
                  <c:v>71.426610000000025</c:v>
                </c:pt>
                <c:pt idx="290">
                  <c:v>71.426610000000025</c:v>
                </c:pt>
                <c:pt idx="291">
                  <c:v>71.426610000000025</c:v>
                </c:pt>
                <c:pt idx="292">
                  <c:v>71.426610000000025</c:v>
                </c:pt>
                <c:pt idx="293">
                  <c:v>71.426610000000025</c:v>
                </c:pt>
                <c:pt idx="294">
                  <c:v>71.426610000000025</c:v>
                </c:pt>
                <c:pt idx="295">
                  <c:v>71.426610000000025</c:v>
                </c:pt>
                <c:pt idx="296">
                  <c:v>71.426610000000025</c:v>
                </c:pt>
                <c:pt idx="297">
                  <c:v>71.426610000000025</c:v>
                </c:pt>
                <c:pt idx="298">
                  <c:v>71.426610000000025</c:v>
                </c:pt>
                <c:pt idx="299">
                  <c:v>71.426610000000025</c:v>
                </c:pt>
                <c:pt idx="300">
                  <c:v>71.426610000000025</c:v>
                </c:pt>
                <c:pt idx="301">
                  <c:v>71.426610000000025</c:v>
                </c:pt>
                <c:pt idx="302">
                  <c:v>71.426610000000025</c:v>
                </c:pt>
                <c:pt idx="303">
                  <c:v>71.426610000000025</c:v>
                </c:pt>
                <c:pt idx="304">
                  <c:v>71.426610000000025</c:v>
                </c:pt>
                <c:pt idx="305">
                  <c:v>71.426610000000025</c:v>
                </c:pt>
                <c:pt idx="306">
                  <c:v>71.426610000000025</c:v>
                </c:pt>
                <c:pt idx="307">
                  <c:v>71.426610000000025</c:v>
                </c:pt>
                <c:pt idx="308">
                  <c:v>71.426610000000025</c:v>
                </c:pt>
                <c:pt idx="309">
                  <c:v>71.426610000000025</c:v>
                </c:pt>
                <c:pt idx="310">
                  <c:v>71.426610000000025</c:v>
                </c:pt>
                <c:pt idx="311">
                  <c:v>71.426610000000025</c:v>
                </c:pt>
                <c:pt idx="312">
                  <c:v>71.426610000000025</c:v>
                </c:pt>
                <c:pt idx="313">
                  <c:v>71.426610000000025</c:v>
                </c:pt>
                <c:pt idx="314">
                  <c:v>71.426610000000025</c:v>
                </c:pt>
                <c:pt idx="315">
                  <c:v>71.426610000000025</c:v>
                </c:pt>
                <c:pt idx="316">
                  <c:v>71.426610000000025</c:v>
                </c:pt>
                <c:pt idx="317">
                  <c:v>71.426610000000025</c:v>
                </c:pt>
                <c:pt idx="318">
                  <c:v>71.426610000000025</c:v>
                </c:pt>
                <c:pt idx="319">
                  <c:v>71.426610000000025</c:v>
                </c:pt>
                <c:pt idx="320">
                  <c:v>71.426610000000025</c:v>
                </c:pt>
                <c:pt idx="321">
                  <c:v>71.426610000000025</c:v>
                </c:pt>
                <c:pt idx="322">
                  <c:v>71.426610000000025</c:v>
                </c:pt>
                <c:pt idx="323">
                  <c:v>71.426610000000025</c:v>
                </c:pt>
                <c:pt idx="324">
                  <c:v>71.426610000000025</c:v>
                </c:pt>
                <c:pt idx="325">
                  <c:v>71.426610000000025</c:v>
                </c:pt>
                <c:pt idx="326">
                  <c:v>71.426610000000025</c:v>
                </c:pt>
                <c:pt idx="327">
                  <c:v>71.426610000000025</c:v>
                </c:pt>
                <c:pt idx="328">
                  <c:v>71.426610000000025</c:v>
                </c:pt>
                <c:pt idx="329">
                  <c:v>71.426610000000025</c:v>
                </c:pt>
                <c:pt idx="330">
                  <c:v>71.426610000000025</c:v>
                </c:pt>
                <c:pt idx="331">
                  <c:v>71.426610000000025</c:v>
                </c:pt>
                <c:pt idx="332">
                  <c:v>71.426610000000025</c:v>
                </c:pt>
                <c:pt idx="333">
                  <c:v>71.426610000000025</c:v>
                </c:pt>
                <c:pt idx="334">
                  <c:v>71.426610000000025</c:v>
                </c:pt>
                <c:pt idx="335">
                  <c:v>71.426610000000025</c:v>
                </c:pt>
                <c:pt idx="336">
                  <c:v>71.426610000000025</c:v>
                </c:pt>
                <c:pt idx="337">
                  <c:v>71.426610000000025</c:v>
                </c:pt>
                <c:pt idx="338">
                  <c:v>71.426610000000025</c:v>
                </c:pt>
                <c:pt idx="339">
                  <c:v>71.426610000000025</c:v>
                </c:pt>
                <c:pt idx="340">
                  <c:v>71.426610000000025</c:v>
                </c:pt>
                <c:pt idx="341">
                  <c:v>71.426610000000025</c:v>
                </c:pt>
                <c:pt idx="342">
                  <c:v>71.426610000000025</c:v>
                </c:pt>
                <c:pt idx="343">
                  <c:v>71.426610000000025</c:v>
                </c:pt>
                <c:pt idx="344">
                  <c:v>71.426610000000025</c:v>
                </c:pt>
                <c:pt idx="345">
                  <c:v>71.426610000000025</c:v>
                </c:pt>
                <c:pt idx="346">
                  <c:v>71.426610000000025</c:v>
                </c:pt>
                <c:pt idx="347">
                  <c:v>71.426610000000025</c:v>
                </c:pt>
                <c:pt idx="348">
                  <c:v>71.426610000000025</c:v>
                </c:pt>
                <c:pt idx="349">
                  <c:v>71.426610000000025</c:v>
                </c:pt>
                <c:pt idx="350">
                  <c:v>71.426610000000025</c:v>
                </c:pt>
                <c:pt idx="351">
                  <c:v>71.426610000000025</c:v>
                </c:pt>
                <c:pt idx="352">
                  <c:v>71.426610000000025</c:v>
                </c:pt>
                <c:pt idx="353">
                  <c:v>71.426610000000025</c:v>
                </c:pt>
                <c:pt idx="354">
                  <c:v>71.426610000000025</c:v>
                </c:pt>
                <c:pt idx="355">
                  <c:v>71.426610000000025</c:v>
                </c:pt>
                <c:pt idx="356">
                  <c:v>71.426610000000025</c:v>
                </c:pt>
                <c:pt idx="357">
                  <c:v>71.426610000000025</c:v>
                </c:pt>
                <c:pt idx="358">
                  <c:v>71.426610000000025</c:v>
                </c:pt>
                <c:pt idx="359">
                  <c:v>71.426610000000025</c:v>
                </c:pt>
                <c:pt idx="360">
                  <c:v>71.426610000000025</c:v>
                </c:pt>
                <c:pt idx="361">
                  <c:v>71.426610000000025</c:v>
                </c:pt>
                <c:pt idx="362">
                  <c:v>71.426610000000025</c:v>
                </c:pt>
                <c:pt idx="363">
                  <c:v>71.426610000000025</c:v>
                </c:pt>
                <c:pt idx="364">
                  <c:v>71.426610000000025</c:v>
                </c:pt>
                <c:pt idx="365">
                  <c:v>71.426610000000025</c:v>
                </c:pt>
                <c:pt idx="366">
                  <c:v>71.426610000000025</c:v>
                </c:pt>
                <c:pt idx="367">
                  <c:v>71.426610000000025</c:v>
                </c:pt>
                <c:pt idx="368">
                  <c:v>71.426610000000025</c:v>
                </c:pt>
                <c:pt idx="369">
                  <c:v>71.426610000000025</c:v>
                </c:pt>
                <c:pt idx="370">
                  <c:v>71.426610000000025</c:v>
                </c:pt>
                <c:pt idx="371">
                  <c:v>71.426610000000025</c:v>
                </c:pt>
                <c:pt idx="372">
                  <c:v>71.426610000000025</c:v>
                </c:pt>
                <c:pt idx="373">
                  <c:v>71.426610000000025</c:v>
                </c:pt>
                <c:pt idx="374">
                  <c:v>71.426610000000025</c:v>
                </c:pt>
                <c:pt idx="375">
                  <c:v>71.426610000000025</c:v>
                </c:pt>
                <c:pt idx="376">
                  <c:v>71.426610000000025</c:v>
                </c:pt>
                <c:pt idx="377">
                  <c:v>71.426610000000025</c:v>
                </c:pt>
                <c:pt idx="378">
                  <c:v>71.426610000000025</c:v>
                </c:pt>
                <c:pt idx="379">
                  <c:v>71.426610000000025</c:v>
                </c:pt>
                <c:pt idx="380">
                  <c:v>71.426610000000025</c:v>
                </c:pt>
                <c:pt idx="381">
                  <c:v>71.426610000000025</c:v>
                </c:pt>
                <c:pt idx="382">
                  <c:v>71.426610000000025</c:v>
                </c:pt>
                <c:pt idx="383">
                  <c:v>71.426610000000025</c:v>
                </c:pt>
                <c:pt idx="384">
                  <c:v>71.426610000000025</c:v>
                </c:pt>
                <c:pt idx="385">
                  <c:v>71.426610000000025</c:v>
                </c:pt>
                <c:pt idx="386">
                  <c:v>71.426610000000025</c:v>
                </c:pt>
                <c:pt idx="387">
                  <c:v>71.426610000000025</c:v>
                </c:pt>
                <c:pt idx="388">
                  <c:v>71.426610000000025</c:v>
                </c:pt>
                <c:pt idx="389">
                  <c:v>71.426610000000025</c:v>
                </c:pt>
                <c:pt idx="390">
                  <c:v>71.426610000000025</c:v>
                </c:pt>
                <c:pt idx="391">
                  <c:v>71.426610000000025</c:v>
                </c:pt>
                <c:pt idx="392">
                  <c:v>71.426610000000025</c:v>
                </c:pt>
                <c:pt idx="393">
                  <c:v>71.426610000000025</c:v>
                </c:pt>
                <c:pt idx="394">
                  <c:v>71.426610000000025</c:v>
                </c:pt>
                <c:pt idx="395">
                  <c:v>71.426610000000025</c:v>
                </c:pt>
                <c:pt idx="396">
                  <c:v>71.426610000000025</c:v>
                </c:pt>
                <c:pt idx="397">
                  <c:v>71.426610000000025</c:v>
                </c:pt>
                <c:pt idx="398">
                  <c:v>71.426610000000025</c:v>
                </c:pt>
                <c:pt idx="399">
                  <c:v>71.426610000000025</c:v>
                </c:pt>
                <c:pt idx="400">
                  <c:v>71.426610000000025</c:v>
                </c:pt>
                <c:pt idx="401">
                  <c:v>71.426610000000025</c:v>
                </c:pt>
                <c:pt idx="402">
                  <c:v>71.426610000000025</c:v>
                </c:pt>
                <c:pt idx="403">
                  <c:v>71.426610000000025</c:v>
                </c:pt>
                <c:pt idx="404">
                  <c:v>71.426610000000025</c:v>
                </c:pt>
                <c:pt idx="405">
                  <c:v>71.426610000000025</c:v>
                </c:pt>
                <c:pt idx="406">
                  <c:v>71.426610000000025</c:v>
                </c:pt>
                <c:pt idx="407">
                  <c:v>71.426610000000025</c:v>
                </c:pt>
                <c:pt idx="408">
                  <c:v>71.426610000000025</c:v>
                </c:pt>
                <c:pt idx="409">
                  <c:v>71.426610000000025</c:v>
                </c:pt>
                <c:pt idx="410">
                  <c:v>71.426610000000025</c:v>
                </c:pt>
                <c:pt idx="411">
                  <c:v>71.426610000000025</c:v>
                </c:pt>
                <c:pt idx="412">
                  <c:v>71.426610000000025</c:v>
                </c:pt>
                <c:pt idx="413">
                  <c:v>71.426610000000025</c:v>
                </c:pt>
                <c:pt idx="414">
                  <c:v>71.426610000000025</c:v>
                </c:pt>
                <c:pt idx="415">
                  <c:v>71.426610000000025</c:v>
                </c:pt>
                <c:pt idx="416">
                  <c:v>71.426610000000025</c:v>
                </c:pt>
                <c:pt idx="417">
                  <c:v>71.426610000000025</c:v>
                </c:pt>
                <c:pt idx="418">
                  <c:v>71.426610000000025</c:v>
                </c:pt>
                <c:pt idx="419">
                  <c:v>71.426610000000025</c:v>
                </c:pt>
                <c:pt idx="420">
                  <c:v>71.426610000000025</c:v>
                </c:pt>
                <c:pt idx="421">
                  <c:v>71.426610000000025</c:v>
                </c:pt>
                <c:pt idx="422">
                  <c:v>71.426610000000025</c:v>
                </c:pt>
                <c:pt idx="423">
                  <c:v>71.426610000000025</c:v>
                </c:pt>
                <c:pt idx="424">
                  <c:v>71.426610000000025</c:v>
                </c:pt>
                <c:pt idx="425">
                  <c:v>71.426610000000025</c:v>
                </c:pt>
                <c:pt idx="426">
                  <c:v>71.426610000000025</c:v>
                </c:pt>
                <c:pt idx="427">
                  <c:v>71.426610000000025</c:v>
                </c:pt>
                <c:pt idx="428">
                  <c:v>71.426610000000025</c:v>
                </c:pt>
                <c:pt idx="429">
                  <c:v>71.426610000000025</c:v>
                </c:pt>
                <c:pt idx="430">
                  <c:v>71.426610000000025</c:v>
                </c:pt>
                <c:pt idx="431">
                  <c:v>71.426610000000025</c:v>
                </c:pt>
                <c:pt idx="432">
                  <c:v>71.426610000000025</c:v>
                </c:pt>
                <c:pt idx="433">
                  <c:v>71.426610000000025</c:v>
                </c:pt>
                <c:pt idx="434">
                  <c:v>71.426610000000025</c:v>
                </c:pt>
                <c:pt idx="435">
                  <c:v>71.426610000000025</c:v>
                </c:pt>
                <c:pt idx="436">
                  <c:v>71.426610000000025</c:v>
                </c:pt>
                <c:pt idx="437">
                  <c:v>71.426610000000025</c:v>
                </c:pt>
                <c:pt idx="438">
                  <c:v>71.426610000000025</c:v>
                </c:pt>
                <c:pt idx="439">
                  <c:v>71.426610000000025</c:v>
                </c:pt>
                <c:pt idx="440">
                  <c:v>71.426610000000025</c:v>
                </c:pt>
                <c:pt idx="441">
                  <c:v>71.426610000000025</c:v>
                </c:pt>
                <c:pt idx="442">
                  <c:v>71.426610000000025</c:v>
                </c:pt>
                <c:pt idx="443">
                  <c:v>71.426610000000025</c:v>
                </c:pt>
                <c:pt idx="444">
                  <c:v>71.426610000000025</c:v>
                </c:pt>
                <c:pt idx="445">
                  <c:v>71.426610000000025</c:v>
                </c:pt>
                <c:pt idx="446">
                  <c:v>71.426610000000025</c:v>
                </c:pt>
                <c:pt idx="447">
                  <c:v>71.426610000000025</c:v>
                </c:pt>
                <c:pt idx="448">
                  <c:v>71.426610000000025</c:v>
                </c:pt>
                <c:pt idx="449">
                  <c:v>71.426610000000025</c:v>
                </c:pt>
                <c:pt idx="450">
                  <c:v>71.426610000000025</c:v>
                </c:pt>
                <c:pt idx="451">
                  <c:v>71.426610000000025</c:v>
                </c:pt>
                <c:pt idx="452">
                  <c:v>71.426610000000025</c:v>
                </c:pt>
                <c:pt idx="453">
                  <c:v>71.426610000000025</c:v>
                </c:pt>
                <c:pt idx="454">
                  <c:v>71.426610000000025</c:v>
                </c:pt>
                <c:pt idx="455">
                  <c:v>71.426610000000025</c:v>
                </c:pt>
                <c:pt idx="456">
                  <c:v>71.426610000000025</c:v>
                </c:pt>
                <c:pt idx="457">
                  <c:v>71.426610000000025</c:v>
                </c:pt>
                <c:pt idx="458">
                  <c:v>71.426610000000025</c:v>
                </c:pt>
                <c:pt idx="459">
                  <c:v>71.426610000000025</c:v>
                </c:pt>
                <c:pt idx="460">
                  <c:v>71.426610000000025</c:v>
                </c:pt>
                <c:pt idx="461">
                  <c:v>71.426610000000025</c:v>
                </c:pt>
                <c:pt idx="462">
                  <c:v>71.426610000000025</c:v>
                </c:pt>
                <c:pt idx="463">
                  <c:v>71.426610000000025</c:v>
                </c:pt>
                <c:pt idx="464">
                  <c:v>71.426610000000025</c:v>
                </c:pt>
                <c:pt idx="465">
                  <c:v>71.426610000000025</c:v>
                </c:pt>
                <c:pt idx="466">
                  <c:v>71.426610000000025</c:v>
                </c:pt>
                <c:pt idx="467">
                  <c:v>71.426610000000025</c:v>
                </c:pt>
                <c:pt idx="468">
                  <c:v>71.426610000000025</c:v>
                </c:pt>
                <c:pt idx="469">
                  <c:v>71.426610000000025</c:v>
                </c:pt>
                <c:pt idx="470">
                  <c:v>71.426610000000025</c:v>
                </c:pt>
                <c:pt idx="471">
                  <c:v>71.426610000000025</c:v>
                </c:pt>
                <c:pt idx="472">
                  <c:v>71.426610000000025</c:v>
                </c:pt>
                <c:pt idx="473">
                  <c:v>71.426610000000025</c:v>
                </c:pt>
                <c:pt idx="474">
                  <c:v>71.426610000000025</c:v>
                </c:pt>
                <c:pt idx="475">
                  <c:v>71.426610000000025</c:v>
                </c:pt>
                <c:pt idx="476">
                  <c:v>71.426610000000025</c:v>
                </c:pt>
                <c:pt idx="477">
                  <c:v>71.426610000000025</c:v>
                </c:pt>
                <c:pt idx="478">
                  <c:v>71.426610000000025</c:v>
                </c:pt>
                <c:pt idx="479">
                  <c:v>71.426610000000025</c:v>
                </c:pt>
                <c:pt idx="480">
                  <c:v>71.426610000000025</c:v>
                </c:pt>
                <c:pt idx="481">
                  <c:v>71.426610000000025</c:v>
                </c:pt>
                <c:pt idx="482">
                  <c:v>71.426610000000025</c:v>
                </c:pt>
                <c:pt idx="483">
                  <c:v>71.426610000000025</c:v>
                </c:pt>
                <c:pt idx="484">
                  <c:v>71.426610000000025</c:v>
                </c:pt>
                <c:pt idx="485">
                  <c:v>71.426610000000025</c:v>
                </c:pt>
                <c:pt idx="486">
                  <c:v>71.426610000000025</c:v>
                </c:pt>
                <c:pt idx="487">
                  <c:v>71.426610000000025</c:v>
                </c:pt>
                <c:pt idx="488">
                  <c:v>71.426610000000025</c:v>
                </c:pt>
                <c:pt idx="489">
                  <c:v>71.426610000000025</c:v>
                </c:pt>
                <c:pt idx="490">
                  <c:v>71.426610000000025</c:v>
                </c:pt>
                <c:pt idx="491">
                  <c:v>71.426610000000025</c:v>
                </c:pt>
                <c:pt idx="492">
                  <c:v>71.426610000000025</c:v>
                </c:pt>
                <c:pt idx="493">
                  <c:v>71.426610000000025</c:v>
                </c:pt>
                <c:pt idx="494">
                  <c:v>71.426610000000025</c:v>
                </c:pt>
                <c:pt idx="495">
                  <c:v>71.426610000000025</c:v>
                </c:pt>
                <c:pt idx="496">
                  <c:v>71.426610000000025</c:v>
                </c:pt>
                <c:pt idx="497">
                  <c:v>71.426610000000025</c:v>
                </c:pt>
                <c:pt idx="498">
                  <c:v>71.426610000000025</c:v>
                </c:pt>
                <c:pt idx="499">
                  <c:v>71.426610000000025</c:v>
                </c:pt>
                <c:pt idx="500">
                  <c:v>71.426610000000025</c:v>
                </c:pt>
                <c:pt idx="501">
                  <c:v>71.426610000000025</c:v>
                </c:pt>
                <c:pt idx="502">
                  <c:v>71.426610000000025</c:v>
                </c:pt>
                <c:pt idx="503">
                  <c:v>71.426610000000025</c:v>
                </c:pt>
                <c:pt idx="504">
                  <c:v>71.426610000000025</c:v>
                </c:pt>
                <c:pt idx="505">
                  <c:v>71.426610000000025</c:v>
                </c:pt>
                <c:pt idx="506">
                  <c:v>71.426610000000025</c:v>
                </c:pt>
                <c:pt idx="507">
                  <c:v>71.426610000000025</c:v>
                </c:pt>
                <c:pt idx="508">
                  <c:v>71.426610000000025</c:v>
                </c:pt>
                <c:pt idx="509">
                  <c:v>71.426610000000025</c:v>
                </c:pt>
                <c:pt idx="510">
                  <c:v>71.426610000000025</c:v>
                </c:pt>
                <c:pt idx="511">
                  <c:v>71.426610000000025</c:v>
                </c:pt>
                <c:pt idx="512">
                  <c:v>71.426610000000025</c:v>
                </c:pt>
                <c:pt idx="513">
                  <c:v>71.426610000000025</c:v>
                </c:pt>
                <c:pt idx="514">
                  <c:v>71.426610000000025</c:v>
                </c:pt>
                <c:pt idx="515">
                  <c:v>71.426610000000025</c:v>
                </c:pt>
                <c:pt idx="516">
                  <c:v>71.426610000000025</c:v>
                </c:pt>
                <c:pt idx="517">
                  <c:v>71.426610000000025</c:v>
                </c:pt>
                <c:pt idx="518">
                  <c:v>71.426610000000025</c:v>
                </c:pt>
                <c:pt idx="519">
                  <c:v>71.426610000000025</c:v>
                </c:pt>
                <c:pt idx="520">
                  <c:v>71.426610000000025</c:v>
                </c:pt>
                <c:pt idx="521">
                  <c:v>71.426610000000025</c:v>
                </c:pt>
                <c:pt idx="522">
                  <c:v>71.426610000000025</c:v>
                </c:pt>
                <c:pt idx="523">
                  <c:v>71.426610000000025</c:v>
                </c:pt>
                <c:pt idx="524">
                  <c:v>71.426610000000025</c:v>
                </c:pt>
                <c:pt idx="525">
                  <c:v>71.426610000000025</c:v>
                </c:pt>
                <c:pt idx="526">
                  <c:v>71.426610000000025</c:v>
                </c:pt>
                <c:pt idx="527">
                  <c:v>71.426610000000025</c:v>
                </c:pt>
                <c:pt idx="528">
                  <c:v>71.426610000000025</c:v>
                </c:pt>
                <c:pt idx="529">
                  <c:v>71.426610000000025</c:v>
                </c:pt>
                <c:pt idx="530">
                  <c:v>71.426610000000025</c:v>
                </c:pt>
                <c:pt idx="531">
                  <c:v>71.426610000000025</c:v>
                </c:pt>
                <c:pt idx="532">
                  <c:v>71.426610000000025</c:v>
                </c:pt>
                <c:pt idx="533">
                  <c:v>71.426610000000025</c:v>
                </c:pt>
                <c:pt idx="534">
                  <c:v>71.426610000000025</c:v>
                </c:pt>
                <c:pt idx="535">
                  <c:v>71.426610000000025</c:v>
                </c:pt>
                <c:pt idx="536">
                  <c:v>71.426610000000025</c:v>
                </c:pt>
                <c:pt idx="537">
                  <c:v>71.426610000000025</c:v>
                </c:pt>
                <c:pt idx="538">
                  <c:v>71.426610000000025</c:v>
                </c:pt>
                <c:pt idx="539">
                  <c:v>71.426610000000025</c:v>
                </c:pt>
                <c:pt idx="540">
                  <c:v>71.426610000000025</c:v>
                </c:pt>
                <c:pt idx="541">
                  <c:v>71.426610000000025</c:v>
                </c:pt>
                <c:pt idx="542">
                  <c:v>71.426610000000025</c:v>
                </c:pt>
                <c:pt idx="543">
                  <c:v>71.426610000000025</c:v>
                </c:pt>
                <c:pt idx="544">
                  <c:v>71.426610000000025</c:v>
                </c:pt>
                <c:pt idx="545">
                  <c:v>71.426610000000025</c:v>
                </c:pt>
                <c:pt idx="546">
                  <c:v>71.426610000000025</c:v>
                </c:pt>
                <c:pt idx="547">
                  <c:v>71.426610000000025</c:v>
                </c:pt>
                <c:pt idx="548">
                  <c:v>71.426610000000025</c:v>
                </c:pt>
                <c:pt idx="549">
                  <c:v>71.426610000000025</c:v>
                </c:pt>
                <c:pt idx="550">
                  <c:v>71.426610000000025</c:v>
                </c:pt>
                <c:pt idx="551">
                  <c:v>71.426610000000025</c:v>
                </c:pt>
                <c:pt idx="552">
                  <c:v>71.426610000000025</c:v>
                </c:pt>
                <c:pt idx="553">
                  <c:v>71.426610000000025</c:v>
                </c:pt>
                <c:pt idx="554">
                  <c:v>71.426610000000025</c:v>
                </c:pt>
                <c:pt idx="555">
                  <c:v>71.426610000000025</c:v>
                </c:pt>
                <c:pt idx="556">
                  <c:v>71.426610000000025</c:v>
                </c:pt>
                <c:pt idx="557">
                  <c:v>71.426610000000025</c:v>
                </c:pt>
                <c:pt idx="558">
                  <c:v>71.426610000000025</c:v>
                </c:pt>
                <c:pt idx="559">
                  <c:v>71.426610000000025</c:v>
                </c:pt>
                <c:pt idx="560">
                  <c:v>71.426610000000025</c:v>
                </c:pt>
                <c:pt idx="561">
                  <c:v>71.426610000000025</c:v>
                </c:pt>
                <c:pt idx="562">
                  <c:v>71.426610000000025</c:v>
                </c:pt>
                <c:pt idx="563">
                  <c:v>71.426610000000025</c:v>
                </c:pt>
                <c:pt idx="564">
                  <c:v>71.426610000000025</c:v>
                </c:pt>
                <c:pt idx="565">
                  <c:v>71.426610000000025</c:v>
                </c:pt>
                <c:pt idx="566">
                  <c:v>71.426610000000025</c:v>
                </c:pt>
                <c:pt idx="567">
                  <c:v>71.426610000000025</c:v>
                </c:pt>
                <c:pt idx="568">
                  <c:v>71.426610000000025</c:v>
                </c:pt>
                <c:pt idx="569">
                  <c:v>71.426610000000025</c:v>
                </c:pt>
                <c:pt idx="570">
                  <c:v>71.426610000000025</c:v>
                </c:pt>
                <c:pt idx="571">
                  <c:v>71.426610000000025</c:v>
                </c:pt>
                <c:pt idx="572">
                  <c:v>71.426610000000025</c:v>
                </c:pt>
                <c:pt idx="573">
                  <c:v>71.426610000000025</c:v>
                </c:pt>
                <c:pt idx="574">
                  <c:v>71.426610000000025</c:v>
                </c:pt>
                <c:pt idx="575">
                  <c:v>71.426610000000025</c:v>
                </c:pt>
                <c:pt idx="576">
                  <c:v>71.426610000000025</c:v>
                </c:pt>
                <c:pt idx="577">
                  <c:v>71.426610000000025</c:v>
                </c:pt>
                <c:pt idx="578">
                  <c:v>71.426610000000025</c:v>
                </c:pt>
                <c:pt idx="579">
                  <c:v>71.426610000000025</c:v>
                </c:pt>
                <c:pt idx="580">
                  <c:v>71.426610000000025</c:v>
                </c:pt>
                <c:pt idx="581">
                  <c:v>71.426610000000025</c:v>
                </c:pt>
                <c:pt idx="582">
                  <c:v>71.426610000000025</c:v>
                </c:pt>
                <c:pt idx="583">
                  <c:v>71.426610000000025</c:v>
                </c:pt>
                <c:pt idx="584">
                  <c:v>71.426610000000025</c:v>
                </c:pt>
                <c:pt idx="585">
                  <c:v>71.426610000000025</c:v>
                </c:pt>
                <c:pt idx="586">
                  <c:v>71.426610000000025</c:v>
                </c:pt>
                <c:pt idx="587">
                  <c:v>71.426610000000025</c:v>
                </c:pt>
                <c:pt idx="588">
                  <c:v>71.426610000000025</c:v>
                </c:pt>
                <c:pt idx="589">
                  <c:v>71.426610000000025</c:v>
                </c:pt>
                <c:pt idx="590">
                  <c:v>71.426610000000025</c:v>
                </c:pt>
                <c:pt idx="591">
                  <c:v>71.426610000000025</c:v>
                </c:pt>
                <c:pt idx="592">
                  <c:v>71.426610000000025</c:v>
                </c:pt>
                <c:pt idx="593">
                  <c:v>71.426610000000025</c:v>
                </c:pt>
                <c:pt idx="594">
                  <c:v>71.426610000000025</c:v>
                </c:pt>
                <c:pt idx="595">
                  <c:v>71.426610000000025</c:v>
                </c:pt>
                <c:pt idx="596">
                  <c:v>71.426610000000025</c:v>
                </c:pt>
                <c:pt idx="597">
                  <c:v>71.426610000000025</c:v>
                </c:pt>
                <c:pt idx="598">
                  <c:v>71.426610000000025</c:v>
                </c:pt>
                <c:pt idx="599">
                  <c:v>71.426610000000025</c:v>
                </c:pt>
                <c:pt idx="600">
                  <c:v>71.426610000000025</c:v>
                </c:pt>
                <c:pt idx="601">
                  <c:v>71.426610000000025</c:v>
                </c:pt>
                <c:pt idx="602">
                  <c:v>71.426610000000025</c:v>
                </c:pt>
                <c:pt idx="603">
                  <c:v>71.426610000000025</c:v>
                </c:pt>
                <c:pt idx="604">
                  <c:v>71.426610000000025</c:v>
                </c:pt>
                <c:pt idx="605">
                  <c:v>71.426610000000025</c:v>
                </c:pt>
                <c:pt idx="606">
                  <c:v>71.426610000000025</c:v>
                </c:pt>
                <c:pt idx="607">
                  <c:v>71.426610000000025</c:v>
                </c:pt>
                <c:pt idx="608">
                  <c:v>71.426610000000025</c:v>
                </c:pt>
                <c:pt idx="609">
                  <c:v>71.426610000000025</c:v>
                </c:pt>
                <c:pt idx="610">
                  <c:v>71.426610000000025</c:v>
                </c:pt>
                <c:pt idx="611">
                  <c:v>71.426610000000025</c:v>
                </c:pt>
                <c:pt idx="612">
                  <c:v>71.426610000000025</c:v>
                </c:pt>
                <c:pt idx="613">
                  <c:v>71.426610000000025</c:v>
                </c:pt>
                <c:pt idx="614">
                  <c:v>71.426610000000025</c:v>
                </c:pt>
                <c:pt idx="615">
                  <c:v>71.426610000000025</c:v>
                </c:pt>
                <c:pt idx="616">
                  <c:v>71.426610000000025</c:v>
                </c:pt>
                <c:pt idx="617">
                  <c:v>71.426610000000025</c:v>
                </c:pt>
                <c:pt idx="618">
                  <c:v>71.426610000000025</c:v>
                </c:pt>
                <c:pt idx="619">
                  <c:v>71.426610000000025</c:v>
                </c:pt>
                <c:pt idx="620">
                  <c:v>71.426610000000025</c:v>
                </c:pt>
                <c:pt idx="621">
                  <c:v>71.426610000000025</c:v>
                </c:pt>
                <c:pt idx="622">
                  <c:v>71.426610000000025</c:v>
                </c:pt>
                <c:pt idx="623">
                  <c:v>71.426610000000025</c:v>
                </c:pt>
                <c:pt idx="624">
                  <c:v>71.426610000000025</c:v>
                </c:pt>
                <c:pt idx="625">
                  <c:v>71.426610000000025</c:v>
                </c:pt>
                <c:pt idx="626">
                  <c:v>71.426610000000025</c:v>
                </c:pt>
                <c:pt idx="627">
                  <c:v>71.426610000000025</c:v>
                </c:pt>
                <c:pt idx="628">
                  <c:v>71.426610000000025</c:v>
                </c:pt>
                <c:pt idx="629">
                  <c:v>71.426610000000025</c:v>
                </c:pt>
                <c:pt idx="630">
                  <c:v>71.426610000000025</c:v>
                </c:pt>
                <c:pt idx="631">
                  <c:v>71.426610000000025</c:v>
                </c:pt>
                <c:pt idx="632">
                  <c:v>71.426610000000025</c:v>
                </c:pt>
                <c:pt idx="633">
                  <c:v>71.426610000000025</c:v>
                </c:pt>
                <c:pt idx="634">
                  <c:v>71.426610000000025</c:v>
                </c:pt>
                <c:pt idx="635">
                  <c:v>71.426610000000025</c:v>
                </c:pt>
                <c:pt idx="636">
                  <c:v>71.426610000000025</c:v>
                </c:pt>
                <c:pt idx="637">
                  <c:v>71.426610000000025</c:v>
                </c:pt>
                <c:pt idx="638">
                  <c:v>71.426610000000025</c:v>
                </c:pt>
                <c:pt idx="639">
                  <c:v>71.426610000000025</c:v>
                </c:pt>
                <c:pt idx="640">
                  <c:v>71.426610000000025</c:v>
                </c:pt>
                <c:pt idx="641">
                  <c:v>71.426610000000025</c:v>
                </c:pt>
                <c:pt idx="642">
                  <c:v>71.426610000000025</c:v>
                </c:pt>
                <c:pt idx="643">
                  <c:v>71.426610000000025</c:v>
                </c:pt>
                <c:pt idx="644">
                  <c:v>71.426610000000025</c:v>
                </c:pt>
                <c:pt idx="645">
                  <c:v>71.426610000000025</c:v>
                </c:pt>
                <c:pt idx="646">
                  <c:v>71.426610000000025</c:v>
                </c:pt>
                <c:pt idx="647">
                  <c:v>71.426610000000025</c:v>
                </c:pt>
                <c:pt idx="648">
                  <c:v>71.426610000000025</c:v>
                </c:pt>
                <c:pt idx="649">
                  <c:v>71.426610000000025</c:v>
                </c:pt>
                <c:pt idx="650">
                  <c:v>71.426610000000025</c:v>
                </c:pt>
                <c:pt idx="651">
                  <c:v>71.426610000000025</c:v>
                </c:pt>
                <c:pt idx="652">
                  <c:v>71.426610000000025</c:v>
                </c:pt>
                <c:pt idx="653">
                  <c:v>71.426610000000025</c:v>
                </c:pt>
                <c:pt idx="654">
                  <c:v>71.426610000000025</c:v>
                </c:pt>
                <c:pt idx="655">
                  <c:v>71.426610000000025</c:v>
                </c:pt>
                <c:pt idx="656">
                  <c:v>71.426610000000025</c:v>
                </c:pt>
                <c:pt idx="657">
                  <c:v>71.426610000000025</c:v>
                </c:pt>
                <c:pt idx="658">
                  <c:v>71.426610000000025</c:v>
                </c:pt>
                <c:pt idx="659">
                  <c:v>71.426610000000025</c:v>
                </c:pt>
                <c:pt idx="660">
                  <c:v>71.426610000000025</c:v>
                </c:pt>
                <c:pt idx="661">
                  <c:v>71.426610000000025</c:v>
                </c:pt>
                <c:pt idx="662">
                  <c:v>71.426610000000025</c:v>
                </c:pt>
                <c:pt idx="663">
                  <c:v>71.426610000000025</c:v>
                </c:pt>
                <c:pt idx="664">
                  <c:v>71.426610000000025</c:v>
                </c:pt>
                <c:pt idx="665">
                  <c:v>71.426610000000025</c:v>
                </c:pt>
                <c:pt idx="666">
                  <c:v>71.426610000000025</c:v>
                </c:pt>
                <c:pt idx="667">
                  <c:v>71.426610000000025</c:v>
                </c:pt>
                <c:pt idx="668">
                  <c:v>71.426610000000025</c:v>
                </c:pt>
                <c:pt idx="669">
                  <c:v>71.426610000000025</c:v>
                </c:pt>
                <c:pt idx="670">
                  <c:v>71.426610000000025</c:v>
                </c:pt>
                <c:pt idx="671">
                  <c:v>71.426610000000025</c:v>
                </c:pt>
                <c:pt idx="672">
                  <c:v>71.426610000000025</c:v>
                </c:pt>
                <c:pt idx="673">
                  <c:v>71.426610000000025</c:v>
                </c:pt>
                <c:pt idx="674">
                  <c:v>71.426610000000025</c:v>
                </c:pt>
                <c:pt idx="675">
                  <c:v>71.426610000000025</c:v>
                </c:pt>
                <c:pt idx="676">
                  <c:v>71.426610000000025</c:v>
                </c:pt>
                <c:pt idx="677">
                  <c:v>71.426610000000025</c:v>
                </c:pt>
                <c:pt idx="678">
                  <c:v>71.426610000000025</c:v>
                </c:pt>
                <c:pt idx="679">
                  <c:v>71.426610000000025</c:v>
                </c:pt>
                <c:pt idx="680">
                  <c:v>71.426610000000025</c:v>
                </c:pt>
                <c:pt idx="681">
                  <c:v>71.426610000000025</c:v>
                </c:pt>
                <c:pt idx="682">
                  <c:v>71.426610000000025</c:v>
                </c:pt>
                <c:pt idx="683">
                  <c:v>71.426610000000025</c:v>
                </c:pt>
                <c:pt idx="684">
                  <c:v>71.426610000000025</c:v>
                </c:pt>
                <c:pt idx="685">
                  <c:v>71.426610000000025</c:v>
                </c:pt>
                <c:pt idx="686">
                  <c:v>71.426610000000025</c:v>
                </c:pt>
                <c:pt idx="687">
                  <c:v>71.426610000000025</c:v>
                </c:pt>
                <c:pt idx="688">
                  <c:v>71.426610000000025</c:v>
                </c:pt>
                <c:pt idx="689">
                  <c:v>71.426610000000025</c:v>
                </c:pt>
                <c:pt idx="690">
                  <c:v>71.426610000000025</c:v>
                </c:pt>
                <c:pt idx="691">
                  <c:v>71.426610000000025</c:v>
                </c:pt>
                <c:pt idx="692">
                  <c:v>71.426610000000025</c:v>
                </c:pt>
                <c:pt idx="693">
                  <c:v>71.426610000000025</c:v>
                </c:pt>
                <c:pt idx="694">
                  <c:v>71.426610000000025</c:v>
                </c:pt>
                <c:pt idx="695">
                  <c:v>71.426610000000025</c:v>
                </c:pt>
                <c:pt idx="696">
                  <c:v>71.426610000000025</c:v>
                </c:pt>
                <c:pt idx="697">
                  <c:v>71.426610000000025</c:v>
                </c:pt>
                <c:pt idx="698">
                  <c:v>71.426610000000025</c:v>
                </c:pt>
                <c:pt idx="699">
                  <c:v>71.426610000000025</c:v>
                </c:pt>
                <c:pt idx="700">
                  <c:v>71.426610000000025</c:v>
                </c:pt>
                <c:pt idx="701">
                  <c:v>71.426610000000025</c:v>
                </c:pt>
                <c:pt idx="702">
                  <c:v>71.426610000000025</c:v>
                </c:pt>
                <c:pt idx="703">
                  <c:v>71.426610000000025</c:v>
                </c:pt>
                <c:pt idx="704">
                  <c:v>71.426610000000025</c:v>
                </c:pt>
                <c:pt idx="705">
                  <c:v>71.426610000000025</c:v>
                </c:pt>
                <c:pt idx="706">
                  <c:v>71.426610000000025</c:v>
                </c:pt>
                <c:pt idx="707">
                  <c:v>71.426610000000025</c:v>
                </c:pt>
                <c:pt idx="708">
                  <c:v>71.426610000000025</c:v>
                </c:pt>
                <c:pt idx="709">
                  <c:v>71.426610000000025</c:v>
                </c:pt>
                <c:pt idx="710">
                  <c:v>71.426610000000025</c:v>
                </c:pt>
                <c:pt idx="711">
                  <c:v>71.426610000000025</c:v>
                </c:pt>
                <c:pt idx="712">
                  <c:v>71.426610000000025</c:v>
                </c:pt>
                <c:pt idx="713">
                  <c:v>71.426610000000025</c:v>
                </c:pt>
                <c:pt idx="714">
                  <c:v>71.426610000000025</c:v>
                </c:pt>
                <c:pt idx="715">
                  <c:v>71.426610000000025</c:v>
                </c:pt>
                <c:pt idx="716">
                  <c:v>71.426610000000025</c:v>
                </c:pt>
                <c:pt idx="717">
                  <c:v>71.426610000000025</c:v>
                </c:pt>
                <c:pt idx="718">
                  <c:v>71.426610000000025</c:v>
                </c:pt>
                <c:pt idx="719">
                  <c:v>71.426610000000025</c:v>
                </c:pt>
                <c:pt idx="720">
                  <c:v>71.426610000000025</c:v>
                </c:pt>
                <c:pt idx="721">
                  <c:v>71.426610000000025</c:v>
                </c:pt>
                <c:pt idx="722">
                  <c:v>71.426610000000025</c:v>
                </c:pt>
                <c:pt idx="723">
                  <c:v>71.426610000000025</c:v>
                </c:pt>
                <c:pt idx="724">
                  <c:v>71.426610000000025</c:v>
                </c:pt>
                <c:pt idx="725">
                  <c:v>71.426610000000025</c:v>
                </c:pt>
                <c:pt idx="726">
                  <c:v>71.426610000000025</c:v>
                </c:pt>
                <c:pt idx="727">
                  <c:v>71.426610000000025</c:v>
                </c:pt>
                <c:pt idx="728">
                  <c:v>71.426610000000025</c:v>
                </c:pt>
                <c:pt idx="729">
                  <c:v>71.426610000000025</c:v>
                </c:pt>
                <c:pt idx="730">
                  <c:v>71.426610000000025</c:v>
                </c:pt>
                <c:pt idx="731">
                  <c:v>71.426610000000025</c:v>
                </c:pt>
                <c:pt idx="732">
                  <c:v>71.426610000000025</c:v>
                </c:pt>
                <c:pt idx="733">
                  <c:v>71.426610000000025</c:v>
                </c:pt>
                <c:pt idx="734">
                  <c:v>71.426610000000025</c:v>
                </c:pt>
                <c:pt idx="735">
                  <c:v>71.426610000000025</c:v>
                </c:pt>
                <c:pt idx="736">
                  <c:v>71.426610000000025</c:v>
                </c:pt>
                <c:pt idx="737">
                  <c:v>71.426610000000025</c:v>
                </c:pt>
                <c:pt idx="738">
                  <c:v>71.426610000000025</c:v>
                </c:pt>
                <c:pt idx="739">
                  <c:v>71.426610000000025</c:v>
                </c:pt>
                <c:pt idx="740">
                  <c:v>71.426610000000025</c:v>
                </c:pt>
                <c:pt idx="741">
                  <c:v>71.426610000000025</c:v>
                </c:pt>
                <c:pt idx="742">
                  <c:v>71.426610000000025</c:v>
                </c:pt>
                <c:pt idx="743">
                  <c:v>71.426610000000025</c:v>
                </c:pt>
                <c:pt idx="744">
                  <c:v>71.426610000000025</c:v>
                </c:pt>
                <c:pt idx="745">
                  <c:v>71.426610000000025</c:v>
                </c:pt>
                <c:pt idx="746">
                  <c:v>71.426610000000025</c:v>
                </c:pt>
                <c:pt idx="747">
                  <c:v>71.426610000000025</c:v>
                </c:pt>
                <c:pt idx="748">
                  <c:v>71.426610000000025</c:v>
                </c:pt>
                <c:pt idx="749">
                  <c:v>71.426610000000025</c:v>
                </c:pt>
                <c:pt idx="750">
                  <c:v>71.426610000000025</c:v>
                </c:pt>
                <c:pt idx="751">
                  <c:v>71.426610000000025</c:v>
                </c:pt>
                <c:pt idx="752">
                  <c:v>71.426610000000025</c:v>
                </c:pt>
                <c:pt idx="753">
                  <c:v>71.426610000000025</c:v>
                </c:pt>
                <c:pt idx="754">
                  <c:v>71.426610000000025</c:v>
                </c:pt>
                <c:pt idx="755">
                  <c:v>71.426610000000025</c:v>
                </c:pt>
                <c:pt idx="756">
                  <c:v>71.426610000000025</c:v>
                </c:pt>
                <c:pt idx="757">
                  <c:v>71.426610000000025</c:v>
                </c:pt>
                <c:pt idx="758">
                  <c:v>71.426610000000025</c:v>
                </c:pt>
                <c:pt idx="759">
                  <c:v>71.426610000000025</c:v>
                </c:pt>
                <c:pt idx="760">
                  <c:v>71.426610000000025</c:v>
                </c:pt>
                <c:pt idx="761">
                  <c:v>71.426610000000025</c:v>
                </c:pt>
                <c:pt idx="762">
                  <c:v>71.426610000000025</c:v>
                </c:pt>
                <c:pt idx="763">
                  <c:v>71.426610000000025</c:v>
                </c:pt>
                <c:pt idx="764">
                  <c:v>71.426610000000025</c:v>
                </c:pt>
                <c:pt idx="765">
                  <c:v>71.426610000000025</c:v>
                </c:pt>
                <c:pt idx="766">
                  <c:v>71.426610000000025</c:v>
                </c:pt>
                <c:pt idx="767">
                  <c:v>71.426610000000025</c:v>
                </c:pt>
                <c:pt idx="768">
                  <c:v>71.426610000000025</c:v>
                </c:pt>
                <c:pt idx="769">
                  <c:v>71.426610000000025</c:v>
                </c:pt>
                <c:pt idx="770">
                  <c:v>71.426610000000025</c:v>
                </c:pt>
                <c:pt idx="771">
                  <c:v>71.426610000000025</c:v>
                </c:pt>
                <c:pt idx="772">
                  <c:v>71.426610000000025</c:v>
                </c:pt>
                <c:pt idx="773">
                  <c:v>71.426610000000025</c:v>
                </c:pt>
                <c:pt idx="774">
                  <c:v>71.426610000000025</c:v>
                </c:pt>
                <c:pt idx="775">
                  <c:v>71.426610000000025</c:v>
                </c:pt>
                <c:pt idx="776">
                  <c:v>71.426610000000025</c:v>
                </c:pt>
                <c:pt idx="777">
                  <c:v>71.426610000000025</c:v>
                </c:pt>
                <c:pt idx="778">
                  <c:v>71.426610000000025</c:v>
                </c:pt>
                <c:pt idx="779">
                  <c:v>71.426610000000025</c:v>
                </c:pt>
                <c:pt idx="780">
                  <c:v>71.426610000000025</c:v>
                </c:pt>
                <c:pt idx="781">
                  <c:v>71.426610000000025</c:v>
                </c:pt>
                <c:pt idx="782">
                  <c:v>71.426610000000025</c:v>
                </c:pt>
                <c:pt idx="783">
                  <c:v>71.426610000000025</c:v>
                </c:pt>
                <c:pt idx="784">
                  <c:v>71.426610000000025</c:v>
                </c:pt>
                <c:pt idx="785">
                  <c:v>71.426610000000025</c:v>
                </c:pt>
                <c:pt idx="786">
                  <c:v>71.426610000000025</c:v>
                </c:pt>
                <c:pt idx="787">
                  <c:v>71.426610000000025</c:v>
                </c:pt>
                <c:pt idx="788">
                  <c:v>71.426610000000025</c:v>
                </c:pt>
                <c:pt idx="789">
                  <c:v>71.426610000000025</c:v>
                </c:pt>
                <c:pt idx="790">
                  <c:v>71.426610000000025</c:v>
                </c:pt>
                <c:pt idx="791">
                  <c:v>71.426610000000025</c:v>
                </c:pt>
                <c:pt idx="792">
                  <c:v>71.426610000000025</c:v>
                </c:pt>
                <c:pt idx="793">
                  <c:v>71.426610000000025</c:v>
                </c:pt>
                <c:pt idx="794">
                  <c:v>71.426610000000025</c:v>
                </c:pt>
                <c:pt idx="795">
                  <c:v>71.426610000000025</c:v>
                </c:pt>
                <c:pt idx="796">
                  <c:v>71.426610000000025</c:v>
                </c:pt>
                <c:pt idx="797">
                  <c:v>71.426610000000025</c:v>
                </c:pt>
                <c:pt idx="798">
                  <c:v>71.426610000000025</c:v>
                </c:pt>
                <c:pt idx="799">
                  <c:v>71.426610000000025</c:v>
                </c:pt>
                <c:pt idx="800">
                  <c:v>71.426610000000025</c:v>
                </c:pt>
                <c:pt idx="801">
                  <c:v>71.426610000000025</c:v>
                </c:pt>
                <c:pt idx="802">
                  <c:v>71.426610000000025</c:v>
                </c:pt>
                <c:pt idx="803">
                  <c:v>71.426610000000025</c:v>
                </c:pt>
                <c:pt idx="804">
                  <c:v>71.426610000000025</c:v>
                </c:pt>
                <c:pt idx="805">
                  <c:v>71.426610000000025</c:v>
                </c:pt>
                <c:pt idx="806">
                  <c:v>71.426610000000025</c:v>
                </c:pt>
                <c:pt idx="807">
                  <c:v>71.426610000000025</c:v>
                </c:pt>
                <c:pt idx="808">
                  <c:v>71.426610000000025</c:v>
                </c:pt>
                <c:pt idx="809">
                  <c:v>71.426610000000025</c:v>
                </c:pt>
                <c:pt idx="810">
                  <c:v>71.426610000000025</c:v>
                </c:pt>
                <c:pt idx="811">
                  <c:v>71.426610000000025</c:v>
                </c:pt>
                <c:pt idx="812">
                  <c:v>71.426610000000025</c:v>
                </c:pt>
                <c:pt idx="813">
                  <c:v>71.426610000000025</c:v>
                </c:pt>
                <c:pt idx="814">
                  <c:v>71.426610000000025</c:v>
                </c:pt>
                <c:pt idx="815">
                  <c:v>71.426610000000025</c:v>
                </c:pt>
                <c:pt idx="816">
                  <c:v>71.426610000000025</c:v>
                </c:pt>
                <c:pt idx="817">
                  <c:v>71.426610000000025</c:v>
                </c:pt>
                <c:pt idx="818">
                  <c:v>71.426610000000025</c:v>
                </c:pt>
                <c:pt idx="819">
                  <c:v>71.426610000000025</c:v>
                </c:pt>
                <c:pt idx="820">
                  <c:v>71.426610000000025</c:v>
                </c:pt>
                <c:pt idx="821">
                  <c:v>71.426610000000025</c:v>
                </c:pt>
                <c:pt idx="822">
                  <c:v>71.426610000000025</c:v>
                </c:pt>
                <c:pt idx="823">
                  <c:v>71.426610000000025</c:v>
                </c:pt>
                <c:pt idx="824">
                  <c:v>71.426610000000025</c:v>
                </c:pt>
                <c:pt idx="825">
                  <c:v>71.426610000000025</c:v>
                </c:pt>
                <c:pt idx="826">
                  <c:v>71.426610000000025</c:v>
                </c:pt>
                <c:pt idx="827">
                  <c:v>71.426610000000025</c:v>
                </c:pt>
                <c:pt idx="828">
                  <c:v>71.426610000000025</c:v>
                </c:pt>
                <c:pt idx="829">
                  <c:v>71.426610000000025</c:v>
                </c:pt>
                <c:pt idx="830">
                  <c:v>71.426610000000025</c:v>
                </c:pt>
                <c:pt idx="831">
                  <c:v>71.426610000000025</c:v>
                </c:pt>
                <c:pt idx="832">
                  <c:v>71.426610000000025</c:v>
                </c:pt>
                <c:pt idx="833">
                  <c:v>71.426610000000025</c:v>
                </c:pt>
                <c:pt idx="834">
                  <c:v>71.426610000000025</c:v>
                </c:pt>
                <c:pt idx="835">
                  <c:v>71.426610000000025</c:v>
                </c:pt>
                <c:pt idx="836">
                  <c:v>71.426610000000025</c:v>
                </c:pt>
                <c:pt idx="837">
                  <c:v>71.426610000000025</c:v>
                </c:pt>
                <c:pt idx="838">
                  <c:v>71.426610000000025</c:v>
                </c:pt>
                <c:pt idx="839">
                  <c:v>71.426610000000025</c:v>
                </c:pt>
                <c:pt idx="840">
                  <c:v>71.426610000000025</c:v>
                </c:pt>
                <c:pt idx="841">
                  <c:v>71.426610000000025</c:v>
                </c:pt>
                <c:pt idx="842">
                  <c:v>71.426610000000025</c:v>
                </c:pt>
                <c:pt idx="843">
                  <c:v>71.426610000000025</c:v>
                </c:pt>
                <c:pt idx="844">
                  <c:v>71.426610000000025</c:v>
                </c:pt>
                <c:pt idx="845">
                  <c:v>71.426610000000025</c:v>
                </c:pt>
                <c:pt idx="846">
                  <c:v>71.426610000000025</c:v>
                </c:pt>
                <c:pt idx="847">
                  <c:v>71.426610000000025</c:v>
                </c:pt>
                <c:pt idx="848">
                  <c:v>71.426610000000025</c:v>
                </c:pt>
                <c:pt idx="849">
                  <c:v>71.426610000000025</c:v>
                </c:pt>
                <c:pt idx="850">
                  <c:v>71.426610000000025</c:v>
                </c:pt>
                <c:pt idx="851">
                  <c:v>71.426610000000025</c:v>
                </c:pt>
                <c:pt idx="852">
                  <c:v>71.426610000000025</c:v>
                </c:pt>
                <c:pt idx="853">
                  <c:v>71.426610000000025</c:v>
                </c:pt>
                <c:pt idx="854">
                  <c:v>71.426610000000025</c:v>
                </c:pt>
                <c:pt idx="855">
                  <c:v>71.426610000000025</c:v>
                </c:pt>
                <c:pt idx="856">
                  <c:v>71.426610000000025</c:v>
                </c:pt>
                <c:pt idx="857">
                  <c:v>71.426610000000025</c:v>
                </c:pt>
                <c:pt idx="858">
                  <c:v>71.426610000000025</c:v>
                </c:pt>
                <c:pt idx="859">
                  <c:v>71.426610000000025</c:v>
                </c:pt>
                <c:pt idx="860">
                  <c:v>71.426610000000025</c:v>
                </c:pt>
                <c:pt idx="861">
                  <c:v>71.426610000000025</c:v>
                </c:pt>
                <c:pt idx="862">
                  <c:v>71.426610000000025</c:v>
                </c:pt>
                <c:pt idx="863">
                  <c:v>71.426610000000025</c:v>
                </c:pt>
                <c:pt idx="864">
                  <c:v>71.426610000000025</c:v>
                </c:pt>
                <c:pt idx="865">
                  <c:v>71.426610000000025</c:v>
                </c:pt>
                <c:pt idx="866">
                  <c:v>71.426610000000025</c:v>
                </c:pt>
                <c:pt idx="867">
                  <c:v>71.426610000000025</c:v>
                </c:pt>
                <c:pt idx="868">
                  <c:v>71.426610000000025</c:v>
                </c:pt>
                <c:pt idx="869">
                  <c:v>71.426610000000025</c:v>
                </c:pt>
                <c:pt idx="870">
                  <c:v>71.426610000000025</c:v>
                </c:pt>
                <c:pt idx="871">
                  <c:v>71.426610000000025</c:v>
                </c:pt>
                <c:pt idx="872">
                  <c:v>71.426610000000025</c:v>
                </c:pt>
                <c:pt idx="873">
                  <c:v>71.426610000000025</c:v>
                </c:pt>
                <c:pt idx="874">
                  <c:v>71.426610000000025</c:v>
                </c:pt>
                <c:pt idx="875">
                  <c:v>71.426610000000025</c:v>
                </c:pt>
                <c:pt idx="876">
                  <c:v>71.426610000000025</c:v>
                </c:pt>
                <c:pt idx="877">
                  <c:v>71.426610000000025</c:v>
                </c:pt>
                <c:pt idx="878">
                  <c:v>71.426610000000025</c:v>
                </c:pt>
                <c:pt idx="879">
                  <c:v>71.426610000000025</c:v>
                </c:pt>
                <c:pt idx="880">
                  <c:v>71.426610000000025</c:v>
                </c:pt>
                <c:pt idx="881">
                  <c:v>71.426610000000025</c:v>
                </c:pt>
                <c:pt idx="882">
                  <c:v>71.426610000000025</c:v>
                </c:pt>
                <c:pt idx="883">
                  <c:v>71.426610000000025</c:v>
                </c:pt>
                <c:pt idx="884">
                  <c:v>71.426610000000025</c:v>
                </c:pt>
                <c:pt idx="885">
                  <c:v>71.426610000000025</c:v>
                </c:pt>
                <c:pt idx="886">
                  <c:v>71.426610000000025</c:v>
                </c:pt>
                <c:pt idx="887">
                  <c:v>71.426610000000025</c:v>
                </c:pt>
                <c:pt idx="888">
                  <c:v>71.426610000000025</c:v>
                </c:pt>
                <c:pt idx="889">
                  <c:v>71.426610000000025</c:v>
                </c:pt>
                <c:pt idx="890">
                  <c:v>71.426610000000025</c:v>
                </c:pt>
                <c:pt idx="891">
                  <c:v>71.426610000000025</c:v>
                </c:pt>
                <c:pt idx="892">
                  <c:v>71.426610000000025</c:v>
                </c:pt>
                <c:pt idx="893">
                  <c:v>71.426610000000025</c:v>
                </c:pt>
                <c:pt idx="894">
                  <c:v>71.426610000000025</c:v>
                </c:pt>
                <c:pt idx="895">
                  <c:v>71.426610000000025</c:v>
                </c:pt>
                <c:pt idx="896">
                  <c:v>71.426610000000025</c:v>
                </c:pt>
                <c:pt idx="897">
                  <c:v>71.426610000000025</c:v>
                </c:pt>
                <c:pt idx="898">
                  <c:v>71.426610000000025</c:v>
                </c:pt>
                <c:pt idx="899">
                  <c:v>71.426610000000025</c:v>
                </c:pt>
                <c:pt idx="900">
                  <c:v>71.426610000000025</c:v>
                </c:pt>
                <c:pt idx="901">
                  <c:v>71.426610000000025</c:v>
                </c:pt>
                <c:pt idx="902">
                  <c:v>71.426610000000025</c:v>
                </c:pt>
                <c:pt idx="903">
                  <c:v>71.426610000000025</c:v>
                </c:pt>
                <c:pt idx="904">
                  <c:v>71.426610000000025</c:v>
                </c:pt>
                <c:pt idx="905">
                  <c:v>71.426610000000025</c:v>
                </c:pt>
                <c:pt idx="906">
                  <c:v>71.426610000000025</c:v>
                </c:pt>
                <c:pt idx="907">
                  <c:v>71.426610000000025</c:v>
                </c:pt>
                <c:pt idx="908">
                  <c:v>71.426610000000025</c:v>
                </c:pt>
                <c:pt idx="909">
                  <c:v>71.426610000000025</c:v>
                </c:pt>
                <c:pt idx="910">
                  <c:v>71.426610000000025</c:v>
                </c:pt>
                <c:pt idx="911">
                  <c:v>71.426610000000025</c:v>
                </c:pt>
                <c:pt idx="912">
                  <c:v>71.426610000000025</c:v>
                </c:pt>
                <c:pt idx="913">
                  <c:v>71.426610000000025</c:v>
                </c:pt>
                <c:pt idx="914">
                  <c:v>71.426610000000025</c:v>
                </c:pt>
                <c:pt idx="915">
                  <c:v>71.426610000000025</c:v>
                </c:pt>
                <c:pt idx="916">
                  <c:v>71.426610000000025</c:v>
                </c:pt>
                <c:pt idx="917">
                  <c:v>71.426610000000025</c:v>
                </c:pt>
                <c:pt idx="918">
                  <c:v>71.426610000000025</c:v>
                </c:pt>
                <c:pt idx="919">
                  <c:v>71.426610000000025</c:v>
                </c:pt>
                <c:pt idx="920">
                  <c:v>71.426610000000025</c:v>
                </c:pt>
                <c:pt idx="921">
                  <c:v>71.426610000000025</c:v>
                </c:pt>
                <c:pt idx="922">
                  <c:v>71.426610000000025</c:v>
                </c:pt>
                <c:pt idx="923">
                  <c:v>71.426610000000025</c:v>
                </c:pt>
                <c:pt idx="924">
                  <c:v>71.426610000000025</c:v>
                </c:pt>
                <c:pt idx="925">
                  <c:v>71.426610000000025</c:v>
                </c:pt>
                <c:pt idx="926">
                  <c:v>71.426610000000025</c:v>
                </c:pt>
                <c:pt idx="927">
                  <c:v>71.426610000000025</c:v>
                </c:pt>
                <c:pt idx="928">
                  <c:v>71.426610000000025</c:v>
                </c:pt>
                <c:pt idx="929">
                  <c:v>71.426610000000025</c:v>
                </c:pt>
                <c:pt idx="930">
                  <c:v>71.426610000000025</c:v>
                </c:pt>
                <c:pt idx="931">
                  <c:v>71.426610000000025</c:v>
                </c:pt>
                <c:pt idx="932">
                  <c:v>71.426610000000025</c:v>
                </c:pt>
                <c:pt idx="933">
                  <c:v>71.426610000000025</c:v>
                </c:pt>
                <c:pt idx="934">
                  <c:v>71.426610000000025</c:v>
                </c:pt>
                <c:pt idx="935">
                  <c:v>71.426610000000025</c:v>
                </c:pt>
                <c:pt idx="936">
                  <c:v>71.426610000000025</c:v>
                </c:pt>
                <c:pt idx="937">
                  <c:v>71.426610000000025</c:v>
                </c:pt>
                <c:pt idx="938">
                  <c:v>71.426610000000025</c:v>
                </c:pt>
                <c:pt idx="939">
                  <c:v>71.426610000000025</c:v>
                </c:pt>
                <c:pt idx="940">
                  <c:v>71.426610000000025</c:v>
                </c:pt>
                <c:pt idx="941">
                  <c:v>71.426610000000025</c:v>
                </c:pt>
                <c:pt idx="942">
                  <c:v>71.426610000000025</c:v>
                </c:pt>
                <c:pt idx="943">
                  <c:v>71.426610000000025</c:v>
                </c:pt>
                <c:pt idx="944">
                  <c:v>71.426610000000025</c:v>
                </c:pt>
                <c:pt idx="945">
                  <c:v>71.426610000000025</c:v>
                </c:pt>
                <c:pt idx="946">
                  <c:v>71.426610000000025</c:v>
                </c:pt>
                <c:pt idx="947">
                  <c:v>71.426610000000025</c:v>
                </c:pt>
                <c:pt idx="948">
                  <c:v>71.426610000000025</c:v>
                </c:pt>
                <c:pt idx="949">
                  <c:v>71.426610000000025</c:v>
                </c:pt>
                <c:pt idx="950">
                  <c:v>71.426610000000025</c:v>
                </c:pt>
                <c:pt idx="951">
                  <c:v>71.426610000000025</c:v>
                </c:pt>
                <c:pt idx="952">
                  <c:v>71.426610000000025</c:v>
                </c:pt>
                <c:pt idx="953">
                  <c:v>71.426610000000025</c:v>
                </c:pt>
                <c:pt idx="954">
                  <c:v>71.426610000000025</c:v>
                </c:pt>
                <c:pt idx="955">
                  <c:v>71.426610000000025</c:v>
                </c:pt>
                <c:pt idx="956">
                  <c:v>71.426610000000025</c:v>
                </c:pt>
                <c:pt idx="957">
                  <c:v>71.426610000000025</c:v>
                </c:pt>
                <c:pt idx="958">
                  <c:v>71.426610000000025</c:v>
                </c:pt>
                <c:pt idx="959">
                  <c:v>71.426610000000025</c:v>
                </c:pt>
                <c:pt idx="960">
                  <c:v>71.426610000000025</c:v>
                </c:pt>
                <c:pt idx="961">
                  <c:v>71.426610000000025</c:v>
                </c:pt>
                <c:pt idx="962">
                  <c:v>71.426610000000025</c:v>
                </c:pt>
                <c:pt idx="963">
                  <c:v>71.426610000000025</c:v>
                </c:pt>
                <c:pt idx="964">
                  <c:v>71.426610000000025</c:v>
                </c:pt>
                <c:pt idx="965">
                  <c:v>71.426610000000025</c:v>
                </c:pt>
                <c:pt idx="966">
                  <c:v>71.426610000000025</c:v>
                </c:pt>
                <c:pt idx="967">
                  <c:v>71.426610000000025</c:v>
                </c:pt>
                <c:pt idx="968">
                  <c:v>71.426610000000025</c:v>
                </c:pt>
                <c:pt idx="969">
                  <c:v>71.426610000000025</c:v>
                </c:pt>
                <c:pt idx="970">
                  <c:v>71.426610000000025</c:v>
                </c:pt>
                <c:pt idx="971">
                  <c:v>71.426610000000025</c:v>
                </c:pt>
                <c:pt idx="972">
                  <c:v>71.426610000000025</c:v>
                </c:pt>
                <c:pt idx="973">
                  <c:v>71.426610000000025</c:v>
                </c:pt>
                <c:pt idx="974">
                  <c:v>71.426610000000025</c:v>
                </c:pt>
                <c:pt idx="975">
                  <c:v>71.426610000000025</c:v>
                </c:pt>
                <c:pt idx="976">
                  <c:v>71.426610000000025</c:v>
                </c:pt>
                <c:pt idx="977">
                  <c:v>71.426610000000025</c:v>
                </c:pt>
                <c:pt idx="978">
                  <c:v>71.426610000000025</c:v>
                </c:pt>
                <c:pt idx="979">
                  <c:v>71.426610000000025</c:v>
                </c:pt>
                <c:pt idx="980">
                  <c:v>71.426610000000025</c:v>
                </c:pt>
                <c:pt idx="981">
                  <c:v>71.426610000000025</c:v>
                </c:pt>
                <c:pt idx="982">
                  <c:v>71.426610000000025</c:v>
                </c:pt>
                <c:pt idx="983">
                  <c:v>71.426610000000025</c:v>
                </c:pt>
                <c:pt idx="984">
                  <c:v>71.426610000000025</c:v>
                </c:pt>
                <c:pt idx="985">
                  <c:v>71.426610000000025</c:v>
                </c:pt>
                <c:pt idx="986">
                  <c:v>71.426610000000025</c:v>
                </c:pt>
                <c:pt idx="987">
                  <c:v>71.426610000000025</c:v>
                </c:pt>
                <c:pt idx="988">
                  <c:v>71.426610000000025</c:v>
                </c:pt>
                <c:pt idx="989">
                  <c:v>71.426610000000025</c:v>
                </c:pt>
                <c:pt idx="990">
                  <c:v>71.426610000000025</c:v>
                </c:pt>
                <c:pt idx="991">
                  <c:v>71.426610000000025</c:v>
                </c:pt>
                <c:pt idx="992">
                  <c:v>71.426610000000025</c:v>
                </c:pt>
                <c:pt idx="993">
                  <c:v>71.426610000000025</c:v>
                </c:pt>
                <c:pt idx="994">
                  <c:v>71.426610000000025</c:v>
                </c:pt>
                <c:pt idx="995">
                  <c:v>71.426610000000025</c:v>
                </c:pt>
                <c:pt idx="996">
                  <c:v>71.426610000000025</c:v>
                </c:pt>
                <c:pt idx="997">
                  <c:v>71.426610000000025</c:v>
                </c:pt>
                <c:pt idx="998">
                  <c:v>71.426610000000025</c:v>
                </c:pt>
                <c:pt idx="999">
                  <c:v>71.426610000000025</c:v>
                </c:pt>
                <c:pt idx="1000">
                  <c:v>71.426610000000025</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Calculs!$W$4:$W$1004</c:f>
              <c:numCache>
                <c:formatCode>0.00</c:formatCode>
                <c:ptCount val="1001"/>
                <c:pt idx="0">
                  <c:v>0</c:v>
                </c:pt>
                <c:pt idx="1">
                  <c:v>1.6292153697117139E-4</c:v>
                </c:pt>
                <c:pt idx="2">
                  <c:v>6.1027955952630388E-3</c:v>
                </c:pt>
                <c:pt idx="3">
                  <c:v>3.0811654266785199E-2</c:v>
                </c:pt>
                <c:pt idx="4">
                  <c:v>7.2684882193818398E-2</c:v>
                </c:pt>
                <c:pt idx="5">
                  <c:v>0.129828827946285</c:v>
                </c:pt>
                <c:pt idx="6">
                  <c:v>0.20224997164571867</c:v>
                </c:pt>
                <c:pt idx="7">
                  <c:v>0.29145024360236221</c:v>
                </c:pt>
                <c:pt idx="8">
                  <c:v>0.39782717790576816</c:v>
                </c:pt>
                <c:pt idx="9">
                  <c:v>0.52178159300376226</c:v>
                </c:pt>
                <c:pt idx="10">
                  <c:v>0.66371757085613892</c:v>
                </c:pt>
                <c:pt idx="11">
                  <c:v>0.82365615994167252</c:v>
                </c:pt>
                <c:pt idx="12">
                  <c:v>1.0014612274167189</c:v>
                </c:pt>
                <c:pt idx="13">
                  <c:v>1.19730343522484</c:v>
                </c:pt>
                <c:pt idx="14">
                  <c:v>1.4113532874077541</c:v>
                </c:pt>
                <c:pt idx="15">
                  <c:v>1.6437811099226229</c:v>
                </c:pt>
                <c:pt idx="16">
                  <c:v>1.8947570303009107</c:v>
                </c:pt>
                <c:pt idx="17">
                  <c:v>2.1644509571514181</c:v>
                </c:pt>
                <c:pt idx="18">
                  <c:v>2.4530325595100733</c:v>
                </c:pt>
                <c:pt idx="19">
                  <c:v>2.7606712460392475</c:v>
                </c:pt>
                <c:pt idx="20">
                  <c:v>3.0875361440793307</c:v>
                </c:pt>
                <c:pt idx="21">
                  <c:v>3.4334793536334196</c:v>
                </c:pt>
                <c:pt idx="22">
                  <c:v>3.7982860212569136</c:v>
                </c:pt>
                <c:pt idx="23">
                  <c:v>4.1820238951082374</c:v>
                </c:pt>
                <c:pt idx="24">
                  <c:v>4.5847596884803767</c:v>
                </c:pt>
                <c:pt idx="25">
                  <c:v>5.0065590680526011</c:v>
                </c:pt>
                <c:pt idx="26">
                  <c:v>5.4474877732138554</c:v>
                </c:pt>
                <c:pt idx="27">
                  <c:v>5.9076107129815831</c:v>
                </c:pt>
                <c:pt idx="28">
                  <c:v>6.3869905492211307</c:v>
                </c:pt>
                <c:pt idx="29">
                  <c:v>6.8856888452382643</c:v>
                </c:pt>
                <c:pt idx="30">
                  <c:v>7.4037660549116096</c:v>
                </c:pt>
                <c:pt idx="31">
                  <c:v>7.9412815119082767</c:v>
                </c:pt>
                <c:pt idx="32">
                  <c:v>8.4982934189678563</c:v>
                </c:pt>
                <c:pt idx="33">
                  <c:v>9.0748588372623598</c:v>
                </c:pt>
                <c:pt idx="34">
                  <c:v>9.6710336758393574</c:v>
                </c:pt>
                <c:pt idx="35">
                  <c:v>10.286872681154465</c:v>
                </c:pt>
                <c:pt idx="36">
                  <c:v>10.922429426699148</c:v>
                </c:pt>
                <c:pt idx="37">
                  <c:v>11.577756302729135</c:v>
                </c:pt>
                <c:pt idx="38">
                  <c:v>12.252904506098544</c:v>
                </c:pt>
                <c:pt idx="39">
                  <c:v>12.947924030204419</c:v>
                </c:pt>
                <c:pt idx="40">
                  <c:v>13.662863655046019</c:v>
                </c:pt>
                <c:pt idx="41">
                  <c:v>14.397265188453972</c:v>
                </c:pt>
                <c:pt idx="42">
                  <c:v>15.150615596658897</c:v>
                </c:pt>
                <c:pt idx="43">
                  <c:v>15.922879570051972</c:v>
                </c:pt>
                <c:pt idx="44">
                  <c:v>16.714020381097811</c:v>
                </c:pt>
                <c:pt idx="45">
                  <c:v>17.523999886405594</c:v>
                </c:pt>
                <c:pt idx="46">
                  <c:v>18.352778529014707</c:v>
                </c:pt>
                <c:pt idx="47">
                  <c:v>19.200315340896029</c:v>
                </c:pt>
                <c:pt idx="48">
                  <c:v>20.066567945669348</c:v>
                </c:pt>
                <c:pt idx="49">
                  <c:v>20.951492561537506</c:v>
                </c:pt>
                <c:pt idx="50">
                  <c:v>21.855044004437563</c:v>
                </c:pt>
                <c:pt idx="51">
                  <c:v>22.777175691409646</c:v>
                </c:pt>
                <c:pt idx="52">
                  <c:v>23.71783964418319</c:v>
                </c:pt>
                <c:pt idx="53">
                  <c:v>24.676986492980973</c:v>
                </c:pt>
                <c:pt idx="54">
                  <c:v>25.654565480540938</c:v>
                </c:pt>
                <c:pt idx="55">
                  <c:v>26.650524466355417</c:v>
                </c:pt>
                <c:pt idx="56">
                  <c:v>27.664809931127792</c:v>
                </c:pt>
                <c:pt idx="57">
                  <c:v>28.697366981446276</c:v>
                </c:pt>
                <c:pt idx="58">
                  <c:v>29.74813935467429</c:v>
                </c:pt>
                <c:pt idx="59">
                  <c:v>30.817069424057134</c:v>
                </c:pt>
                <c:pt idx="60">
                  <c:v>31.90409820404426</c:v>
                </c:pt>
                <c:pt idx="61">
                  <c:v>33.009165355826653</c:v>
                </c:pt>
                <c:pt idx="62">
                  <c:v>34.132209193088535</c:v>
                </c:pt>
                <c:pt idx="63">
                  <c:v>35.27316668797269</c:v>
                </c:pt>
                <c:pt idx="64">
                  <c:v>36.431973477258445</c:v>
                </c:pt>
                <c:pt idx="65">
                  <c:v>37.608563868751467</c:v>
                </c:pt>
                <c:pt idx="66">
                  <c:v>38.802870847884464</c:v>
                </c:pt>
                <c:pt idx="67">
                  <c:v>40.014826084527584</c:v>
                </c:pt>
                <c:pt idx="68">
                  <c:v>41.244359940007492</c:v>
                </c:pt>
                <c:pt idx="69">
                  <c:v>42.491401474333806</c:v>
                </c:pt>
                <c:pt idx="70">
                  <c:v>43.755878453631837</c:v>
                </c:pt>
                <c:pt idx="71">
                  <c:v>45.037717357780195</c:v>
                </c:pt>
                <c:pt idx="72">
                  <c:v>46.336843388251786</c:v>
                </c:pt>
                <c:pt idx="73">
                  <c:v>47.653180476157019</c:v>
                </c:pt>
                <c:pt idx="74">
                  <c:v>48.986651290487316</c:v>
                </c:pt>
                <c:pt idx="75">
                  <c:v>50.33717724655785</c:v>
                </c:pt>
                <c:pt idx="76">
                  <c:v>51.704678514647533</c:v>
                </c:pt>
                <c:pt idx="77">
                  <c:v>53.089074028834517</c:v>
                </c:pt>
                <c:pt idx="78">
                  <c:v>54.490281496025837</c:v>
                </c:pt>
                <c:pt idx="79">
                  <c:v>55.908217405179116</c:v>
                </c:pt>
                <c:pt idx="80">
                  <c:v>57.342797036714444</c:v>
                </c:pt>
                <c:pt idx="81">
                  <c:v>58.792892445050221</c:v>
                </c:pt>
                <c:pt idx="82">
                  <c:v>60.257321045498678</c:v>
                </c:pt>
                <c:pt idx="83">
                  <c:v>61.735915299087488</c:v>
                </c:pt>
                <c:pt idx="84">
                  <c:v>63.228506825359304</c:v>
                </c:pt>
                <c:pt idx="85">
                  <c:v>64.734926425621154</c:v>
                </c:pt>
                <c:pt idx="86">
                  <c:v>66.255004106279941</c:v>
                </c:pt>
                <c:pt idx="87">
                  <c:v>67.788569102259061</c:v>
                </c:pt>
                <c:pt idx="88">
                  <c:v>69.335449900489465</c:v>
                </c:pt>
                <c:pt idx="89">
                  <c:v>70.895474263470106</c:v>
                </c:pt>
                <c:pt idx="90">
                  <c:v>72.468469252891595</c:v>
                </c:pt>
                <c:pt idx="91">
                  <c:v>74.053744077764478</c:v>
                </c:pt>
                <c:pt idx="92">
                  <c:v>75.650584335003956</c:v>
                </c:pt>
                <c:pt idx="93">
                  <c:v>77.258781259805389</c:v>
                </c:pt>
                <c:pt idx="94">
                  <c:v>78.878125732642005</c:v>
                </c:pt>
                <c:pt idx="95">
                  <c:v>80.508408308734175</c:v>
                </c:pt>
                <c:pt idx="96">
                  <c:v>82.14941924746519</c:v>
                </c:pt>
                <c:pt idx="97">
                  <c:v>83.800948541736275</c:v>
                </c:pt>
                <c:pt idx="98">
                  <c:v>85.462785947254105</c:v>
                </c:pt>
                <c:pt idx="99">
                  <c:v>87.134721011743181</c:v>
                </c:pt>
                <c:pt idx="100">
                  <c:v>88.816543104076231</c:v>
                </c:pt>
                <c:pt idx="101">
                  <c:v>90.507949917404488</c:v>
                </c:pt>
                <c:pt idx="102">
                  <c:v>92.208635489600155</c:v>
                </c:pt>
                <c:pt idx="103">
                  <c:v>93.918383638266846</c:v>
                </c:pt>
                <c:pt idx="104">
                  <c:v>95.636978166868616</c:v>
                </c:pt>
                <c:pt idx="105">
                  <c:v>97.364202894167022</c:v>
                </c:pt>
                <c:pt idx="106">
                  <c:v>99.099841683519671</c:v>
                </c:pt>
                <c:pt idx="107">
                  <c:v>100.84367847203289</c:v>
                </c:pt>
                <c:pt idx="108">
                  <c:v>102.59549729956225</c:v>
                </c:pt>
                <c:pt idx="109">
                  <c:v>104.35508233755395</c:v>
                </c:pt>
                <c:pt idx="110">
                  <c:v>106.12221791772123</c:v>
                </c:pt>
                <c:pt idx="111">
                  <c:v>107.89783996982725</c:v>
                </c:pt>
                <c:pt idx="112">
                  <c:v>109.68292363605435</c:v>
                </c:pt>
                <c:pt idx="113">
                  <c:v>111.47731092461422</c:v>
                </c:pt>
                <c:pt idx="114">
                  <c:v>113.28084357608336</c:v>
                </c:pt>
                <c:pt idx="115">
                  <c:v>115.09336308299103</c:v>
                </c:pt>
                <c:pt idx="116">
                  <c:v>116.91471070937415</c:v>
                </c:pt>
                <c:pt idx="117">
                  <c:v>118.74472751029435</c:v>
                </c:pt>
                <c:pt idx="118">
                  <c:v>120.58325435131296</c:v>
                </c:pt>
                <c:pt idx="119">
                  <c:v>122.43013192791975</c:v>
                </c:pt>
                <c:pt idx="120">
                  <c:v>124.28520078491204</c:v>
                </c:pt>
                <c:pt idx="121">
                  <c:v>126.14623507190134</c:v>
                </c:pt>
                <c:pt idx="122">
                  <c:v>128.01094637858594</c:v>
                </c:pt>
                <c:pt idx="123">
                  <c:v>129.87908411973817</c:v>
                </c:pt>
                <c:pt idx="124">
                  <c:v>131.75039869095565</c:v>
                </c:pt>
                <c:pt idx="125">
                  <c:v>133.62464149980124</c:v>
                </c:pt>
                <c:pt idx="126">
                  <c:v>135.50156499653579</c:v>
                </c:pt>
                <c:pt idx="127">
                  <c:v>137.38092270444045</c:v>
                </c:pt>
                <c:pt idx="128">
                  <c:v>139.26246924972079</c:v>
                </c:pt>
                <c:pt idx="129">
                  <c:v>141.14596039098961</c:v>
                </c:pt>
                <c:pt idx="130">
                  <c:v>143.03115304832369</c:v>
                </c:pt>
                <c:pt idx="131">
                  <c:v>144.91722521399845</c:v>
                </c:pt>
                <c:pt idx="132">
                  <c:v>146.80334079043652</c:v>
                </c:pt>
                <c:pt idx="133">
                  <c:v>148.68923829971774</c:v>
                </c:pt>
                <c:pt idx="134">
                  <c:v>150.57465790262864</c:v>
                </c:pt>
                <c:pt idx="135">
                  <c:v>152.45934142800297</c:v>
                </c:pt>
                <c:pt idx="136">
                  <c:v>154.34303240149154</c:v>
                </c:pt>
                <c:pt idx="137">
                  <c:v>156.22547607375961</c:v>
                </c:pt>
                <c:pt idx="138">
                  <c:v>158.10641944810749</c:v>
                </c:pt>
                <c:pt idx="139">
                  <c:v>159.9856113075125</c:v>
                </c:pt>
                <c:pt idx="140">
                  <c:v>161.86280224109009</c:v>
                </c:pt>
                <c:pt idx="141">
                  <c:v>163.73036860032968</c:v>
                </c:pt>
                <c:pt idx="142">
                  <c:v>165.58052048267024</c:v>
                </c:pt>
                <c:pt idx="143">
                  <c:v>167.41277573700205</c:v>
                </c:pt>
                <c:pt idx="144">
                  <c:v>169.22666100756771</c:v>
                </c:pt>
                <c:pt idx="145">
                  <c:v>171.02171177298609</c:v>
                </c:pt>
                <c:pt idx="146">
                  <c:v>172.79747238214657</c:v>
                </c:pt>
                <c:pt idx="147">
                  <c:v>174.55349608700351</c:v>
                </c:pt>
                <c:pt idx="148">
                  <c:v>176.28934507230034</c:v>
                </c:pt>
                <c:pt idx="149">
                  <c:v>178.00459048225389</c:v>
                </c:pt>
                <c:pt idx="150">
                  <c:v>179.69881244423271</c:v>
                </c:pt>
                <c:pt idx="151">
                  <c:v>181.37160008946131</c:v>
                </c:pt>
                <c:pt idx="152">
                  <c:v>183.02255157078653</c:v>
                </c:pt>
                <c:pt idx="153">
                  <c:v>184.65127407754056</c:v>
                </c:pt>
                <c:pt idx="154">
                  <c:v>186.25738384754021</c:v>
                </c:pt>
                <c:pt idx="155">
                  <c:v>187.84050617625627</c:v>
                </c:pt>
                <c:pt idx="156">
                  <c:v>189.36269532929029</c:v>
                </c:pt>
                <c:pt idx="157">
                  <c:v>190.78545382281939</c:v>
                </c:pt>
                <c:pt idx="158">
                  <c:v>192.10771047921764</c:v>
                </c:pt>
                <c:pt idx="159">
                  <c:v>193.32849540202406</c:v>
                </c:pt>
                <c:pt idx="160">
                  <c:v>194.44693957421191</c:v>
                </c:pt>
                <c:pt idx="161">
                  <c:v>195.4137432498367</c:v>
                </c:pt>
                <c:pt idx="162">
                  <c:v>196.17936425842353</c:v>
                </c:pt>
                <c:pt idx="163">
                  <c:v>196.74761753899992</c:v>
                </c:pt>
                <c:pt idx="164">
                  <c:v>197.12268061283137</c:v>
                </c:pt>
                <c:pt idx="165">
                  <c:v>197.35098808003139</c:v>
                </c:pt>
                <c:pt idx="166">
                  <c:v>197.47920868683499</c:v>
                </c:pt>
                <c:pt idx="167">
                  <c:v>197.47206209422885</c:v>
                </c:pt>
                <c:pt idx="168">
                  <c:v>197.32009822759278</c:v>
                </c:pt>
                <c:pt idx="169">
                  <c:v>196.95082107648713</c:v>
                </c:pt>
                <c:pt idx="170">
                  <c:v>196.34362266513952</c:v>
                </c:pt>
                <c:pt idx="171">
                  <c:v>195.65787873610191</c:v>
                </c:pt>
                <c:pt idx="172">
                  <c:v>194.97520314008298</c:v>
                </c:pt>
                <c:pt idx="173">
                  <c:v>194.29557759371286</c:v>
                </c:pt>
                <c:pt idx="174">
                  <c:v>193.61898395080379</c:v>
                </c:pt>
                <c:pt idx="175">
                  <c:v>192.94540420111173</c:v>
                </c:pt>
                <c:pt idx="176">
                  <c:v>192.27482046911172</c:v>
                </c:pt>
                <c:pt idx="177">
                  <c:v>191.60721501278547</c:v>
                </c:pt>
                <c:pt idx="178">
                  <c:v>190.94257022242272</c:v>
                </c:pt>
                <c:pt idx="179">
                  <c:v>190.28086861943351</c:v>
                </c:pt>
                <c:pt idx="180">
                  <c:v>189.62209285517491</c:v>
                </c:pt>
                <c:pt idx="181">
                  <c:v>188.9662257097882</c:v>
                </c:pt>
                <c:pt idx="182">
                  <c:v>188.31325009104984</c:v>
                </c:pt>
                <c:pt idx="183">
                  <c:v>187.66314903323271</c:v>
                </c:pt>
                <c:pt idx="184">
                  <c:v>187.01590569598082</c:v>
                </c:pt>
                <c:pt idx="185">
                  <c:v>186.37150336319453</c:v>
                </c:pt>
                <c:pt idx="186">
                  <c:v>185.72992544192834</c:v>
                </c:pt>
                <c:pt idx="187">
                  <c:v>185.09115546129919</c:v>
                </c:pt>
                <c:pt idx="188">
                  <c:v>184.45517707140652</c:v>
                </c:pt>
                <c:pt idx="189">
                  <c:v>183.82197404226358</c:v>
                </c:pt>
                <c:pt idx="190">
                  <c:v>183.1915302627398</c:v>
                </c:pt>
                <c:pt idx="191">
                  <c:v>182.56382973951341</c:v>
                </c:pt>
                <c:pt idx="192">
                  <c:v>181.93885659603575</c:v>
                </c:pt>
                <c:pt idx="193">
                  <c:v>181.31659507150553</c:v>
                </c:pt>
                <c:pt idx="194">
                  <c:v>180.69702951985445</c:v>
                </c:pt>
                <c:pt idx="195">
                  <c:v>180.08014440874189</c:v>
                </c:pt>
                <c:pt idx="196">
                  <c:v>179.46592431856118</c:v>
                </c:pt>
                <c:pt idx="197">
                  <c:v>178.85435394145523</c:v>
                </c:pt>
                <c:pt idx="198">
                  <c:v>178.24541808034266</c:v>
                </c:pt>
                <c:pt idx="199">
                  <c:v>177.63910164795359</c:v>
                </c:pt>
                <c:pt idx="200">
                  <c:v>177.03538966587513</c:v>
                </c:pt>
                <c:pt idx="201">
                  <c:v>171.07825957974558</c:v>
                </c:pt>
                <c:pt idx="202">
                  <c:v>165.3718389186906</c:v>
                </c:pt>
                <c:pt idx="203">
                  <c:v>159.90225224724222</c:v>
                </c:pt>
                <c:pt idx="204">
                  <c:v>154.65658168430124</c:v>
                </c:pt>
                <c:pt idx="205">
                  <c:v>149.62278828785298</c:v>
                </c:pt>
                <c:pt idx="206">
                  <c:v>144.78964089994059</c:v>
                </c:pt>
                <c:pt idx="207">
                  <c:v>140.14665165107556</c:v>
                </c:pt>
                <c:pt idx="208">
                  <c:v>135.68401741894516</c:v>
                </c:pt>
                <c:pt idx="209">
                  <c:v>131.39256661938941</c:v>
                </c:pt>
                <c:pt idx="210">
                  <c:v>127.26371077997102</c:v>
                </c:pt>
                <c:pt idx="211">
                  <c:v>123.28940040955651</c:v>
                </c:pt>
                <c:pt idx="212">
                  <c:v>119.46208473246433</c:v>
                </c:pt>
                <c:pt idx="213">
                  <c:v>115.77467490399829</c:v>
                </c:pt>
                <c:pt idx="214">
                  <c:v>112.22051036651231</c:v>
                </c:pt>
                <c:pt idx="215">
                  <c:v>108.79332804233799</c:v>
                </c:pt>
                <c:pt idx="216">
                  <c:v>105.48723409262502</c:v>
                </c:pt>
                <c:pt idx="217">
                  <c:v>102.29667799999021</c:v>
                </c:pt>
                <c:pt idx="218">
                  <c:v>99.216428758332512</c:v>
                </c:pt>
                <c:pt idx="219">
                  <c:v>96.241552975688165</c:v>
                </c:pt>
                <c:pt idx="220">
                  <c:v>93.367394715941629</c:v>
                </c:pt>
                <c:pt idx="221">
                  <c:v>90.589556922892612</c:v>
                </c:pt>
                <c:pt idx="222">
                  <c:v>87.903884285888253</c:v>
                </c:pt>
                <c:pt idx="223">
                  <c:v>85.306447420203355</c:v>
                </c:pt>
                <c:pt idx="224">
                  <c:v>82.793528247796132</c:v>
                </c:pt>
                <c:pt idx="225">
                  <c:v>80.361606475166795</c:v>
                </c:pt>
                <c:pt idx="226">
                  <c:v>78.007347074961899</c:v>
                </c:pt>
                <c:pt idx="227">
                  <c:v>75.727588686830686</c:v>
                </c:pt>
                <c:pt idx="228">
                  <c:v>73.519332860979432</c:v>
                </c:pt>
                <c:pt idx="229">
                  <c:v>71.379734074984412</c:v>
                </c:pt>
                <c:pt idx="230">
                  <c:v>69.30609046081284</c:v>
                </c:pt>
                <c:pt idx="231">
                  <c:v>67.295835184740099</c:v>
                </c:pt>
                <c:pt idx="232">
                  <c:v>65.346528428015503</c:v>
                </c:pt>
                <c:pt idx="233">
                  <c:v>63.455849920780693</c:v>
                </c:pt>
                <c:pt idx="234">
                  <c:v>61.621591985938132</c:v>
                </c:pt>
                <c:pt idx="235">
                  <c:v>59.841653053451886</c:v>
                </c:pt>
                <c:pt idx="236">
                  <c:v>58.114031608985663</c:v>
                </c:pt>
                <c:pt idx="237">
                  <c:v>56.436820543874795</c:v>
                </c:pt>
                <c:pt idx="238">
                  <c:v>54.808201876232687</c:v>
                </c:pt>
                <c:pt idx="239">
                  <c:v>53.226441815530428</c:v>
                </c:pt>
                <c:pt idx="240">
                  <c:v>51.689886145292689</c:v>
                </c:pt>
                <c:pt idx="241">
                  <c:v>50.196955900644909</c:v>
                </c:pt>
                <c:pt idx="242">
                  <c:v>48.746143319349493</c:v>
                </c:pt>
                <c:pt idx="243">
                  <c:v>47.336008046697685</c:v>
                </c:pt>
                <c:pt idx="244">
                  <c:v>45.965173576201074</c:v>
                </c:pt>
                <c:pt idx="245">
                  <c:v>44.632323909461341</c:v>
                </c:pt>
                <c:pt idx="246">
                  <c:v>43.336200419908579</c:v>
                </c:pt>
                <c:pt idx="247">
                  <c:v>42.075598906293138</c:v>
                </c:pt>
                <c:pt idx="248">
                  <c:v>40.849366822910376</c:v>
                </c:pt>
                <c:pt idx="249">
                  <c:v>39.656400674536478</c:v>
                </c:pt>
                <c:pt idx="250">
                  <c:v>38.49564356496883</c:v>
                </c:pt>
                <c:pt idx="251">
                  <c:v>37.366082888902568</c:v>
                </c:pt>
                <c:pt idx="252">
                  <c:v>36.266748157642937</c:v>
                </c:pt>
                <c:pt idx="253">
                  <c:v>35.196708949858291</c:v>
                </c:pt>
                <c:pt idx="254">
                  <c:v>34.155072979225466</c:v>
                </c:pt>
                <c:pt idx="255">
                  <c:v>33.140984271414084</c:v>
                </c:pt>
                <c:pt idx="256">
                  <c:v>32.153621443402365</c:v>
                </c:pt>
                <c:pt idx="257">
                  <c:v>31.192196078621091</c:v>
                </c:pt>
                <c:pt idx="258">
                  <c:v>30.255951191884442</c:v>
                </c:pt>
                <c:pt idx="259">
                  <c:v>29.344159778493815</c:v>
                </c:pt>
                <c:pt idx="260">
                  <c:v>28.45612344229378</c:v>
                </c:pt>
                <c:pt idx="261">
                  <c:v>27.591171097822798</c:v>
                </c:pt>
                <c:pt idx="262">
                  <c:v>26.748657742035704</c:v>
                </c:pt>
                <c:pt idx="263">
                  <c:v>25.92796329138535</c:v>
                </c:pt>
                <c:pt idx="264">
                  <c:v>25.128491480336411</c:v>
                </c:pt>
                <c:pt idx="265">
                  <c:v>24.34966881764921</c:v>
                </c:pt>
                <c:pt idx="266">
                  <c:v>23.590943597016697</c:v>
                </c:pt>
                <c:pt idx="267">
                  <c:v>22.851784958863984</c:v>
                </c:pt>
                <c:pt idx="268">
                  <c:v>22.131682000330649</c:v>
                </c:pt>
                <c:pt idx="269">
                  <c:v>21.430142930650767</c:v>
                </c:pt>
                <c:pt idx="270">
                  <c:v>20.746694269326138</c:v>
                </c:pt>
                <c:pt idx="271">
                  <c:v>20.080880084656364</c:v>
                </c:pt>
                <c:pt idx="272">
                  <c:v>19.43226127034529</c:v>
                </c:pt>
                <c:pt idx="273">
                  <c:v>18.800414858047592</c:v>
                </c:pt>
                <c:pt idx="274">
                  <c:v>18.18493336385481</c:v>
                </c:pt>
                <c:pt idx="275">
                  <c:v>17.58542416684443</c:v>
                </c:pt>
                <c:pt idx="276">
                  <c:v>17.001508917932625</c:v>
                </c:pt>
                <c:pt idx="277">
                  <c:v>16.43282297737959</c:v>
                </c:pt>
                <c:pt idx="278">
                  <c:v>15.879014879397403</c:v>
                </c:pt>
                <c:pt idx="279">
                  <c:v>15.33974582240438</c:v>
                </c:pt>
                <c:pt idx="280">
                  <c:v>14.814689183557636</c:v>
                </c:pt>
                <c:pt idx="281">
                  <c:v>14.303530056277285</c:v>
                </c:pt>
                <c:pt idx="282">
                  <c:v>13.805964809552043</c:v>
                </c:pt>
                <c:pt idx="283">
                  <c:v>13.321700667886988</c:v>
                </c:pt>
                <c:pt idx="284">
                  <c:v>12.850455310820671</c:v>
                </c:pt>
                <c:pt idx="285">
                  <c:v>12.391956491000572</c:v>
                </c:pt>
                <c:pt idx="286">
                  <c:v>11.945941669863853</c:v>
                </c:pt>
                <c:pt idx="287">
                  <c:v>11.512157670024044</c:v>
                </c:pt>
                <c:pt idx="288">
                  <c:v>11.090360343514634</c:v>
                </c:pt>
                <c:pt idx="289">
                  <c:v>10.680314255087479</c:v>
                </c:pt>
                <c:pt idx="290">
                  <c:v>10.281792379807586</c:v>
                </c:pt>
                <c:pt idx="291">
                  <c:v>9.8945758142264371</c:v>
                </c:pt>
                <c:pt idx="292">
                  <c:v>9.5184535004540454</c:v>
                </c:pt>
                <c:pt idx="293">
                  <c:v>9.1532219624849187</c:v>
                </c:pt>
                <c:pt idx="294">
                  <c:v>8.7986850541658477</c:v>
                </c:pt>
                <c:pt idx="295">
                  <c:v>8.4546537182236463</c:v>
                </c:pt>
                <c:pt idx="296">
                  <c:v>8.1209457557986546</c:v>
                </c:pt>
                <c:pt idx="297">
                  <c:v>7.7973856059557072</c:v>
                </c:pt>
                <c:pt idx="298">
                  <c:v>7.4838041346673894</c:v>
                </c:pt>
                <c:pt idx="299">
                  <c:v>7.1800384327859845</c:v>
                </c:pt>
                <c:pt idx="300">
                  <c:v>6.8859316225395837</c:v>
                </c:pt>
                <c:pt idx="301">
                  <c:v>6.6013326721050296</c:v>
                </c:pt>
                <c:pt idx="302">
                  <c:v>6.3260962178255511</c:v>
                </c:pt>
                <c:pt idx="303">
                  <c:v>6.0600823936538246</c:v>
                </c:pt>
                <c:pt idx="304">
                  <c:v>5.803156667412412</c:v>
                </c:pt>
                <c:pt idx="305">
                  <c:v>5.5551896834721122</c:v>
                </c:pt>
                <c:pt idx="306">
                  <c:v>5.3160571114556188</c:v>
                </c:pt>
                <c:pt idx="307">
                  <c:v>5.0856395005782575</c:v>
                </c:pt>
                <c:pt idx="308">
                  <c:v>4.8638221392396339</c:v>
                </c:pt>
                <c:pt idx="309">
                  <c:v>4.650494919479871</c:v>
                </c:pt>
                <c:pt idx="310">
                  <c:v>4.445552205911298</c:v>
                </c:pt>
                <c:pt idx="311">
                  <c:v>4.2488927087311827</c:v>
                </c:pt>
                <c:pt idx="312">
                  <c:v>4.0604193604132419</c:v>
                </c:pt>
                <c:pt idx="313">
                  <c:v>3.8800391956651339</c:v>
                </c:pt>
                <c:pt idx="314">
                  <c:v>3.7076632342259113</c:v>
                </c:pt>
                <c:pt idx="315">
                  <c:v>3.5432063660619582</c:v>
                </c:pt>
                <c:pt idx="316">
                  <c:v>3.3865872385016811</c:v>
                </c:pt>
                <c:pt idx="317">
                  <c:v>3.2377281448294752</c:v>
                </c:pt>
                <c:pt idx="318">
                  <c:v>3.0965549138377462</c:v>
                </c:pt>
                <c:pt idx="319">
                  <c:v>2.9629967998136677</c:v>
                </c:pt>
                <c:pt idx="320">
                  <c:v>2.8369863724151814</c:v>
                </c:pt>
                <c:pt idx="321">
                  <c:v>2.7184594058703402</c:v>
                </c:pt>
                <c:pt idx="322">
                  <c:v>2.6073547669168518</c:v>
                </c:pt>
                <c:pt idx="323">
                  <c:v>2.5036143008870968</c:v>
                </c:pt>
                <c:pt idx="324">
                  <c:v>2.4071827153401757</c:v>
                </c:pt>
                <c:pt idx="325">
                  <c:v>2.3180074606500578</c:v>
                </c:pt>
                <c:pt idx="326">
                  <c:v>2.2360386069808471</c:v>
                </c:pt>
                <c:pt idx="327">
                  <c:v>2.1612287171200637</c:v>
                </c:pt>
                <c:pt idx="328">
                  <c:v>2.093532714702294</c:v>
                </c:pt>
                <c:pt idx="329">
                  <c:v>2.0329077474414001</c:v>
                </c:pt>
                <c:pt idx="330">
                  <c:v>1.979313045102203</c:v>
                </c:pt>
                <c:pt idx="331">
                  <c:v>1.9327097720826061</c:v>
                </c:pt>
                <c:pt idx="332">
                  <c:v>1.8930608746437581</c:v>
                </c:pt>
                <c:pt idx="333">
                  <c:v>1.8603309230152327</c:v>
                </c:pt>
                <c:pt idx="334">
                  <c:v>1.8344859488084559</c:v>
                </c:pt>
                <c:pt idx="335">
                  <c:v>1.8154932783855826</c:v>
                </c:pt>
                <c:pt idx="336">
                  <c:v>1.8033213630418137</c:v>
                </c:pt>
                <c:pt idx="337">
                  <c:v>1.7979396070537317</c:v>
                </c:pt>
                <c:pt idx="338">
                  <c:v>1.7993181948117454</c:v>
                </c:pt>
                <c:pt idx="339">
                  <c:v>1.8074279183789341</c:v>
                </c:pt>
                <c:pt idx="340">
                  <c:v>1.8222400068919617</c:v>
                </c:pt>
                <c:pt idx="341">
                  <c:v>1.8437259592364088</c:v>
                </c:pt>
                <c:pt idx="342">
                  <c:v>1.8718573813875885</c:v>
                </c:pt>
                <c:pt idx="343">
                  <c:v>1.9066058297120414</c:v>
                </c:pt>
                <c:pt idx="344">
                  <c:v>1.9479426613822133</c:v>
                </c:pt>
                <c:pt idx="345">
                  <c:v>1.9958388928781619</c:v>
                </c:pt>
                <c:pt idx="346">
                  <c:v>2.0502650673484597</c:v>
                </c:pt>
                <c:pt idx="347">
                  <c:v>2.1111911313909286</c:v>
                </c:pt>
                <c:pt idx="348">
                  <c:v>2.1785863216046417</c:v>
                </c:pt>
                <c:pt idx="349">
                  <c:v>2.2524190610683608</c:v>
                </c:pt>
                <c:pt idx="350">
                  <c:v>2.3326568657246196</c:v>
                </c:pt>
                <c:pt idx="351">
                  <c:v>2.4192662604983326</c:v>
                </c:pt>
                <c:pt idx="352">
                  <c:v>2.5122127048562741</c:v>
                </c:pt>
                <c:pt idx="353">
                  <c:v>2.6114605274192169</c:v>
                </c:pt>
                <c:pt idx="354">
                  <c:v>2.7169728691704655</c:v>
                </c:pt>
                <c:pt idx="355">
                  <c:v>2.8287116347601029</c:v>
                </c:pt>
                <c:pt idx="356">
                  <c:v>2.9466374513802869</c:v>
                </c:pt>
                <c:pt idx="357">
                  <c:v>3.0707096346795821</c:v>
                </c:pt>
                <c:pt idx="358">
                  <c:v>3.2008861611902635</c:v>
                </c:pt>
                <c:pt idx="359">
                  <c:v>3.3371236467582577</c:v>
                </c:pt>
                <c:pt idx="360">
                  <c:v>3.4793773304882931</c:v>
                </c:pt>
                <c:pt idx="361">
                  <c:v>3.6276010637443314</c:v>
                </c:pt>
                <c:pt idx="362">
                  <c:v>3.7817473037754987</c:v>
                </c:pt>
                <c:pt idx="363">
                  <c:v>3.9417671115691237</c:v>
                </c:pt>
                <c:pt idx="364">
                  <c:v>4.1076101535637797</c:v>
                </c:pt>
                <c:pt idx="365">
                  <c:v>4.2792247068857359</c:v>
                </c:pt>
                <c:pt idx="366">
                  <c:v>4.4565576678013379</c:v>
                </c:pt>
                <c:pt idx="367">
                  <c:v>4.6395545631050163</c:v>
                </c:pt>
                <c:pt idx="368">
                  <c:v>4.8281595641880797</c:v>
                </c:pt>
                <c:pt idx="369">
                  <c:v>5.0223155035565137</c:v>
                </c:pt>
                <c:pt idx="370">
                  <c:v>5.2219638935872315</c:v>
                </c:pt>
                <c:pt idx="371">
                  <c:v>5.427044947331332</c:v>
                </c:pt>
                <c:pt idx="372">
                  <c:v>5.637497601190117</c:v>
                </c:pt>
                <c:pt idx="373">
                  <c:v>5.8532595393050295</c:v>
                </c:pt>
                <c:pt idx="374">
                  <c:v>6.0742672195165435</c:v>
                </c:pt>
                <c:pt idx="375">
                  <c:v>6.3004559007591032</c:v>
                </c:pt>
                <c:pt idx="376">
                  <c:v>6.5317596717704243</c:v>
                </c:pt>
                <c:pt idx="377">
                  <c:v>6.7681114810028946</c:v>
                </c:pt>
                <c:pt idx="378">
                  <c:v>7.0094431676335258</c:v>
                </c:pt>
                <c:pt idx="379">
                  <c:v>7.2556854935766655</c:v>
                </c:pt>
                <c:pt idx="380">
                  <c:v>7.5067681764101453</c:v>
                </c:pt>
                <c:pt idx="381">
                  <c:v>7.7626199231319664</c:v>
                </c:pt>
                <c:pt idx="382">
                  <c:v>8.0231684646696184</c:v>
                </c:pt>
                <c:pt idx="383">
                  <c:v>8.2883405910690904</c:v>
                </c:pt>
                <c:pt idx="384">
                  <c:v>8.5580621872949028</c:v>
                </c:pt>
                <c:pt idx="385">
                  <c:v>8.8322582695761316</c:v>
                </c:pt>
                <c:pt idx="386">
                  <c:v>9.1108530222370323</c:v>
                </c:pt>
                <c:pt idx="387">
                  <c:v>9.3937698349537708</c:v>
                </c:pt>
                <c:pt idx="388">
                  <c:v>9.6809313403816564</c:v>
                </c:pt>
                <c:pt idx="389">
                  <c:v>9.9722594520997063</c:v>
                </c:pt>
                <c:pt idx="390">
                  <c:v>10.267675402821816</c:v>
                </c:pt>
                <c:pt idx="391">
                  <c:v>10.567099782825718</c:v>
                </c:pt>
                <c:pt idx="392">
                  <c:v>10.870452578553035</c:v>
                </c:pt>
                <c:pt idx="393">
                  <c:v>11.177653211335462</c:v>
                </c:pt>
                <c:pt idx="394">
                  <c:v>11.488620576203711</c:v>
                </c:pt>
                <c:pt idx="395">
                  <c:v>11.803273080737537</c:v>
                </c:pt>
                <c:pt idx="396">
                  <c:v>12.12152868391667</c:v>
                </c:pt>
                <c:pt idx="397">
                  <c:v>12.443304934933618</c:v>
                </c:pt>
                <c:pt idx="398">
                  <c:v>12.768519011930985</c:v>
                </c:pt>
                <c:pt idx="399">
                  <c:v>13.097087760626964</c:v>
                </c:pt>
                <c:pt idx="400">
                  <c:v>13.428927732794051</c:v>
                </c:pt>
                <c:pt idx="401">
                  <c:v>13.763955224557053</c:v>
                </c:pt>
                <c:pt idx="402">
                  <c:v>14.102086314477775</c:v>
                </c:pt>
                <c:pt idx="403">
                  <c:v>14.443236901394787</c:v>
                </c:pt>
                <c:pt idx="404">
                  <c:v>14.787322741987808</c:v>
                </c:pt>
                <c:pt idx="405">
                  <c:v>15.134259488037259</c:v>
                </c:pt>
                <c:pt idx="406">
                  <c:v>15.483962723350757</c:v>
                </c:pt>
                <c:pt idx="407">
                  <c:v>15.836348000329071</c:v>
                </c:pt>
                <c:pt idx="408">
                  <c:v>16.191330876145397</c:v>
                </c:pt>
                <c:pt idx="409">
                  <c:v>16.548826948512698</c:v>
                </c:pt>
                <c:pt idx="410">
                  <c:v>16.908751891014695</c:v>
                </c:pt>
                <c:pt idx="411">
                  <c:v>17.271021487977418</c:v>
                </c:pt>
                <c:pt idx="412">
                  <c:v>17.635551668859026</c:v>
                </c:pt>
                <c:pt idx="413">
                  <c:v>18.002258542136417</c:v>
                </c:pt>
                <c:pt idx="414">
                  <c:v>18.371058428668704</c:v>
                </c:pt>
                <c:pt idx="415">
                  <c:v>18.741867894517707</c:v>
                </c:pt>
                <c:pt idx="416">
                  <c:v>19.114603783207581</c:v>
                </c:pt>
                <c:pt idx="417">
                  <c:v>19.489183247405769</c:v>
                </c:pt>
                <c:pt idx="418">
                  <c:v>19.86552378000906</c:v>
                </c:pt>
                <c:pt idx="419">
                  <c:v>20.243543244619076</c:v>
                </c:pt>
                <c:pt idx="420">
                  <c:v>20.623159905392686</c:v>
                </c:pt>
                <c:pt idx="421">
                  <c:v>21.004292456253598</c:v>
                </c:pt>
                <c:pt idx="422">
                  <c:v>21.386860049452402</c:v>
                </c:pt>
                <c:pt idx="423">
                  <c:v>21.770782323463344</c:v>
                </c:pt>
                <c:pt idx="424">
                  <c:v>22.155979430206663</c:v>
                </c:pt>
                <c:pt idx="425">
                  <c:v>22.542372061586715</c:v>
                </c:pt>
                <c:pt idx="426">
                  <c:v>22.929881475336515</c:v>
                </c:pt>
                <c:pt idx="427">
                  <c:v>23.31842952016045</c:v>
                </c:pt>
                <c:pt idx="428">
                  <c:v>23.707938660167841</c:v>
                </c:pt>
                <c:pt idx="429">
                  <c:v>24.098331998590723</c:v>
                </c:pt>
                <c:pt idx="430">
                  <c:v>24.489533300779843</c:v>
                </c:pt>
                <c:pt idx="431">
                  <c:v>24.881467016474495</c:v>
                </c:pt>
                <c:pt idx="432">
                  <c:v>25.274058301341402</c:v>
                </c:pt>
                <c:pt idx="433">
                  <c:v>25.667233037779802</c:v>
                </c:pt>
                <c:pt idx="434">
                  <c:v>26.060917854990098</c:v>
                </c:pt>
                <c:pt idx="435">
                  <c:v>26.455040148303969</c:v>
                </c:pt>
                <c:pt idx="436">
                  <c:v>26.849528097775305</c:v>
                </c:pt>
                <c:pt idx="437">
                  <c:v>27.244310686031341</c:v>
                </c:pt>
                <c:pt idx="438">
                  <c:v>27.63931771538449</c:v>
                </c:pt>
                <c:pt idx="439">
                  <c:v>28.034479824206013</c:v>
                </c:pt>
                <c:pt idx="440">
                  <c:v>28.429728502562995</c:v>
                </c:pt>
                <c:pt idx="441">
                  <c:v>28.824996107121496</c:v>
                </c:pt>
                <c:pt idx="442">
                  <c:v>29.220215875318441</c:v>
                </c:pt>
                <c:pt idx="443">
                  <c:v>29.615321938806197</c:v>
                </c:pt>
                <c:pt idx="444">
                  <c:v>30.010249336174056</c:v>
                </c:pt>
                <c:pt idx="445">
                  <c:v>30.404934024951238</c:v>
                </c:pt>
                <c:pt idx="446">
                  <c:v>30.799312892897227</c:v>
                </c:pt>
                <c:pt idx="447">
                  <c:v>31.193323768584929</c:v>
                </c:pt>
                <c:pt idx="448">
                  <c:v>31.586905431283437</c:v>
                </c:pt>
                <c:pt idx="449">
                  <c:v>31.979997620146964</c:v>
                </c:pt>
                <c:pt idx="450">
                  <c:v>32.372541042717927</c:v>
                </c:pt>
                <c:pt idx="451">
                  <c:v>32.764477382751544</c:v>
                </c:pt>
                <c:pt idx="452">
                  <c:v>33.155749307370449</c:v>
                </c:pt>
                <c:pt idx="453">
                  <c:v>33.546300473558134</c:v>
                </c:pt>
                <c:pt idx="454">
                  <c:v>33.936075534000253</c:v>
                </c:pt>
                <c:pt idx="455">
                  <c:v>34.325020142283321</c:v>
                </c:pt>
                <c:pt idx="456">
                  <c:v>34.713080957460576</c:v>
                </c:pt>
                <c:pt idx="457">
                  <c:v>35.100205647995296</c:v>
                </c:pt>
                <c:pt idx="458">
                  <c:v>35.48634289509215</c:v>
                </c:pt>
                <c:pt idx="459">
                  <c:v>35.871442395427124</c:v>
                </c:pt>
                <c:pt idx="460">
                  <c:v>36.255454863287291</c:v>
                </c:pt>
                <c:pt idx="461">
                  <c:v>36.638332032131729</c:v>
                </c:pt>
                <c:pt idx="462">
                  <c:v>37.02002665558507</c:v>
                </c:pt>
                <c:pt idx="463">
                  <c:v>37.400492507875661</c:v>
                </c:pt>
                <c:pt idx="464">
                  <c:v>37.77968438372978</c:v>
                </c:pt>
                <c:pt idx="465">
                  <c:v>38.157558097735048</c:v>
                </c:pt>
                <c:pt idx="466">
                  <c:v>38.534070483184117</c:v>
                </c:pt>
                <c:pt idx="467">
                  <c:v>38.909179390412191</c:v>
                </c:pt>
                <c:pt idx="468">
                  <c:v>39.282843684640255</c:v>
                </c:pt>
                <c:pt idx="469">
                  <c:v>39.655023243337119</c:v>
                </c:pt>
                <c:pt idx="470">
                  <c:v>40.025678953112802</c:v>
                </c:pt>
                <c:pt idx="471">
                  <c:v>40.394772706156274</c:v>
                </c:pt>
                <c:pt idx="472">
                  <c:v>40.762267396230477</c:v>
                </c:pt>
                <c:pt idx="473">
                  <c:v>41.12812691423742</c:v>
                </c:pt>
                <c:pt idx="474">
                  <c:v>41.492316143366807</c:v>
                </c:pt>
                <c:pt idx="475">
                  <c:v>41.854800953840524</c:v>
                </c:pt>
                <c:pt idx="476">
                  <c:v>42.215548197266664</c:v>
                </c:pt>
                <c:pt idx="477">
                  <c:v>42.574525700615709</c:v>
                </c:pt>
                <c:pt idx="478">
                  <c:v>42.931702259832065</c:v>
                </c:pt>
                <c:pt idx="479">
                  <c:v>43.2870476330936</c:v>
                </c:pt>
                <c:pt idx="480">
                  <c:v>43.640532533732582</c:v>
                </c:pt>
                <c:pt idx="481">
                  <c:v>43.992128622830293</c:v>
                </c:pt>
                <c:pt idx="482">
                  <c:v>44.341808501498477</c:v>
                </c:pt>
                <c:pt idx="483">
                  <c:v>44.689545702860038</c:v>
                </c:pt>
                <c:pt idx="484">
                  <c:v>45.035314683741944</c:v>
                </c:pt>
                <c:pt idx="485">
                  <c:v>45.37909081609223</c:v>
                </c:pt>
                <c:pt idx="486">
                  <c:v>45.72085037813406</c:v>
                </c:pt>
                <c:pt idx="487">
                  <c:v>46.060570545268632</c:v>
                </c:pt>
                <c:pt idx="488">
                  <c:v>46.39822938073933</c:v>
                </c:pt>
                <c:pt idx="489">
                  <c:v>46.733805826069045</c:v>
                </c:pt>
                <c:pt idx="490">
                  <c:v>47.067279691282131</c:v>
                </c:pt>
                <c:pt idx="491">
                  <c:v>47.398631644923242</c:v>
                </c:pt>
                <c:pt idx="492">
                  <c:v>47.727843203884049</c:v>
                </c:pt>
                <c:pt idx="493">
                  <c:v>48.054896723049602</c:v>
                </c:pt>
                <c:pt idx="494">
                  <c:v>48.379775384774902</c:v>
                </c:pt>
                <c:pt idx="495">
                  <c:v>48.702463188203311</c:v>
                </c:pt>
                <c:pt idx="496">
                  <c:v>49.022944938437085</c:v>
                </c:pt>
                <c:pt idx="497">
                  <c:v>49.341206235571143</c:v>
                </c:pt>
                <c:pt idx="498">
                  <c:v>49.657233463599638</c:v>
                </c:pt>
                <c:pt idx="499">
                  <c:v>49.971013779206615</c:v>
                </c:pt>
                <c:pt idx="500">
                  <c:v>50.282535100449842</c:v>
                </c:pt>
                <c:pt idx="501">
                  <c:v>50.591786095348098</c:v>
                </c:pt>
                <c:pt idx="502">
                  <c:v>50.898756170381382</c:v>
                </c:pt>
                <c:pt idx="503">
                  <c:v>51.203435458913347</c:v>
                </c:pt>
                <c:pt idx="504">
                  <c:v>51.505814809545271</c:v>
                </c:pt>
                <c:pt idx="505">
                  <c:v>51.805885774410328</c:v>
                </c:pt>
                <c:pt idx="506">
                  <c:v>52.103640597417133</c:v>
                </c:pt>
                <c:pt idx="507">
                  <c:v>52.399072202450682</c:v>
                </c:pt>
                <c:pt idx="508">
                  <c:v>52.692174181539556</c:v>
                </c:pt>
                <c:pt idx="509">
                  <c:v>52.982940782996693</c:v>
                </c:pt>
                <c:pt idx="510">
                  <c:v>53.271366899542407</c:v>
                </c:pt>
                <c:pt idx="511">
                  <c:v>53.557448056416717</c:v>
                </c:pt>
                <c:pt idx="512">
                  <c:v>53.841180399488351</c:v>
                </c:pt>
                <c:pt idx="513">
                  <c:v>54.122560683368384</c:v>
                </c:pt>
                <c:pt idx="514">
                  <c:v>54.401586259534078</c:v>
                </c:pt>
                <c:pt idx="515">
                  <c:v>54.678255064471308</c:v>
                </c:pt>
                <c:pt idx="516">
                  <c:v>54.952565607840945</c:v>
                </c:pt>
                <c:pt idx="517">
                  <c:v>55.224516960675729</c:v>
                </c:pt>
                <c:pt idx="518">
                  <c:v>55.494108743614113</c:v>
                </c:pt>
                <c:pt idx="519">
                  <c:v>55.761341115176613</c:v>
                </c:pt>
                <c:pt idx="520">
                  <c:v>56.026214760090468</c:v>
                </c:pt>
                <c:pt idx="521">
                  <c:v>56.288730877668073</c:v>
                </c:pt>
                <c:pt idx="522">
                  <c:v>56.548891170244246</c:v>
                </c:pt>
                <c:pt idx="523">
                  <c:v>56.806697831677816</c:v>
                </c:pt>
                <c:pt idx="524">
                  <c:v>57.062153535921887</c:v>
                </c:pt>
                <c:pt idx="525">
                  <c:v>57.315261425667678</c:v>
                </c:pt>
                <c:pt idx="526">
                  <c:v>57.566025101066536</c:v>
                </c:pt>
                <c:pt idx="527">
                  <c:v>57.814448608533795</c:v>
                </c:pt>
                <c:pt idx="528">
                  <c:v>57.81469422391887</c:v>
                </c:pt>
                <c:pt idx="529">
                  <c:v>57.814939836995272</c:v>
                </c:pt>
                <c:pt idx="530">
                  <c:v>57.815185447762957</c:v>
                </c:pt>
                <c:pt idx="531">
                  <c:v>57.815431056221961</c:v>
                </c:pt>
                <c:pt idx="532">
                  <c:v>57.815676662372312</c:v>
                </c:pt>
                <c:pt idx="533">
                  <c:v>57.815922266213974</c:v>
                </c:pt>
                <c:pt idx="534">
                  <c:v>57.816167867746977</c:v>
                </c:pt>
                <c:pt idx="535">
                  <c:v>57.816413466971284</c:v>
                </c:pt>
                <c:pt idx="536">
                  <c:v>57.816659063886974</c:v>
                </c:pt>
                <c:pt idx="537">
                  <c:v>57.816904658493982</c:v>
                </c:pt>
                <c:pt idx="538">
                  <c:v>57.817150250792345</c:v>
                </c:pt>
                <c:pt idx="539">
                  <c:v>57.817395840782069</c:v>
                </c:pt>
                <c:pt idx="540">
                  <c:v>57.817641428463126</c:v>
                </c:pt>
                <c:pt idx="541">
                  <c:v>57.81788701383558</c:v>
                </c:pt>
                <c:pt idx="542">
                  <c:v>57.818132596899403</c:v>
                </c:pt>
                <c:pt idx="543">
                  <c:v>57.81837817765458</c:v>
                </c:pt>
                <c:pt idx="544">
                  <c:v>57.818623756101104</c:v>
                </c:pt>
                <c:pt idx="545">
                  <c:v>57.818869332239053</c:v>
                </c:pt>
                <c:pt idx="546">
                  <c:v>57.819114906068386</c:v>
                </c:pt>
                <c:pt idx="547">
                  <c:v>57.819360477589115</c:v>
                </c:pt>
                <c:pt idx="548">
                  <c:v>57.819606046801219</c:v>
                </c:pt>
                <c:pt idx="549">
                  <c:v>57.819851613704756</c:v>
                </c:pt>
                <c:pt idx="550">
                  <c:v>57.820097178299669</c:v>
                </c:pt>
                <c:pt idx="551">
                  <c:v>57.820342740585993</c:v>
                </c:pt>
                <c:pt idx="552">
                  <c:v>57.82058830056372</c:v>
                </c:pt>
                <c:pt idx="553">
                  <c:v>57.820833858232916</c:v>
                </c:pt>
                <c:pt idx="554">
                  <c:v>57.821079413593502</c:v>
                </c:pt>
                <c:pt idx="555">
                  <c:v>57.821324966645513</c:v>
                </c:pt>
                <c:pt idx="556">
                  <c:v>57.821570517388999</c:v>
                </c:pt>
                <c:pt idx="557">
                  <c:v>57.821816065823874</c:v>
                </c:pt>
                <c:pt idx="558">
                  <c:v>57.822061611950232</c:v>
                </c:pt>
                <c:pt idx="559">
                  <c:v>57.822307155768016</c:v>
                </c:pt>
                <c:pt idx="560">
                  <c:v>57.822552697277246</c:v>
                </c:pt>
                <c:pt idx="561">
                  <c:v>57.822798236477951</c:v>
                </c:pt>
                <c:pt idx="562">
                  <c:v>57.823043773370131</c:v>
                </c:pt>
                <c:pt idx="563">
                  <c:v>57.823289307953793</c:v>
                </c:pt>
                <c:pt idx="564">
                  <c:v>57.823534840228881</c:v>
                </c:pt>
                <c:pt idx="565">
                  <c:v>57.823780370195472</c:v>
                </c:pt>
                <c:pt idx="566">
                  <c:v>57.824025897853524</c:v>
                </c:pt>
                <c:pt idx="567">
                  <c:v>57.824271423203093</c:v>
                </c:pt>
                <c:pt idx="568">
                  <c:v>57.824516946244124</c:v>
                </c:pt>
                <c:pt idx="569">
                  <c:v>57.824762466976672</c:v>
                </c:pt>
                <c:pt idx="570">
                  <c:v>57.825007985400724</c:v>
                </c:pt>
                <c:pt idx="571">
                  <c:v>57.825253501516265</c:v>
                </c:pt>
                <c:pt idx="572">
                  <c:v>57.825499015323338</c:v>
                </c:pt>
                <c:pt idx="573">
                  <c:v>57.825744526821921</c:v>
                </c:pt>
                <c:pt idx="574">
                  <c:v>57.825990036012008</c:v>
                </c:pt>
                <c:pt idx="575">
                  <c:v>57.826235542893635</c:v>
                </c:pt>
                <c:pt idx="576">
                  <c:v>57.826481047466771</c:v>
                </c:pt>
                <c:pt idx="577">
                  <c:v>57.826726549731454</c:v>
                </c:pt>
                <c:pt idx="578">
                  <c:v>57.826972049687676</c:v>
                </c:pt>
                <c:pt idx="579">
                  <c:v>57.827217547335444</c:v>
                </c:pt>
                <c:pt idx="580">
                  <c:v>57.827463042674786</c:v>
                </c:pt>
                <c:pt idx="581">
                  <c:v>57.827708535705625</c:v>
                </c:pt>
                <c:pt idx="582">
                  <c:v>57.82795402642806</c:v>
                </c:pt>
                <c:pt idx="583">
                  <c:v>57.828199514842083</c:v>
                </c:pt>
                <c:pt idx="584">
                  <c:v>57.828445000947646</c:v>
                </c:pt>
                <c:pt idx="585">
                  <c:v>57.828690484744747</c:v>
                </c:pt>
                <c:pt idx="586">
                  <c:v>57.828935966233473</c:v>
                </c:pt>
                <c:pt idx="587">
                  <c:v>57.829181445413759</c:v>
                </c:pt>
                <c:pt idx="588">
                  <c:v>57.829426922285627</c:v>
                </c:pt>
                <c:pt idx="589">
                  <c:v>57.829672396849098</c:v>
                </c:pt>
                <c:pt idx="590">
                  <c:v>57.829917869104158</c:v>
                </c:pt>
                <c:pt idx="591">
                  <c:v>57.830163339050834</c:v>
                </c:pt>
                <c:pt idx="592">
                  <c:v>57.8304088066891</c:v>
                </c:pt>
                <c:pt idx="593">
                  <c:v>57.830654272018975</c:v>
                </c:pt>
                <c:pt idx="594">
                  <c:v>57.830899735040475</c:v>
                </c:pt>
                <c:pt idx="595">
                  <c:v>57.831145195753564</c:v>
                </c:pt>
                <c:pt idx="596">
                  <c:v>57.831390654158312</c:v>
                </c:pt>
                <c:pt idx="597">
                  <c:v>57.831636110254699</c:v>
                </c:pt>
                <c:pt idx="598">
                  <c:v>57.831881564042689</c:v>
                </c:pt>
                <c:pt idx="599">
                  <c:v>57.832127015522325</c:v>
                </c:pt>
                <c:pt idx="600">
                  <c:v>57.83237246469362</c:v>
                </c:pt>
                <c:pt idx="601">
                  <c:v>57.83261791155654</c:v>
                </c:pt>
                <c:pt idx="602">
                  <c:v>57.83286335611114</c:v>
                </c:pt>
                <c:pt idx="603">
                  <c:v>57.833108798357379</c:v>
                </c:pt>
                <c:pt idx="604">
                  <c:v>57.8333542382953</c:v>
                </c:pt>
                <c:pt idx="605">
                  <c:v>57.833599675924873</c:v>
                </c:pt>
                <c:pt idx="606">
                  <c:v>57.833845111246127</c:v>
                </c:pt>
                <c:pt idx="607">
                  <c:v>57.834090544259041</c:v>
                </c:pt>
                <c:pt idx="608">
                  <c:v>57.834335974963651</c:v>
                </c:pt>
                <c:pt idx="609">
                  <c:v>57.834581403359913</c:v>
                </c:pt>
                <c:pt idx="610">
                  <c:v>57.83482682944792</c:v>
                </c:pt>
                <c:pt idx="611">
                  <c:v>57.835072253227615</c:v>
                </c:pt>
                <c:pt idx="612">
                  <c:v>57.835317674698992</c:v>
                </c:pt>
                <c:pt idx="613">
                  <c:v>57.835563093862092</c:v>
                </c:pt>
                <c:pt idx="614">
                  <c:v>57.835808510716888</c:v>
                </c:pt>
                <c:pt idx="615">
                  <c:v>57.836053925263407</c:v>
                </c:pt>
                <c:pt idx="616">
                  <c:v>57.836299337501615</c:v>
                </c:pt>
                <c:pt idx="617">
                  <c:v>57.83654474743156</c:v>
                </c:pt>
                <c:pt idx="618">
                  <c:v>57.836790155053286</c:v>
                </c:pt>
                <c:pt idx="619">
                  <c:v>57.837035560366687</c:v>
                </c:pt>
                <c:pt idx="620">
                  <c:v>57.837280963371832</c:v>
                </c:pt>
                <c:pt idx="621">
                  <c:v>57.837526364068736</c:v>
                </c:pt>
                <c:pt idx="622">
                  <c:v>57.8377717624574</c:v>
                </c:pt>
                <c:pt idx="623">
                  <c:v>57.838017158537781</c:v>
                </c:pt>
                <c:pt idx="624">
                  <c:v>57.838262552309978</c:v>
                </c:pt>
                <c:pt idx="625">
                  <c:v>57.83850794377387</c:v>
                </c:pt>
                <c:pt idx="626">
                  <c:v>57.838753332929578</c:v>
                </c:pt>
                <c:pt idx="627">
                  <c:v>57.838998719777067</c:v>
                </c:pt>
                <c:pt idx="628">
                  <c:v>57.8392441043163</c:v>
                </c:pt>
                <c:pt idx="629">
                  <c:v>57.839489486547343</c:v>
                </c:pt>
                <c:pt idx="630">
                  <c:v>57.839734866470131</c:v>
                </c:pt>
                <c:pt idx="631">
                  <c:v>57.839980244084721</c:v>
                </c:pt>
                <c:pt idx="632">
                  <c:v>57.840225619391134</c:v>
                </c:pt>
                <c:pt idx="633">
                  <c:v>57.840470992389335</c:v>
                </c:pt>
                <c:pt idx="634">
                  <c:v>57.840716363079338</c:v>
                </c:pt>
                <c:pt idx="635">
                  <c:v>57.840961731461157</c:v>
                </c:pt>
                <c:pt idx="636">
                  <c:v>57.841207097534763</c:v>
                </c:pt>
                <c:pt idx="637">
                  <c:v>57.841452461300243</c:v>
                </c:pt>
                <c:pt idx="638">
                  <c:v>57.841697822757482</c:v>
                </c:pt>
                <c:pt idx="639">
                  <c:v>57.841943181906615</c:v>
                </c:pt>
                <c:pt idx="640">
                  <c:v>57.84218853874755</c:v>
                </c:pt>
                <c:pt idx="641">
                  <c:v>57.842433893280337</c:v>
                </c:pt>
                <c:pt idx="642">
                  <c:v>57.842679245504939</c:v>
                </c:pt>
                <c:pt idx="643">
                  <c:v>57.842924595421394</c:v>
                </c:pt>
                <c:pt idx="644">
                  <c:v>57.843169943029743</c:v>
                </c:pt>
                <c:pt idx="645">
                  <c:v>57.843415288329943</c:v>
                </c:pt>
                <c:pt idx="646">
                  <c:v>57.843660631321967</c:v>
                </c:pt>
                <c:pt idx="647">
                  <c:v>57.843905972005878</c:v>
                </c:pt>
                <c:pt idx="648">
                  <c:v>57.844151310381662</c:v>
                </c:pt>
                <c:pt idx="649">
                  <c:v>57.844396646449312</c:v>
                </c:pt>
                <c:pt idx="650">
                  <c:v>57.84464198020887</c:v>
                </c:pt>
                <c:pt idx="651">
                  <c:v>57.844887311660308</c:v>
                </c:pt>
                <c:pt idx="652">
                  <c:v>57.845132640803627</c:v>
                </c:pt>
                <c:pt idx="653">
                  <c:v>57.845377967638861</c:v>
                </c:pt>
                <c:pt idx="654">
                  <c:v>57.845623292165961</c:v>
                </c:pt>
                <c:pt idx="655">
                  <c:v>57.845868614385012</c:v>
                </c:pt>
                <c:pt idx="656">
                  <c:v>57.846113934295929</c:v>
                </c:pt>
                <c:pt idx="657">
                  <c:v>57.846359251898804</c:v>
                </c:pt>
                <c:pt idx="658">
                  <c:v>57.846604567193566</c:v>
                </c:pt>
                <c:pt idx="659">
                  <c:v>57.846849880180272</c:v>
                </c:pt>
                <c:pt idx="660">
                  <c:v>57.847095190858923</c:v>
                </c:pt>
                <c:pt idx="661">
                  <c:v>57.847340499229468</c:v>
                </c:pt>
                <c:pt idx="662">
                  <c:v>57.847585805291985</c:v>
                </c:pt>
                <c:pt idx="663">
                  <c:v>57.84783110904641</c:v>
                </c:pt>
                <c:pt idx="664">
                  <c:v>57.848076410492808</c:v>
                </c:pt>
                <c:pt idx="665">
                  <c:v>57.848321709631172</c:v>
                </c:pt>
                <c:pt idx="666">
                  <c:v>57.848567006461487</c:v>
                </c:pt>
                <c:pt idx="667">
                  <c:v>57.848812300983759</c:v>
                </c:pt>
                <c:pt idx="668">
                  <c:v>57.849057593198012</c:v>
                </c:pt>
                <c:pt idx="669">
                  <c:v>57.849302883104222</c:v>
                </c:pt>
                <c:pt idx="670">
                  <c:v>57.849548170702413</c:v>
                </c:pt>
                <c:pt idx="671">
                  <c:v>57.849793455992582</c:v>
                </c:pt>
                <c:pt idx="672">
                  <c:v>57.850038738974746</c:v>
                </c:pt>
                <c:pt idx="673">
                  <c:v>57.850284019648903</c:v>
                </c:pt>
                <c:pt idx="674">
                  <c:v>57.850529298015061</c:v>
                </c:pt>
                <c:pt idx="675">
                  <c:v>57.850774574073228</c:v>
                </c:pt>
                <c:pt idx="676">
                  <c:v>57.851019847823359</c:v>
                </c:pt>
                <c:pt idx="677">
                  <c:v>57.851265119265541</c:v>
                </c:pt>
                <c:pt idx="678">
                  <c:v>57.851510388399745</c:v>
                </c:pt>
                <c:pt idx="679">
                  <c:v>57.851755655225958</c:v>
                </c:pt>
                <c:pt idx="680">
                  <c:v>57.852000919744206</c:v>
                </c:pt>
                <c:pt idx="681">
                  <c:v>57.852246181954463</c:v>
                </c:pt>
                <c:pt idx="682">
                  <c:v>57.852491441856749</c:v>
                </c:pt>
                <c:pt idx="683">
                  <c:v>57.852736699451064</c:v>
                </c:pt>
                <c:pt idx="684">
                  <c:v>57.852981954737473</c:v>
                </c:pt>
                <c:pt idx="685">
                  <c:v>57.853227207715896</c:v>
                </c:pt>
                <c:pt idx="686">
                  <c:v>57.853472458386399</c:v>
                </c:pt>
                <c:pt idx="687">
                  <c:v>57.853717706748945</c:v>
                </c:pt>
                <c:pt idx="688">
                  <c:v>57.853962952803535</c:v>
                </c:pt>
                <c:pt idx="689">
                  <c:v>57.854208196550225</c:v>
                </c:pt>
                <c:pt idx="690">
                  <c:v>57.854453437988987</c:v>
                </c:pt>
                <c:pt idx="691">
                  <c:v>57.854698677119785</c:v>
                </c:pt>
                <c:pt idx="692">
                  <c:v>57.854943913942726</c:v>
                </c:pt>
                <c:pt idx="693">
                  <c:v>57.855189148457733</c:v>
                </c:pt>
                <c:pt idx="694">
                  <c:v>57.855434380664818</c:v>
                </c:pt>
                <c:pt idx="695">
                  <c:v>57.85567961056401</c:v>
                </c:pt>
                <c:pt idx="696">
                  <c:v>57.855924838155296</c:v>
                </c:pt>
                <c:pt idx="697">
                  <c:v>57.856170063438732</c:v>
                </c:pt>
                <c:pt idx="698">
                  <c:v>57.856415286414233</c:v>
                </c:pt>
                <c:pt idx="699">
                  <c:v>57.856660507081862</c:v>
                </c:pt>
                <c:pt idx="700">
                  <c:v>57.856905725441621</c:v>
                </c:pt>
                <c:pt idx="701">
                  <c:v>57.857150941493501</c:v>
                </c:pt>
                <c:pt idx="702">
                  <c:v>57.85739615523751</c:v>
                </c:pt>
                <c:pt idx="703">
                  <c:v>57.857641366673661</c:v>
                </c:pt>
                <c:pt idx="704">
                  <c:v>57.85788657580197</c:v>
                </c:pt>
                <c:pt idx="705">
                  <c:v>57.858131782622372</c:v>
                </c:pt>
                <c:pt idx="706">
                  <c:v>57.858376987134982</c:v>
                </c:pt>
                <c:pt idx="707">
                  <c:v>57.858622189339719</c:v>
                </c:pt>
                <c:pt idx="708">
                  <c:v>57.858867389236615</c:v>
                </c:pt>
                <c:pt idx="709">
                  <c:v>57.859112586825695</c:v>
                </c:pt>
                <c:pt idx="710">
                  <c:v>57.859357782106912</c:v>
                </c:pt>
                <c:pt idx="711">
                  <c:v>57.859602975080321</c:v>
                </c:pt>
                <c:pt idx="712">
                  <c:v>57.859848165745923</c:v>
                </c:pt>
                <c:pt idx="713">
                  <c:v>57.860093354103704</c:v>
                </c:pt>
                <c:pt idx="714">
                  <c:v>57.860338540153649</c:v>
                </c:pt>
                <c:pt idx="715">
                  <c:v>57.860583723895793</c:v>
                </c:pt>
                <c:pt idx="716">
                  <c:v>57.860828905330138</c:v>
                </c:pt>
                <c:pt idx="717">
                  <c:v>57.861074084456732</c:v>
                </c:pt>
                <c:pt idx="718">
                  <c:v>57.861319261275483</c:v>
                </c:pt>
                <c:pt idx="719">
                  <c:v>57.86156443578647</c:v>
                </c:pt>
                <c:pt idx="720">
                  <c:v>57.86180960798967</c:v>
                </c:pt>
                <c:pt idx="721">
                  <c:v>57.862054777885071</c:v>
                </c:pt>
                <c:pt idx="722">
                  <c:v>57.862299945472735</c:v>
                </c:pt>
                <c:pt idx="723">
                  <c:v>57.862545110752613</c:v>
                </c:pt>
                <c:pt idx="724">
                  <c:v>57.862790273724713</c:v>
                </c:pt>
                <c:pt idx="725">
                  <c:v>57.863035434389069</c:v>
                </c:pt>
                <c:pt idx="726">
                  <c:v>57.863280592745681</c:v>
                </c:pt>
                <c:pt idx="727">
                  <c:v>57.863525748794537</c:v>
                </c:pt>
                <c:pt idx="728">
                  <c:v>57.863770902535649</c:v>
                </c:pt>
                <c:pt idx="729">
                  <c:v>57.864016053969038</c:v>
                </c:pt>
                <c:pt idx="730">
                  <c:v>57.864261203094657</c:v>
                </c:pt>
                <c:pt idx="731">
                  <c:v>57.864506349912574</c:v>
                </c:pt>
                <c:pt idx="732">
                  <c:v>57.864751494422762</c:v>
                </c:pt>
                <c:pt idx="733">
                  <c:v>57.864996636625214</c:v>
                </c:pt>
                <c:pt idx="734">
                  <c:v>57.865241776519987</c:v>
                </c:pt>
                <c:pt idx="735">
                  <c:v>57.865486914107002</c:v>
                </c:pt>
                <c:pt idx="736">
                  <c:v>57.865732049386331</c:v>
                </c:pt>
                <c:pt idx="737">
                  <c:v>57.865977182357987</c:v>
                </c:pt>
                <c:pt idx="738">
                  <c:v>57.866222313021929</c:v>
                </c:pt>
                <c:pt idx="739">
                  <c:v>57.866467441378163</c:v>
                </c:pt>
                <c:pt idx="740">
                  <c:v>57.866712567426738</c:v>
                </c:pt>
                <c:pt idx="741">
                  <c:v>57.86695769116762</c:v>
                </c:pt>
                <c:pt idx="742">
                  <c:v>57.867202812600802</c:v>
                </c:pt>
                <c:pt idx="743">
                  <c:v>57.867447931726353</c:v>
                </c:pt>
                <c:pt idx="744">
                  <c:v>57.867693048544211</c:v>
                </c:pt>
                <c:pt idx="745">
                  <c:v>57.867938163054426</c:v>
                </c:pt>
                <c:pt idx="746">
                  <c:v>57.868183275256996</c:v>
                </c:pt>
                <c:pt idx="747">
                  <c:v>57.868428385151866</c:v>
                </c:pt>
                <c:pt idx="748">
                  <c:v>57.868673492739106</c:v>
                </c:pt>
                <c:pt idx="749">
                  <c:v>57.868918598018716</c:v>
                </c:pt>
                <c:pt idx="750">
                  <c:v>57.869163700990661</c:v>
                </c:pt>
                <c:pt idx="751">
                  <c:v>57.869408801655013</c:v>
                </c:pt>
                <c:pt idx="752">
                  <c:v>57.869653900011699</c:v>
                </c:pt>
                <c:pt idx="753">
                  <c:v>57.869898996060797</c:v>
                </c:pt>
                <c:pt idx="754">
                  <c:v>57.870144089802238</c:v>
                </c:pt>
                <c:pt idx="755">
                  <c:v>57.870389181236085</c:v>
                </c:pt>
                <c:pt idx="756">
                  <c:v>57.870634270362324</c:v>
                </c:pt>
                <c:pt idx="757">
                  <c:v>57.870879357180961</c:v>
                </c:pt>
                <c:pt idx="758">
                  <c:v>57.871124441691997</c:v>
                </c:pt>
                <c:pt idx="759">
                  <c:v>57.871369523895446</c:v>
                </c:pt>
                <c:pt idx="760">
                  <c:v>57.871614603791286</c:v>
                </c:pt>
                <c:pt idx="761">
                  <c:v>57.871859681379533</c:v>
                </c:pt>
                <c:pt idx="762">
                  <c:v>57.872104756660242</c:v>
                </c:pt>
                <c:pt idx="763">
                  <c:v>57.872349829633336</c:v>
                </c:pt>
                <c:pt idx="764">
                  <c:v>57.872594900298907</c:v>
                </c:pt>
                <c:pt idx="765">
                  <c:v>57.872839968656869</c:v>
                </c:pt>
                <c:pt idx="766">
                  <c:v>57.873085034707273</c:v>
                </c:pt>
                <c:pt idx="767">
                  <c:v>57.873330098450154</c:v>
                </c:pt>
                <c:pt idx="768">
                  <c:v>57.873575159885441</c:v>
                </c:pt>
                <c:pt idx="769">
                  <c:v>57.873820219013197</c:v>
                </c:pt>
                <c:pt idx="770">
                  <c:v>57.874065275833438</c:v>
                </c:pt>
                <c:pt idx="771">
                  <c:v>57.874310330346113</c:v>
                </c:pt>
                <c:pt idx="772">
                  <c:v>57.874555382551279</c:v>
                </c:pt>
                <c:pt idx="773">
                  <c:v>57.874800432448893</c:v>
                </c:pt>
                <c:pt idx="774">
                  <c:v>57.875045480038992</c:v>
                </c:pt>
                <c:pt idx="775">
                  <c:v>57.875290525321581</c:v>
                </c:pt>
                <c:pt idx="776">
                  <c:v>57.875535568296662</c:v>
                </c:pt>
                <c:pt idx="777">
                  <c:v>57.87578060896422</c:v>
                </c:pt>
                <c:pt idx="778">
                  <c:v>57.876025647324269</c:v>
                </c:pt>
                <c:pt idx="779">
                  <c:v>57.876270683376859</c:v>
                </c:pt>
                <c:pt idx="780">
                  <c:v>57.876515717121933</c:v>
                </c:pt>
                <c:pt idx="781">
                  <c:v>57.876760748559505</c:v>
                </c:pt>
                <c:pt idx="782">
                  <c:v>57.87700577768959</c:v>
                </c:pt>
                <c:pt idx="783">
                  <c:v>57.877250804512222</c:v>
                </c:pt>
                <c:pt idx="784">
                  <c:v>57.877495829027374</c:v>
                </c:pt>
                <c:pt idx="785">
                  <c:v>57.877740851235068</c:v>
                </c:pt>
                <c:pt idx="786">
                  <c:v>57.87798587113528</c:v>
                </c:pt>
                <c:pt idx="787">
                  <c:v>57.878230888728048</c:v>
                </c:pt>
                <c:pt idx="788">
                  <c:v>57.878475904013314</c:v>
                </c:pt>
                <c:pt idx="789">
                  <c:v>57.87872091699117</c:v>
                </c:pt>
                <c:pt idx="790">
                  <c:v>57.878965927661575</c:v>
                </c:pt>
                <c:pt idx="791">
                  <c:v>57.879210936024542</c:v>
                </c:pt>
                <c:pt idx="792">
                  <c:v>57.879455942080085</c:v>
                </c:pt>
                <c:pt idx="793">
                  <c:v>57.879700945828191</c:v>
                </c:pt>
                <c:pt idx="794">
                  <c:v>57.879945947268865</c:v>
                </c:pt>
                <c:pt idx="795">
                  <c:v>57.880190946402124</c:v>
                </c:pt>
                <c:pt idx="796">
                  <c:v>57.880435943227987</c:v>
                </c:pt>
                <c:pt idx="797">
                  <c:v>57.880680937746391</c:v>
                </c:pt>
                <c:pt idx="798">
                  <c:v>57.880925929957428</c:v>
                </c:pt>
                <c:pt idx="799">
                  <c:v>57.881170919861063</c:v>
                </c:pt>
                <c:pt idx="800">
                  <c:v>57.881415907457288</c:v>
                </c:pt>
                <c:pt idx="801">
                  <c:v>57.881660892746126</c:v>
                </c:pt>
                <c:pt idx="802">
                  <c:v>57.881905875727533</c:v>
                </c:pt>
                <c:pt idx="803">
                  <c:v>57.882150856401601</c:v>
                </c:pt>
                <c:pt idx="804">
                  <c:v>57.882395834768303</c:v>
                </c:pt>
                <c:pt idx="805">
                  <c:v>57.882640810827603</c:v>
                </c:pt>
                <c:pt idx="806">
                  <c:v>57.88288578457955</c:v>
                </c:pt>
                <c:pt idx="807">
                  <c:v>57.883130756024165</c:v>
                </c:pt>
                <c:pt idx="808">
                  <c:v>57.883375725161372</c:v>
                </c:pt>
                <c:pt idx="809">
                  <c:v>57.883620691991261</c:v>
                </c:pt>
                <c:pt idx="810">
                  <c:v>57.883865656513784</c:v>
                </c:pt>
                <c:pt idx="811">
                  <c:v>57.884110618728968</c:v>
                </c:pt>
                <c:pt idx="812">
                  <c:v>57.884355578636814</c:v>
                </c:pt>
                <c:pt idx="813">
                  <c:v>57.884600536237308</c:v>
                </c:pt>
                <c:pt idx="814">
                  <c:v>57.88484549153052</c:v>
                </c:pt>
                <c:pt idx="815">
                  <c:v>57.885090444516365</c:v>
                </c:pt>
                <c:pt idx="816">
                  <c:v>57.885335395194893</c:v>
                </c:pt>
                <c:pt idx="817">
                  <c:v>57.885580343566154</c:v>
                </c:pt>
                <c:pt idx="818">
                  <c:v>57.885825289630041</c:v>
                </c:pt>
                <c:pt idx="819">
                  <c:v>57.886070233386661</c:v>
                </c:pt>
                <c:pt idx="820">
                  <c:v>57.886315174835985</c:v>
                </c:pt>
                <c:pt idx="821">
                  <c:v>57.886560113977993</c:v>
                </c:pt>
                <c:pt idx="822">
                  <c:v>57.886805050812725</c:v>
                </c:pt>
                <c:pt idx="823">
                  <c:v>57.887049985340177</c:v>
                </c:pt>
                <c:pt idx="824">
                  <c:v>57.887294917560347</c:v>
                </c:pt>
                <c:pt idx="825">
                  <c:v>57.887539847473242</c:v>
                </c:pt>
                <c:pt idx="826">
                  <c:v>57.887784775078877</c:v>
                </c:pt>
                <c:pt idx="827">
                  <c:v>57.888029700377245</c:v>
                </c:pt>
                <c:pt idx="828">
                  <c:v>57.888274623368304</c:v>
                </c:pt>
                <c:pt idx="829">
                  <c:v>57.888519544052166</c:v>
                </c:pt>
                <c:pt idx="830">
                  <c:v>57.888764462428732</c:v>
                </c:pt>
                <c:pt idx="831">
                  <c:v>57.889009378498059</c:v>
                </c:pt>
                <c:pt idx="832">
                  <c:v>57.889254292260162</c:v>
                </c:pt>
                <c:pt idx="833">
                  <c:v>57.889499203715047</c:v>
                </c:pt>
                <c:pt idx="834">
                  <c:v>57.889744112862658</c:v>
                </c:pt>
                <c:pt idx="835">
                  <c:v>57.889989019703073</c:v>
                </c:pt>
                <c:pt idx="836">
                  <c:v>57.890233924236242</c:v>
                </c:pt>
                <c:pt idx="837">
                  <c:v>57.890478826462214</c:v>
                </c:pt>
                <c:pt idx="838">
                  <c:v>57.890723726380969</c:v>
                </c:pt>
                <c:pt idx="839">
                  <c:v>57.890968623992514</c:v>
                </c:pt>
                <c:pt idx="840">
                  <c:v>57.891213519296862</c:v>
                </c:pt>
                <c:pt idx="841">
                  <c:v>57.891458412294014</c:v>
                </c:pt>
                <c:pt idx="842">
                  <c:v>57.891703302983984</c:v>
                </c:pt>
                <c:pt idx="843">
                  <c:v>57.89194819136673</c:v>
                </c:pt>
                <c:pt idx="844">
                  <c:v>57.89219307744235</c:v>
                </c:pt>
                <c:pt idx="845">
                  <c:v>57.892437961210739</c:v>
                </c:pt>
                <c:pt idx="846">
                  <c:v>57.89268284267196</c:v>
                </c:pt>
                <c:pt idx="847">
                  <c:v>57.892927721826027</c:v>
                </c:pt>
                <c:pt idx="848">
                  <c:v>57.893172598672933</c:v>
                </c:pt>
                <c:pt idx="849">
                  <c:v>57.893417473212672</c:v>
                </c:pt>
                <c:pt idx="850">
                  <c:v>57.893662345445264</c:v>
                </c:pt>
                <c:pt idx="851">
                  <c:v>57.893907215370689</c:v>
                </c:pt>
                <c:pt idx="852">
                  <c:v>57.894152082988974</c:v>
                </c:pt>
                <c:pt idx="853">
                  <c:v>57.894396948300141</c:v>
                </c:pt>
                <c:pt idx="854">
                  <c:v>57.894641811304147</c:v>
                </c:pt>
                <c:pt idx="855">
                  <c:v>57.894886672001057</c:v>
                </c:pt>
                <c:pt idx="856">
                  <c:v>57.895131530390849</c:v>
                </c:pt>
                <c:pt idx="857">
                  <c:v>57.89537638647348</c:v>
                </c:pt>
                <c:pt idx="858">
                  <c:v>57.895621240249028</c:v>
                </c:pt>
                <c:pt idx="859">
                  <c:v>57.895866091717416</c:v>
                </c:pt>
                <c:pt idx="860">
                  <c:v>57.896110940878749</c:v>
                </c:pt>
                <c:pt idx="861">
                  <c:v>57.896355787732986</c:v>
                </c:pt>
                <c:pt idx="862">
                  <c:v>57.896600632280084</c:v>
                </c:pt>
                <c:pt idx="863">
                  <c:v>57.89684547452012</c:v>
                </c:pt>
                <c:pt idx="864">
                  <c:v>57.897090314453067</c:v>
                </c:pt>
                <c:pt idx="865">
                  <c:v>57.897335152078909</c:v>
                </c:pt>
                <c:pt idx="866">
                  <c:v>57.897579987397698</c:v>
                </c:pt>
                <c:pt idx="867">
                  <c:v>57.89782482040944</c:v>
                </c:pt>
                <c:pt idx="868">
                  <c:v>57.898069651114099</c:v>
                </c:pt>
                <c:pt idx="869">
                  <c:v>57.898314479511676</c:v>
                </c:pt>
                <c:pt idx="870">
                  <c:v>57.89855930560222</c:v>
                </c:pt>
                <c:pt idx="871">
                  <c:v>57.898804129385674</c:v>
                </c:pt>
                <c:pt idx="872">
                  <c:v>57.899048950862117</c:v>
                </c:pt>
                <c:pt idx="873">
                  <c:v>57.89929377003152</c:v>
                </c:pt>
                <c:pt idx="874">
                  <c:v>57.899538586893875</c:v>
                </c:pt>
                <c:pt idx="875">
                  <c:v>57.899783401449213</c:v>
                </c:pt>
                <c:pt idx="876">
                  <c:v>57.900028213697531</c:v>
                </c:pt>
                <c:pt idx="877">
                  <c:v>57.900273023638782</c:v>
                </c:pt>
                <c:pt idx="878">
                  <c:v>57.900517831273028</c:v>
                </c:pt>
                <c:pt idx="879">
                  <c:v>57.90076263660027</c:v>
                </c:pt>
                <c:pt idx="880">
                  <c:v>57.901007439620521</c:v>
                </c:pt>
                <c:pt idx="881">
                  <c:v>57.901252240333754</c:v>
                </c:pt>
                <c:pt idx="882">
                  <c:v>57.901497038739997</c:v>
                </c:pt>
                <c:pt idx="883">
                  <c:v>57.901741834839235</c:v>
                </c:pt>
                <c:pt idx="884">
                  <c:v>57.901986628631491</c:v>
                </c:pt>
                <c:pt idx="885">
                  <c:v>57.90223142011677</c:v>
                </c:pt>
                <c:pt idx="886">
                  <c:v>57.902476209295024</c:v>
                </c:pt>
                <c:pt idx="887">
                  <c:v>57.902720996166359</c:v>
                </c:pt>
                <c:pt idx="888">
                  <c:v>57.902965780730703</c:v>
                </c:pt>
                <c:pt idx="889">
                  <c:v>57.903210562988122</c:v>
                </c:pt>
                <c:pt idx="890">
                  <c:v>57.903455342938528</c:v>
                </c:pt>
                <c:pt idx="891">
                  <c:v>57.903700120582002</c:v>
                </c:pt>
                <c:pt idx="892">
                  <c:v>57.903944895918507</c:v>
                </c:pt>
                <c:pt idx="893">
                  <c:v>57.904189668948092</c:v>
                </c:pt>
                <c:pt idx="894">
                  <c:v>57.904434439670737</c:v>
                </c:pt>
                <c:pt idx="895">
                  <c:v>57.904679208086463</c:v>
                </c:pt>
                <c:pt idx="896">
                  <c:v>57.904923974195221</c:v>
                </c:pt>
                <c:pt idx="897">
                  <c:v>57.905168737997059</c:v>
                </c:pt>
                <c:pt idx="898">
                  <c:v>57.905413499492013</c:v>
                </c:pt>
                <c:pt idx="899">
                  <c:v>57.90565825868002</c:v>
                </c:pt>
                <c:pt idx="900">
                  <c:v>57.905903015561137</c:v>
                </c:pt>
                <c:pt idx="901">
                  <c:v>57.90614777013532</c:v>
                </c:pt>
                <c:pt idx="902">
                  <c:v>57.906392522402619</c:v>
                </c:pt>
                <c:pt idx="903">
                  <c:v>57.906637272363028</c:v>
                </c:pt>
                <c:pt idx="904">
                  <c:v>57.906882020016539</c:v>
                </c:pt>
                <c:pt idx="905">
                  <c:v>57.907126765363159</c:v>
                </c:pt>
                <c:pt idx="906">
                  <c:v>57.90737150840291</c:v>
                </c:pt>
                <c:pt idx="907">
                  <c:v>57.907616249135792</c:v>
                </c:pt>
                <c:pt idx="908">
                  <c:v>57.907860987561776</c:v>
                </c:pt>
                <c:pt idx="909">
                  <c:v>57.908105723680912</c:v>
                </c:pt>
                <c:pt idx="910">
                  <c:v>57.908350457493171</c:v>
                </c:pt>
                <c:pt idx="911">
                  <c:v>57.908595188998582</c:v>
                </c:pt>
                <c:pt idx="912">
                  <c:v>57.908839918197145</c:v>
                </c:pt>
                <c:pt idx="913">
                  <c:v>57.909084645088853</c:v>
                </c:pt>
                <c:pt idx="914">
                  <c:v>57.909329369673735</c:v>
                </c:pt>
                <c:pt idx="915">
                  <c:v>57.909574091951797</c:v>
                </c:pt>
                <c:pt idx="916">
                  <c:v>57.909818811922996</c:v>
                </c:pt>
                <c:pt idx="917">
                  <c:v>57.910063529587362</c:v>
                </c:pt>
                <c:pt idx="918">
                  <c:v>57.91030824494495</c:v>
                </c:pt>
                <c:pt idx="919">
                  <c:v>57.910552957995655</c:v>
                </c:pt>
                <c:pt idx="920">
                  <c:v>57.910797668739598</c:v>
                </c:pt>
                <c:pt idx="921">
                  <c:v>57.911042377176727</c:v>
                </c:pt>
                <c:pt idx="922">
                  <c:v>57.91128708330703</c:v>
                </c:pt>
                <c:pt idx="923">
                  <c:v>57.911531787130556</c:v>
                </c:pt>
                <c:pt idx="924">
                  <c:v>57.911776488647284</c:v>
                </c:pt>
                <c:pt idx="925">
                  <c:v>57.912021187857206</c:v>
                </c:pt>
                <c:pt idx="926">
                  <c:v>57.91226588476038</c:v>
                </c:pt>
                <c:pt idx="927">
                  <c:v>57.912510579356749</c:v>
                </c:pt>
                <c:pt idx="928">
                  <c:v>57.912755271646361</c:v>
                </c:pt>
                <c:pt idx="929">
                  <c:v>57.912999961629204</c:v>
                </c:pt>
                <c:pt idx="930">
                  <c:v>57.913244649305241</c:v>
                </c:pt>
                <c:pt idx="931">
                  <c:v>57.913489334674573</c:v>
                </c:pt>
                <c:pt idx="932">
                  <c:v>57.91373401773712</c:v>
                </c:pt>
                <c:pt idx="933">
                  <c:v>57.913978698492947</c:v>
                </c:pt>
                <c:pt idx="934">
                  <c:v>57.914223376942005</c:v>
                </c:pt>
                <c:pt idx="935">
                  <c:v>57.914468053084335</c:v>
                </c:pt>
                <c:pt idx="936">
                  <c:v>57.914712726919923</c:v>
                </c:pt>
                <c:pt idx="937">
                  <c:v>57.914957398448792</c:v>
                </c:pt>
                <c:pt idx="938">
                  <c:v>57.915202067670954</c:v>
                </c:pt>
                <c:pt idx="939">
                  <c:v>57.915446734586361</c:v>
                </c:pt>
                <c:pt idx="940">
                  <c:v>57.915691399195047</c:v>
                </c:pt>
                <c:pt idx="941">
                  <c:v>57.915936061497042</c:v>
                </c:pt>
                <c:pt idx="942">
                  <c:v>57.916180721492331</c:v>
                </c:pt>
                <c:pt idx="943">
                  <c:v>57.916425379180914</c:v>
                </c:pt>
                <c:pt idx="944">
                  <c:v>57.916670034562792</c:v>
                </c:pt>
                <c:pt idx="945">
                  <c:v>57.91691468763802</c:v>
                </c:pt>
                <c:pt idx="946">
                  <c:v>57.917159338406513</c:v>
                </c:pt>
                <c:pt idx="947">
                  <c:v>57.917403986868379</c:v>
                </c:pt>
                <c:pt idx="948">
                  <c:v>57.917648633023532</c:v>
                </c:pt>
                <c:pt idx="949">
                  <c:v>57.917893276872036</c:v>
                </c:pt>
                <c:pt idx="950">
                  <c:v>57.918137918413855</c:v>
                </c:pt>
                <c:pt idx="951">
                  <c:v>57.918382557649018</c:v>
                </c:pt>
                <c:pt idx="952">
                  <c:v>57.918627194577518</c:v>
                </c:pt>
                <c:pt idx="953">
                  <c:v>57.918871829199375</c:v>
                </c:pt>
                <c:pt idx="954">
                  <c:v>57.919116461514577</c:v>
                </c:pt>
                <c:pt idx="955">
                  <c:v>57.919361091523172</c:v>
                </c:pt>
                <c:pt idx="956">
                  <c:v>57.919605719225082</c:v>
                </c:pt>
                <c:pt idx="957">
                  <c:v>57.919850344620414</c:v>
                </c:pt>
                <c:pt idx="958">
                  <c:v>57.920094967709062</c:v>
                </c:pt>
                <c:pt idx="959">
                  <c:v>57.920339588491139</c:v>
                </c:pt>
                <c:pt idx="960">
                  <c:v>57.920584206966581</c:v>
                </c:pt>
                <c:pt idx="961">
                  <c:v>57.920828823135409</c:v>
                </c:pt>
                <c:pt idx="962">
                  <c:v>57.921073436997624</c:v>
                </c:pt>
                <c:pt idx="963">
                  <c:v>57.921318048553239</c:v>
                </c:pt>
                <c:pt idx="964">
                  <c:v>57.921562657802262</c:v>
                </c:pt>
                <c:pt idx="965">
                  <c:v>57.921807264744693</c:v>
                </c:pt>
                <c:pt idx="966">
                  <c:v>57.922051869380539</c:v>
                </c:pt>
                <c:pt idx="967">
                  <c:v>57.922296471709799</c:v>
                </c:pt>
                <c:pt idx="968">
                  <c:v>57.922541071732482</c:v>
                </c:pt>
                <c:pt idx="969">
                  <c:v>57.922785669448587</c:v>
                </c:pt>
                <c:pt idx="970">
                  <c:v>57.923030264858141</c:v>
                </c:pt>
                <c:pt idx="971">
                  <c:v>57.923274857961118</c:v>
                </c:pt>
                <c:pt idx="972">
                  <c:v>57.923519448757538</c:v>
                </c:pt>
                <c:pt idx="973">
                  <c:v>57.923764037247381</c:v>
                </c:pt>
                <c:pt idx="974">
                  <c:v>57.924008623430758</c:v>
                </c:pt>
                <c:pt idx="975">
                  <c:v>57.924253207307515</c:v>
                </c:pt>
                <c:pt idx="976">
                  <c:v>57.924497788877765</c:v>
                </c:pt>
                <c:pt idx="977">
                  <c:v>57.924742368141501</c:v>
                </c:pt>
                <c:pt idx="978">
                  <c:v>57.924986945098638</c:v>
                </c:pt>
                <c:pt idx="979">
                  <c:v>57.925231519749325</c:v>
                </c:pt>
                <c:pt idx="980">
                  <c:v>57.925476092093433</c:v>
                </c:pt>
                <c:pt idx="981">
                  <c:v>57.92572066213107</c:v>
                </c:pt>
                <c:pt idx="982">
                  <c:v>57.925965229862172</c:v>
                </c:pt>
                <c:pt idx="983">
                  <c:v>57.926209795286802</c:v>
                </c:pt>
                <c:pt idx="984">
                  <c:v>57.926454358404925</c:v>
                </c:pt>
                <c:pt idx="985">
                  <c:v>57.926698919216562</c:v>
                </c:pt>
                <c:pt idx="986">
                  <c:v>57.926943477721665</c:v>
                </c:pt>
                <c:pt idx="987">
                  <c:v>57.927188033920324</c:v>
                </c:pt>
                <c:pt idx="988">
                  <c:v>57.92743258781249</c:v>
                </c:pt>
                <c:pt idx="989">
                  <c:v>57.927677139398199</c:v>
                </c:pt>
                <c:pt idx="990">
                  <c:v>57.927921688677415</c:v>
                </c:pt>
                <c:pt idx="991">
                  <c:v>57.928166235650139</c:v>
                </c:pt>
                <c:pt idx="992">
                  <c:v>57.928410780316476</c:v>
                </c:pt>
                <c:pt idx="993">
                  <c:v>57.928655322676327</c:v>
                </c:pt>
                <c:pt idx="994">
                  <c:v>57.928899862729715</c:v>
                </c:pt>
                <c:pt idx="995">
                  <c:v>57.929144400476666</c:v>
                </c:pt>
                <c:pt idx="996">
                  <c:v>57.929388935917189</c:v>
                </c:pt>
                <c:pt idx="997">
                  <c:v>57.929633469051268</c:v>
                </c:pt>
                <c:pt idx="998">
                  <c:v>57.929877999878897</c:v>
                </c:pt>
                <c:pt idx="999">
                  <c:v>57.93012252840014</c:v>
                </c:pt>
                <c:pt idx="1000">
                  <c:v>57.930367054614948</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Calculs!$I$4:$I$1004</c:f>
              <c:numCache>
                <c:formatCode>0.00</c:formatCode>
                <c:ptCount val="1001"/>
                <c:pt idx="0">
                  <c:v>0</c:v>
                </c:pt>
                <c:pt idx="1">
                  <c:v>0.20129793902353282</c:v>
                </c:pt>
                <c:pt idx="2">
                  <c:v>1.2320111674818603</c:v>
                </c:pt>
                <c:pt idx="3">
                  <c:v>2.7682682275036488</c:v>
                </c:pt>
                <c:pt idx="4">
                  <c:v>4.251806154216216</c:v>
                </c:pt>
                <c:pt idx="5">
                  <c:v>5.6824816400771994</c:v>
                </c:pt>
                <c:pt idx="6">
                  <c:v>7.0924792460489297</c:v>
                </c:pt>
                <c:pt idx="7">
                  <c:v>8.5140798511970104</c:v>
                </c:pt>
                <c:pt idx="8">
                  <c:v>9.9472883217653969</c:v>
                </c:pt>
                <c:pt idx="9">
                  <c:v>11.392109232082774</c:v>
                </c:pt>
                <c:pt idx="10">
                  <c:v>12.848546859821127</c:v>
                </c:pt>
                <c:pt idx="11">
                  <c:v>14.313249275304438</c:v>
                </c:pt>
                <c:pt idx="12">
                  <c:v>15.782854302971447</c:v>
                </c:pt>
                <c:pt idx="13">
                  <c:v>17.257350690466883</c:v>
                </c:pt>
                <c:pt idx="14">
                  <c:v>18.736726978878551</c:v>
                </c:pt>
                <c:pt idx="15">
                  <c:v>20.220971502158367</c:v>
                </c:pt>
                <c:pt idx="16">
                  <c:v>21.710072386561826</c:v>
                </c:pt>
                <c:pt idx="17">
                  <c:v>23.204017550106283</c:v>
                </c:pt>
                <c:pt idx="18">
                  <c:v>24.702794702048173</c:v>
                </c:pt>
                <c:pt idx="19">
                  <c:v>26.206391342379558</c:v>
                </c:pt>
                <c:pt idx="20">
                  <c:v>27.714794761344162</c:v>
                </c:pt>
                <c:pt idx="21">
                  <c:v>29.226644039066127</c:v>
                </c:pt>
                <c:pt idx="22">
                  <c:v>30.740574146376957</c:v>
                </c:pt>
                <c:pt idx="23">
                  <c:v>32.256566144682509</c:v>
                </c:pt>
                <c:pt idx="24">
                  <c:v>33.774600970483206</c:v>
                </c:pt>
                <c:pt idx="25">
                  <c:v>35.294659436182705</c:v>
                </c:pt>
                <c:pt idx="26">
                  <c:v>36.816726025524467</c:v>
                </c:pt>
                <c:pt idx="27">
                  <c:v>38.340785264029542</c:v>
                </c:pt>
                <c:pt idx="28">
                  <c:v>39.866817329017827</c:v>
                </c:pt>
                <c:pt idx="29">
                  <c:v>41.394802295218277</c:v>
                </c:pt>
                <c:pt idx="30">
                  <c:v>42.924720133735022</c:v>
                </c:pt>
                <c:pt idx="31">
                  <c:v>44.456550711341293</c:v>
                </c:pt>
                <c:pt idx="32">
                  <c:v>45.990273789998717</c:v>
                </c:pt>
                <c:pt idx="33">
                  <c:v>47.525869026568941</c:v>
                </c:pt>
                <c:pt idx="34">
                  <c:v>49.06331597269115</c:v>
                </c:pt>
                <c:pt idx="35">
                  <c:v>50.602594074803051</c:v>
                </c:pt>
                <c:pt idx="36">
                  <c:v>52.143682674287462</c:v>
                </c:pt>
                <c:pt idx="37">
                  <c:v>53.686561007728912</c:v>
                </c:pt>
                <c:pt idx="38">
                  <c:v>55.231208207267919</c:v>
                </c:pt>
                <c:pt idx="39">
                  <c:v>56.777603301041893</c:v>
                </c:pt>
                <c:pt idx="40">
                  <c:v>58.325725213703798</c:v>
                </c:pt>
                <c:pt idx="41">
                  <c:v>59.874501121241209</c:v>
                </c:pt>
                <c:pt idx="42">
                  <c:v>61.422855297195156</c:v>
                </c:pt>
                <c:pt idx="43">
                  <c:v>62.970762537857453</c:v>
                </c:pt>
                <c:pt idx="44">
                  <c:v>64.518197627823028</c:v>
                </c:pt>
                <c:pt idx="45">
                  <c:v>66.065135341425773</c:v>
                </c:pt>
                <c:pt idx="46">
                  <c:v>67.611550444210408</c:v>
                </c:pt>
                <c:pt idx="47">
                  <c:v>69.157417694436987</c:v>
                </c:pt>
                <c:pt idx="48">
                  <c:v>70.702711844614512</c:v>
                </c:pt>
                <c:pt idx="49">
                  <c:v>72.247407643060853</c:v>
                </c:pt>
                <c:pt idx="50">
                  <c:v>73.791479835486228</c:v>
                </c:pt>
                <c:pt idx="51">
                  <c:v>75.334903166598409</c:v>
                </c:pt>
                <c:pt idx="52">
                  <c:v>76.877652381726918</c:v>
                </c:pt>
                <c:pt idx="53">
                  <c:v>78.419702228465027</c:v>
                </c:pt>
                <c:pt idx="54">
                  <c:v>79.961027458327493</c:v>
                </c:pt>
                <c:pt idx="55">
                  <c:v>81.501602828422648</c:v>
                </c:pt>
                <c:pt idx="56">
                  <c:v>83.041403103137398</c:v>
                </c:pt>
                <c:pt idx="57">
                  <c:v>84.580403055834083</c:v>
                </c:pt>
                <c:pt idx="58">
                  <c:v>86.118577470557753</c:v>
                </c:pt>
                <c:pt idx="59">
                  <c:v>87.655901143753027</c:v>
                </c:pt>
                <c:pt idx="60">
                  <c:v>89.192348885989418</c:v>
                </c:pt>
                <c:pt idx="61">
                  <c:v>90.727895523694301</c:v>
                </c:pt>
                <c:pt idx="62">
                  <c:v>92.262515900892595</c:v>
                </c:pt>
                <c:pt idx="63">
                  <c:v>93.796184880952495</c:v>
                </c:pt>
                <c:pt idx="64">
                  <c:v>95.328877348336249</c:v>
                </c:pt>
                <c:pt idx="65">
                  <c:v>96.860568210355638</c:v>
                </c:pt>
                <c:pt idx="66">
                  <c:v>98.391232398931123</c:v>
                </c:pt>
                <c:pt idx="67">
                  <c:v>99.920844872354394</c:v>
                </c:pt>
                <c:pt idx="68">
                  <c:v>101.44938061705334</c:v>
                </c:pt>
                <c:pt idx="69">
                  <c:v>102.97681464935918</c:v>
                </c:pt>
                <c:pt idx="70">
                  <c:v>104.50312201727507</c:v>
                </c:pt>
                <c:pt idx="71">
                  <c:v>106.02827780224577</c:v>
                </c:pt>
                <c:pt idx="72">
                  <c:v>107.55225712092749</c:v>
                </c:pt>
                <c:pt idx="73">
                  <c:v>109.07503512695818</c:v>
                </c:pt>
                <c:pt idx="74">
                  <c:v>110.59658701272686</c:v>
                </c:pt>
                <c:pt idx="75">
                  <c:v>112.11688801114236</c:v>
                </c:pt>
                <c:pt idx="76">
                  <c:v>113.63591339740063</c:v>
                </c:pt>
                <c:pt idx="77">
                  <c:v>115.15363849074998</c:v>
                </c:pt>
                <c:pt idx="78">
                  <c:v>116.67003865625456</c:v>
                </c:pt>
                <c:pt idx="79">
                  <c:v>118.18508930655477</c:v>
                </c:pt>
                <c:pt idx="80">
                  <c:v>119.69876590362506</c:v>
                </c:pt>
                <c:pt idx="81">
                  <c:v>121.20996978928157</c:v>
                </c:pt>
                <c:pt idx="82">
                  <c:v>122.71760019759051</c:v>
                </c:pt>
                <c:pt idx="83">
                  <c:v>124.22163027455508</c:v>
                </c:pt>
                <c:pt idx="84">
                  <c:v>125.72203333338655</c:v>
                </c:pt>
                <c:pt idx="85">
                  <c:v>127.21878285635496</c:v>
                </c:pt>
                <c:pt idx="86">
                  <c:v>128.7118524966163</c:v>
                </c:pt>
                <c:pt idx="87">
                  <c:v>130.20121608001568</c:v>
                </c:pt>
                <c:pt idx="88">
                  <c:v>131.68684760686637</c:v>
                </c:pt>
                <c:pt idx="89">
                  <c:v>133.16872125370409</c:v>
                </c:pt>
                <c:pt idx="90">
                  <c:v>134.64681137501657</c:v>
                </c:pt>
                <c:pt idx="91">
                  <c:v>136.12061717121463</c:v>
                </c:pt>
                <c:pt idx="92">
                  <c:v>137.58963716972062</c:v>
                </c:pt>
                <c:pt idx="93">
                  <c:v>139.05384537103478</c:v>
                </c:pt>
                <c:pt idx="94">
                  <c:v>140.51321601340979</c:v>
                </c:pt>
                <c:pt idx="95">
                  <c:v>141.96772357437473</c:v>
                </c:pt>
                <c:pt idx="96">
                  <c:v>143.41734277222298</c:v>
                </c:pt>
                <c:pt idx="97">
                  <c:v>144.86204856746377</c:v>
                </c:pt>
                <c:pt idx="98">
                  <c:v>146.30181616423707</c:v>
                </c:pt>
                <c:pt idx="99">
                  <c:v>147.73662101169199</c:v>
                </c:pt>
                <c:pt idx="100">
                  <c:v>149.16643880532828</c:v>
                </c:pt>
                <c:pt idx="101">
                  <c:v>150.59116934305567</c:v>
                </c:pt>
                <c:pt idx="102">
                  <c:v>152.01071255219421</c:v>
                </c:pt>
                <c:pt idx="103">
                  <c:v>153.42504476381927</c:v>
                </c:pt>
                <c:pt idx="104">
                  <c:v>154.83414256900389</c:v>
                </c:pt>
                <c:pt idx="105">
                  <c:v>156.23798281994817</c:v>
                </c:pt>
                <c:pt idx="106">
                  <c:v>157.63654263107006</c:v>
                </c:pt>
                <c:pt idx="107">
                  <c:v>159.02979938005657</c:v>
                </c:pt>
                <c:pt idx="108">
                  <c:v>160.41773070887598</c:v>
                </c:pt>
                <c:pt idx="109">
                  <c:v>161.80031452475049</c:v>
                </c:pt>
                <c:pt idx="110">
                  <c:v>163.17752900108999</c:v>
                </c:pt>
                <c:pt idx="111">
                  <c:v>164.55023059790221</c:v>
                </c:pt>
                <c:pt idx="112">
                  <c:v>165.91927722515828</c:v>
                </c:pt>
                <c:pt idx="113">
                  <c:v>167.28464877721399</c:v>
                </c:pt>
                <c:pt idx="114">
                  <c:v>168.64632532388399</c:v>
                </c:pt>
                <c:pt idx="115">
                  <c:v>170.00428711148868</c:v>
                </c:pt>
                <c:pt idx="116">
                  <c:v>171.35851456387766</c:v>
                </c:pt>
                <c:pt idx="117">
                  <c:v>172.70898828342933</c:v>
                </c:pt>
                <c:pt idx="118">
                  <c:v>174.05568905202642</c:v>
                </c:pt>
                <c:pt idx="119">
                  <c:v>175.39859783200745</c:v>
                </c:pt>
                <c:pt idx="120">
                  <c:v>176.73769576709455</c:v>
                </c:pt>
                <c:pt idx="121">
                  <c:v>178.07150572804395</c:v>
                </c:pt>
                <c:pt idx="122">
                  <c:v>179.39854908764133</c:v>
                </c:pt>
                <c:pt idx="123">
                  <c:v>180.71880656320207</c:v>
                </c:pt>
                <c:pt idx="124">
                  <c:v>182.03225921608842</c:v>
                </c:pt>
                <c:pt idx="125">
                  <c:v>183.33888845176702</c:v>
                </c:pt>
                <c:pt idx="126">
                  <c:v>184.63867601981588</c:v>
                </c:pt>
                <c:pt idx="127">
                  <c:v>185.93160401388147</c:v>
                </c:pt>
                <c:pt idx="128">
                  <c:v>187.21765487158598</c:v>
                </c:pt>
                <c:pt idx="129">
                  <c:v>188.49681137438515</c:v>
                </c:pt>
                <c:pt idx="130">
                  <c:v>189.76905664737706</c:v>
                </c:pt>
                <c:pt idx="131">
                  <c:v>191.03399177760767</c:v>
                </c:pt>
                <c:pt idx="132">
                  <c:v>192.29121785153427</c:v>
                </c:pt>
                <c:pt idx="133">
                  <c:v>193.54071894650176</c:v>
                </c:pt>
                <c:pt idx="134">
                  <c:v>194.78247952669008</c:v>
                </c:pt>
                <c:pt idx="135">
                  <c:v>196.01648444235926</c:v>
                </c:pt>
                <c:pt idx="136">
                  <c:v>197.24271892904042</c:v>
                </c:pt>
                <c:pt idx="137">
                  <c:v>198.46116860667294</c:v>
                </c:pt>
                <c:pt idx="138">
                  <c:v>199.6718194786892</c:v>
                </c:pt>
                <c:pt idx="139">
                  <c:v>200.87465793104639</c:v>
                </c:pt>
                <c:pt idx="140">
                  <c:v>202.069670731207</c:v>
                </c:pt>
                <c:pt idx="141">
                  <c:v>203.25226658282884</c:v>
                </c:pt>
                <c:pt idx="142">
                  <c:v>204.41785172672684</c:v>
                </c:pt>
                <c:pt idx="143">
                  <c:v>205.56641549350726</c:v>
                </c:pt>
                <c:pt idx="144">
                  <c:v>206.69794823223106</c:v>
                </c:pt>
                <c:pt idx="145">
                  <c:v>207.81244130184044</c:v>
                </c:pt>
                <c:pt idx="146">
                  <c:v>208.9098870624253</c:v>
                </c:pt>
                <c:pt idx="147">
                  <c:v>209.99027886633391</c:v>
                </c:pt>
                <c:pt idx="148">
                  <c:v>211.05361104913266</c:v>
                </c:pt>
                <c:pt idx="149">
                  <c:v>212.09987892041931</c:v>
                </c:pt>
                <c:pt idx="150">
                  <c:v>213.12907875449443</c:v>
                </c:pt>
                <c:pt idx="151">
                  <c:v>214.14120778089529</c:v>
                </c:pt>
                <c:pt idx="152">
                  <c:v>215.13626417479713</c:v>
                </c:pt>
                <c:pt idx="153">
                  <c:v>216.11424704728626</c:v>
                </c:pt>
                <c:pt idx="154">
                  <c:v>217.07515643550954</c:v>
                </c:pt>
                <c:pt idx="155">
                  <c:v>218.01899329270455</c:v>
                </c:pt>
                <c:pt idx="156">
                  <c:v>218.92403603531918</c:v>
                </c:pt>
                <c:pt idx="157">
                  <c:v>219.76856676409204</c:v>
                </c:pt>
                <c:pt idx="158">
                  <c:v>220.55262461781629</c:v>
                </c:pt>
                <c:pt idx="159">
                  <c:v>221.27625553651794</c:v>
                </c:pt>
                <c:pt idx="160">
                  <c:v>221.93951212955486</c:v>
                </c:pt>
                <c:pt idx="161">
                  <c:v>222.5148228882293</c:v>
                </c:pt>
                <c:pt idx="162">
                  <c:v>222.97464946677633</c:v>
                </c:pt>
                <c:pt idx="163">
                  <c:v>223.32178381120633</c:v>
                </c:pt>
                <c:pt idx="164">
                  <c:v>223.55903458552243</c:v>
                </c:pt>
                <c:pt idx="165">
                  <c:v>223.71298930493796</c:v>
                </c:pt>
                <c:pt idx="166">
                  <c:v>223.81020484271872</c:v>
                </c:pt>
                <c:pt idx="167">
                  <c:v>223.83071662844398</c:v>
                </c:pt>
                <c:pt idx="168">
                  <c:v>223.76912820331441</c:v>
                </c:pt>
                <c:pt idx="169">
                  <c:v>223.58416039484698</c:v>
                </c:pt>
                <c:pt idx="170">
                  <c:v>223.26369474601776</c:v>
                </c:pt>
                <c:pt idx="171">
                  <c:v>222.89784853792358</c:v>
                </c:pt>
                <c:pt idx="172">
                  <c:v>222.53294583122155</c:v>
                </c:pt>
                <c:pt idx="173">
                  <c:v>222.16898241594222</c:v>
                </c:pt>
                <c:pt idx="174">
                  <c:v>221.80595410723751</c:v>
                </c:pt>
                <c:pt idx="175">
                  <c:v>221.44385674519228</c:v>
                </c:pt>
                <c:pt idx="176">
                  <c:v>221.08268619463772</c:v>
                </c:pt>
                <c:pt idx="177">
                  <c:v>220.72243834496626</c:v>
                </c:pt>
                <c:pt idx="178">
                  <c:v>220.3631091099484</c:v>
                </c:pt>
                <c:pt idx="179">
                  <c:v>220.00469442755096</c:v>
                </c:pt>
                <c:pt idx="180">
                  <c:v>219.64719025975694</c:v>
                </c:pt>
                <c:pt idx="181">
                  <c:v>219.29059259238718</c:v>
                </c:pt>
                <c:pt idx="182">
                  <c:v>218.93489743492361</c:v>
                </c:pt>
                <c:pt idx="183">
                  <c:v>218.5801008203338</c:v>
                </c:pt>
                <c:pt idx="184">
                  <c:v>218.22619880489734</c:v>
                </c:pt>
                <c:pt idx="185">
                  <c:v>217.87318746803371</c:v>
                </c:pt>
                <c:pt idx="186">
                  <c:v>217.52106291213173</c:v>
                </c:pt>
                <c:pt idx="187">
                  <c:v>217.16982126238028</c:v>
                </c:pt>
                <c:pt idx="188">
                  <c:v>216.81945866660087</c:v>
                </c:pt>
                <c:pt idx="189">
                  <c:v>216.46997129508134</c:v>
                </c:pt>
                <c:pt idx="190">
                  <c:v>216.12135534041144</c:v>
                </c:pt>
                <c:pt idx="191">
                  <c:v>215.77360701731939</c:v>
                </c:pt>
                <c:pt idx="192">
                  <c:v>215.42672256251026</c:v>
                </c:pt>
                <c:pt idx="193">
                  <c:v>215.08069823450558</c:v>
                </c:pt>
                <c:pt idx="194">
                  <c:v>214.73553031348445</c:v>
                </c:pt>
                <c:pt idx="195">
                  <c:v>214.39121510112597</c:v>
                </c:pt>
                <c:pt idx="196">
                  <c:v>214.04774892045305</c:v>
                </c:pt>
                <c:pt idx="197">
                  <c:v>213.70512811567764</c:v>
                </c:pt>
                <c:pt idx="198">
                  <c:v>213.3633490520474</c:v>
                </c:pt>
                <c:pt idx="199">
                  <c:v>213.02240811569337</c:v>
                </c:pt>
                <c:pt idx="200">
                  <c:v>212.68230171347943</c:v>
                </c:pt>
                <c:pt idx="201">
                  <c:v>209.28962974038564</c:v>
                </c:pt>
                <c:pt idx="202">
                  <c:v>205.97896087643142</c:v>
                </c:pt>
                <c:pt idx="203">
                  <c:v>202.74685651245804</c:v>
                </c:pt>
                <c:pt idx="204">
                  <c:v>199.59006873407247</c:v>
                </c:pt>
                <c:pt idx="205">
                  <c:v>196.50552717497587</c:v>
                </c:pt>
                <c:pt idx="206">
                  <c:v>193.49032695022231</c:v>
                </c:pt>
                <c:pt idx="207">
                  <c:v>190.54171756695524</c:v>
                </c:pt>
                <c:pt idx="208">
                  <c:v>187.6570927211699</c:v>
                </c:pt>
                <c:pt idx="209">
                  <c:v>184.83398089873444</c:v>
                </c:pt>
                <c:pt idx="210">
                  <c:v>182.07003670744621</c:v>
                </c:pt>
                <c:pt idx="211">
                  <c:v>179.36303287445054</c:v>
                </c:pt>
                <c:pt idx="212">
                  <c:v>176.71085285003218</c:v>
                </c:pt>
                <c:pt idx="213">
                  <c:v>174.11148396471646</c:v>
                </c:pt>
                <c:pt idx="214">
                  <c:v>171.56301109188087</c:v>
                </c:pt>
                <c:pt idx="215">
                  <c:v>169.06361077275977</c:v>
                </c:pt>
                <c:pt idx="216">
                  <c:v>166.61154576489673</c:v>
                </c:pt>
                <c:pt idx="217">
                  <c:v>164.20515997882165</c:v>
                </c:pt>
                <c:pt idx="218">
                  <c:v>161.84287377105582</c:v>
                </c:pt>
                <c:pt idx="219">
                  <c:v>159.52317956452427</c:v>
                </c:pt>
                <c:pt idx="220">
                  <c:v>157.24463777012349</c:v>
                </c:pt>
                <c:pt idx="221">
                  <c:v>155.00587298558483</c:v>
                </c:pt>
                <c:pt idx="222">
                  <c:v>152.80557044992565</c:v>
                </c:pt>
                <c:pt idx="223">
                  <c:v>150.64247273371524</c:v>
                </c:pt>
                <c:pt idx="224">
                  <c:v>148.5153766471262</c:v>
                </c:pt>
                <c:pt idx="225">
                  <c:v>146.42313034931419</c:v>
                </c:pt>
                <c:pt idx="226">
                  <c:v>144.3646306440894</c:v>
                </c:pt>
                <c:pt idx="227">
                  <c:v>142.33882044812773</c:v>
                </c:pt>
                <c:pt idx="228">
                  <c:v>140.34468641913182</c:v>
                </c:pt>
                <c:pt idx="229">
                  <c:v>138.38125673240614</c:v>
                </c:pt>
                <c:pt idx="230">
                  <c:v>136.44759899526667</c:v>
                </c:pt>
                <c:pt idx="231">
                  <c:v>134.54281828957414</c:v>
                </c:pt>
                <c:pt idx="232">
                  <c:v>132.66605533347015</c:v>
                </c:pt>
                <c:pt idx="233">
                  <c:v>130.81648475411473</c:v>
                </c:pt>
                <c:pt idx="234">
                  <c:v>128.99331346387987</c:v>
                </c:pt>
                <c:pt idx="235">
                  <c:v>127.19577913305157</c:v>
                </c:pt>
                <c:pt idx="236">
                  <c:v>125.42314875264009</c:v>
                </c:pt>
                <c:pt idx="237">
                  <c:v>123.67471728139778</c:v>
                </c:pt>
                <c:pt idx="238">
                  <c:v>121.94980637160197</c:v>
                </c:pt>
                <c:pt idx="239">
                  <c:v>120.24776316858022</c:v>
                </c:pt>
                <c:pt idx="240">
                  <c:v>118.56795917934024</c:v>
                </c:pt>
                <c:pt idx="241">
                  <c:v>116.90978920602097</c:v>
                </c:pt>
                <c:pt idx="242">
                  <c:v>115.27267034020751</c:v>
                </c:pt>
                <c:pt idx="243">
                  <c:v>113.65604101445194</c:v>
                </c:pt>
                <c:pt idx="244">
                  <c:v>112.05936010762015</c:v>
                </c:pt>
                <c:pt idx="245">
                  <c:v>110.4821061009397</c:v>
                </c:pt>
                <c:pt idx="246">
                  <c:v>108.92377628186146</c:v>
                </c:pt>
                <c:pt idx="247">
                  <c:v>107.38388599306695</c:v>
                </c:pt>
                <c:pt idx="248">
                  <c:v>105.86196792415744</c:v>
                </c:pt>
                <c:pt idx="249">
                  <c:v>104.35757144375056</c:v>
                </c:pt>
                <c:pt idx="250">
                  <c:v>102.87026196988761</c:v>
                </c:pt>
                <c:pt idx="251">
                  <c:v>101.39962037681967</c:v>
                </c:pt>
                <c:pt idx="252">
                  <c:v>99.945242436396413</c:v>
                </c:pt>
                <c:pt idx="253">
                  <c:v>98.506738292426547</c:v>
                </c:pt>
                <c:pt idx="254">
                  <c:v>97.083731966517107</c:v>
                </c:pt>
                <c:pt idx="255">
                  <c:v>95.675860894028233</c:v>
                </c:pt>
                <c:pt idx="256">
                  <c:v>94.282775488903738</c:v>
                </c:pt>
                <c:pt idx="257">
                  <c:v>92.904138736255646</c:v>
                </c:pt>
                <c:pt idx="258">
                  <c:v>91.539625811693696</c:v>
                </c:pt>
                <c:pt idx="259">
                  <c:v>90.188923726498786</c:v>
                </c:pt>
                <c:pt idx="260">
                  <c:v>88.851730997845195</c:v>
                </c:pt>
                <c:pt idx="261">
                  <c:v>87.527757343377857</c:v>
                </c:pt>
                <c:pt idx="262">
                  <c:v>86.216723399551171</c:v>
                </c:pt>
                <c:pt idx="263">
                  <c:v>84.918360463234208</c:v>
                </c:pt>
                <c:pt idx="264">
                  <c:v>83.632410256184869</c:v>
                </c:pt>
                <c:pt idx="265">
                  <c:v>82.35862471209235</c:v>
                </c:pt>
                <c:pt idx="266">
                  <c:v>81.096765785985653</c:v>
                </c:pt>
                <c:pt idx="267">
                  <c:v>79.846605285903905</c:v>
                </c:pt>
                <c:pt idx="268">
                  <c:v>78.607924726825374</c:v>
                </c:pt>
                <c:pt idx="269">
                  <c:v>77.380515206954783</c:v>
                </c:pt>
                <c:pt idx="270">
                  <c:v>76.164177306574558</c:v>
                </c:pt>
                <c:pt idx="271">
                  <c:v>74.958721009775999</c:v>
                </c:pt>
                <c:pt idx="272">
                  <c:v>73.763965649501031</c:v>
                </c:pt>
                <c:pt idx="273">
                  <c:v>72.579739876445288</c:v>
                </c:pt>
                <c:pt idx="274">
                  <c:v>71.40588165250054</c:v>
                </c:pt>
                <c:pt idx="275">
                  <c:v>70.242238269547968</c:v>
                </c:pt>
                <c:pt idx="276">
                  <c:v>69.088666394556284</c:v>
                </c:pt>
                <c:pt idx="277">
                  <c:v>67.945032142090241</c:v>
                </c:pt>
                <c:pt idx="278">
                  <c:v>66.811211175496666</c:v>
                </c:pt>
                <c:pt idx="279">
                  <c:v>65.687088838208524</c:v>
                </c:pt>
                <c:pt idx="280">
                  <c:v>64.572560316792618</c:v>
                </c:pt>
                <c:pt idx="281">
                  <c:v>63.467530837565725</c:v>
                </c:pt>
                <c:pt idx="282">
                  <c:v>62.371915898817775</c:v>
                </c:pt>
                <c:pt idx="283">
                  <c:v>61.285641540909211</c:v>
                </c:pt>
                <c:pt idx="284">
                  <c:v>60.20864465675615</c:v>
                </c:pt>
                <c:pt idx="285">
                  <c:v>59.140873345479605</c:v>
                </c:pt>
                <c:pt idx="286">
                  <c:v>58.082287312276399</c:v>
                </c:pt>
                <c:pt idx="287">
                  <c:v>57.032858317868886</c:v>
                </c:pt>
                <c:pt idx="288">
                  <c:v>55.992570681208157</c:v>
                </c:pt>
                <c:pt idx="289">
                  <c:v>54.961421839440618</c:v>
                </c:pt>
                <c:pt idx="290">
                  <c:v>53.939422969499134</c:v>
                </c:pt>
                <c:pt idx="291">
                  <c:v>52.926599676044411</c:v>
                </c:pt>
                <c:pt idx="292">
                  <c:v>51.922992750856523</c:v>
                </c:pt>
                <c:pt idx="293">
                  <c:v>50.928659009154785</c:v>
                </c:pt>
                <c:pt idx="294">
                  <c:v>49.943672208698018</c:v>
                </c:pt>
                <c:pt idx="295">
                  <c:v>48.968124057876111</c:v>
                </c:pt>
                <c:pt idx="296">
                  <c:v>48.002125319333132</c:v>
                </c:pt>
                <c:pt idx="297">
                  <c:v>47.045807015942138</c:v>
                </c:pt>
                <c:pt idx="298">
                  <c:v>46.099321746157216</c:v>
                </c:pt>
                <c:pt idx="299">
                  <c:v>45.162845115866425</c:v>
                </c:pt>
                <c:pt idx="300">
                  <c:v>44.2365772938182</c:v>
                </c:pt>
                <c:pt idx="301">
                  <c:v>43.320744697440318</c:v>
                </c:pt>
                <c:pt idx="302">
                  <c:v>42.415601815347721</c:v>
                </c:pt>
                <c:pt idx="303">
                  <c:v>41.52143317196068</c:v>
                </c:pt>
                <c:pt idx="304">
                  <c:v>40.638555438324637</c:v>
                </c:pt>
                <c:pt idx="305">
                  <c:v>39.767319691312068</c:v>
                </c:pt>
                <c:pt idx="306">
                  <c:v>38.908113820743232</c:v>
                </c:pt>
                <c:pt idx="307">
                  <c:v>38.061365080404606</c:v>
                </c:pt>
                <c:pt idx="308">
                  <c:v>37.227542774257159</c:v>
                </c:pt>
                <c:pt idx="309">
                  <c:v>36.40716106306423</c:v>
                </c:pt>
                <c:pt idx="310">
                  <c:v>35.600781868949653</c:v>
                </c:pt>
                <c:pt idx="311">
                  <c:v>34.809017845712816</c:v>
                </c:pt>
                <c:pt idx="312">
                  <c:v>34.032535370752129</c:v>
                </c:pt>
                <c:pt idx="313">
                  <c:v>33.272057499855983</c:v>
                </c:pt>
                <c:pt idx="314">
                  <c:v>32.5283668086158</c:v>
                </c:pt>
                <c:pt idx="315">
                  <c:v>31.802308023578679</c:v>
                </c:pt>
                <c:pt idx="316">
                  <c:v>31.094790322405998</c:v>
                </c:pt>
                <c:pt idx="317">
                  <c:v>30.406789155385137</c:v>
                </c:pt>
                <c:pt idx="318">
                  <c:v>29.739347411136457</c:v>
                </c:pt>
                <c:pt idx="319">
                  <c:v>29.09357571822984</c:v>
                </c:pt>
                <c:pt idx="320">
                  <c:v>28.470651643269807</c:v>
                </c:pt>
                <c:pt idx="321">
                  <c:v>27.87181751722666</c:v>
                </c:pt>
                <c:pt idx="322">
                  <c:v>27.298376598731039</c:v>
                </c:pt>
                <c:pt idx="323">
                  <c:v>26.751687270098646</c:v>
                </c:pt>
                <c:pt idx="324">
                  <c:v>26.233154964404839</c:v>
                </c:pt>
                <c:pt idx="325">
                  <c:v>25.744221546168138</c:v>
                </c:pt>
                <c:pt idx="326">
                  <c:v>25.286351920602677</c:v>
                </c:pt>
                <c:pt idx="327">
                  <c:v>24.861017732897004</c:v>
                </c:pt>
                <c:pt idx="328">
                  <c:v>24.469678143761382</c:v>
                </c:pt>
                <c:pt idx="329">
                  <c:v>24.113757831491732</c:v>
                </c:pt>
                <c:pt idx="330">
                  <c:v>23.79462257005984</c:v>
                </c:pt>
                <c:pt idx="331">
                  <c:v>23.513552956948171</c:v>
                </c:pt>
                <c:pt idx="332">
                  <c:v>23.271717096184197</c:v>
                </c:pt>
                <c:pt idx="333">
                  <c:v>23.070143257187279</c:v>
                </c:pt>
                <c:pt idx="334">
                  <c:v>22.909693699880716</c:v>
                </c:pt>
                <c:pt idx="335">
                  <c:v>22.791040951477019</c:v>
                </c:pt>
                <c:pt idx="336">
                  <c:v>22.714647815229846</c:v>
                </c:pt>
                <c:pt idx="337">
                  <c:v>22.680752271115843</c:v>
                </c:pt>
                <c:pt idx="338">
                  <c:v>22.689358192510511</c:v>
                </c:pt>
                <c:pt idx="339">
                  <c:v>22.740232468239508</c:v>
                </c:pt>
                <c:pt idx="340">
                  <c:v>22.832908718757757</c:v>
                </c:pt>
                <c:pt idx="341">
                  <c:v>22.966697372790335</c:v>
                </c:pt>
                <c:pt idx="342">
                  <c:v>23.140701474581775</c:v>
                </c:pt>
                <c:pt idx="343">
                  <c:v>23.353837265398287</c:v>
                </c:pt>
                <c:pt idx="344">
                  <c:v>23.60485835769985</c:v>
                </c:pt>
                <c:pt idx="345">
                  <c:v>23.892382211717386</c:v>
                </c:pt>
                <c:pt idx="346">
                  <c:v>24.214917630196879</c:v>
                </c:pt>
                <c:pt idx="347">
                  <c:v>24.570892091470693</c:v>
                </c:pt>
                <c:pt idx="348">
                  <c:v>24.958677917848139</c:v>
                </c:pt>
                <c:pt idx="349">
                  <c:v>25.376616495743846</c:v>
                </c:pt>
                <c:pt idx="350">
                  <c:v>25.823039997380107</c:v>
                </c:pt>
                <c:pt idx="351">
                  <c:v>26.296290277629062</c:v>
                </c:pt>
                <c:pt idx="352">
                  <c:v>26.794734816756485</c:v>
                </c:pt>
                <c:pt idx="353">
                  <c:v>27.316779740781868</c:v>
                </c:pt>
                <c:pt idx="354">
                  <c:v>27.860880072448758</c:v>
                </c:pt>
                <c:pt idx="355">
                  <c:v>28.425547448759435</c:v>
                </c:pt>
                <c:pt idx="356">
                  <c:v>29.009355590154779</c:v>
                </c:pt>
                <c:pt idx="357">
                  <c:v>29.61094382782062</c:v>
                </c:pt>
                <c:pt idx="358">
                  <c:v>30.229018995829424</c:v>
                </c:pt>
                <c:pt idx="359">
                  <c:v>30.862355980066983</c:v>
                </c:pt>
                <c:pt idx="360">
                  <c:v>31.509797191503306</c:v>
                </c:pt>
                <c:pt idx="361">
                  <c:v>32.170251201666339</c:v>
                </c:pt>
                <c:pt idx="362">
                  <c:v>32.842690746440319</c:v>
                </c:pt>
                <c:pt idx="363">
                  <c:v>33.526150272863987</c:v>
                </c:pt>
                <c:pt idx="364">
                  <c:v>34.219723173977272</c:v>
                </c:pt>
                <c:pt idx="365">
                  <c:v>34.92255882986327</c:v>
                </c:pt>
                <c:pt idx="366">
                  <c:v>35.633859549293227</c:v>
                </c:pt>
                <c:pt idx="367">
                  <c:v>36.352877485914384</c:v>
                </c:pt>
                <c:pt idx="368">
                  <c:v>37.078911585617256</c:v>
                </c:pt>
                <c:pt idx="369">
                  <c:v>37.81130460733916</c:v>
                </c:pt>
                <c:pt idx="370">
                  <c:v>38.54944024779779</c:v>
                </c:pt>
                <c:pt idx="371">
                  <c:v>39.29274039116607</c:v>
                </c:pt>
                <c:pt idx="372">
                  <c:v>40.040662497167709</c:v>
                </c:pt>
                <c:pt idx="373">
                  <c:v>40.792697135179239</c:v>
                </c:pt>
                <c:pt idx="374">
                  <c:v>41.548365667388282</c:v>
                </c:pt>
                <c:pt idx="375">
                  <c:v>42.307218080631309</c:v>
                </c:pt>
                <c:pt idx="376">
                  <c:v>43.068830964005016</c:v>
                </c:pt>
                <c:pt idx="377">
                  <c:v>43.832805627531961</c:v>
                </c:pt>
                <c:pt idx="378">
                  <c:v>44.598766355914002</c:v>
                </c:pt>
                <c:pt idx="379">
                  <c:v>45.366358790602142</c:v>
                </c:pt>
                <c:pt idx="380">
                  <c:v>46.135248432946064</c:v>
                </c:pt>
                <c:pt idx="381">
                  <c:v>46.90511926098177</c:v>
                </c:pt>
                <c:pt idx="382">
                  <c:v>47.675672452402765</c:v>
                </c:pt>
                <c:pt idx="383">
                  <c:v>48.446625206390053</c:v>
                </c:pt>
                <c:pt idx="384">
                  <c:v>49.217709657206221</c:v>
                </c:pt>
                <c:pt idx="385">
                  <c:v>49.988671872757493</c:v>
                </c:pt>
                <c:pt idx="386">
                  <c:v>50.759270931671317</c:v>
                </c:pt>
                <c:pt idx="387">
                  <c:v>51.529278072805404</c:v>
                </c:pt>
                <c:pt idx="388">
                  <c:v>52.298475911484708</c:v>
                </c:pt>
                <c:pt idx="389">
                  <c:v>53.066657717143592</c:v>
                </c:pt>
                <c:pt idx="390">
                  <c:v>53.833626747425491</c:v>
                </c:pt>
                <c:pt idx="391">
                  <c:v>54.599195634154377</c:v>
                </c:pt>
                <c:pt idx="392">
                  <c:v>55.363185816939861</c:v>
                </c:pt>
                <c:pt idx="393">
                  <c:v>56.125427020506308</c:v>
                </c:pt>
                <c:pt idx="394">
                  <c:v>56.885756772146429</c:v>
                </c:pt>
                <c:pt idx="395">
                  <c:v>57.644019955989663</c:v>
                </c:pt>
                <c:pt idx="396">
                  <c:v>58.400068401045885</c:v>
                </c:pt>
                <c:pt idx="397">
                  <c:v>59.153760500235599</c:v>
                </c:pt>
                <c:pt idx="398">
                  <c:v>59.904960857849723</c:v>
                </c:pt>
                <c:pt idx="399">
                  <c:v>60.653539963096108</c:v>
                </c:pt>
                <c:pt idx="400">
                  <c:v>61.399373887586911</c:v>
                </c:pt>
                <c:pt idx="401">
                  <c:v>62.142344004801807</c:v>
                </c:pt>
                <c:pt idx="402">
                  <c:v>62.882336729728415</c:v>
                </c:pt>
                <c:pt idx="403">
                  <c:v>63.619243277033306</c:v>
                </c:pt>
                <c:pt idx="404">
                  <c:v>64.352959436256626</c:v>
                </c:pt>
                <c:pt idx="405">
                  <c:v>65.083385362650574</c:v>
                </c:pt>
                <c:pt idx="406">
                  <c:v>65.810425382399032</c:v>
                </c:pt>
                <c:pt idx="407">
                  <c:v>66.533987811061834</c:v>
                </c:pt>
                <c:pt idx="408">
                  <c:v>67.25398478418488</c:v>
                </c:pt>
                <c:pt idx="409">
                  <c:v>67.970332099106187</c:v>
                </c:pt>
                <c:pt idx="410">
                  <c:v>68.682949067068975</c:v>
                </c:pt>
                <c:pt idx="411">
                  <c:v>69.391758374827688</c:v>
                </c:pt>
                <c:pt idx="412">
                  <c:v>70.096685955000154</c:v>
                </c:pt>
                <c:pt idx="413">
                  <c:v>70.797660864481102</c:v>
                </c:pt>
                <c:pt idx="414">
                  <c:v>71.494615170289308</c:v>
                </c:pt>
                <c:pt idx="415">
                  <c:v>72.187483842271646</c:v>
                </c:pt>
                <c:pt idx="416">
                  <c:v>72.876204652135215</c:v>
                </c:pt>
                <c:pt idx="417">
                  <c:v>73.560718078321671</c:v>
                </c:pt>
                <c:pt idx="418">
                  <c:v>74.24096721627734</c:v>
                </c:pt>
                <c:pt idx="419">
                  <c:v>74.916897693709231</c:v>
                </c:pt>
                <c:pt idx="420">
                  <c:v>75.588457590449821</c:v>
                </c:pt>
                <c:pt idx="421">
                  <c:v>76.25559736258397</c:v>
                </c:pt>
                <c:pt idx="422">
                  <c:v>76.918269770519061</c:v>
                </c:pt>
                <c:pt idx="423">
                  <c:v>77.576429810705122</c:v>
                </c:pt>
                <c:pt idx="424">
                  <c:v>78.230034650734609</c:v>
                </c:pt>
                <c:pt idx="425">
                  <c:v>78.879043567573405</c:v>
                </c:pt>
                <c:pt idx="426">
                  <c:v>79.523417888693928</c:v>
                </c:pt>
                <c:pt idx="427">
                  <c:v>80.163120935899286</c:v>
                </c:pt>
                <c:pt idx="428">
                  <c:v>80.798117971644331</c:v>
                </c:pt>
                <c:pt idx="429">
                  <c:v>81.428376147674257</c:v>
                </c:pt>
                <c:pt idx="430">
                  <c:v>82.053864455815372</c:v>
                </c:pt>
                <c:pt idx="431">
                  <c:v>82.674553680766294</c:v>
                </c:pt>
                <c:pt idx="432">
                  <c:v>83.29041635474843</c:v>
                </c:pt>
                <c:pt idx="433">
                  <c:v>83.901426713886607</c:v>
                </c:pt>
                <c:pt idx="434">
                  <c:v>84.507560656200283</c:v>
                </c:pt>
                <c:pt idx="435">
                  <c:v>85.108795701094806</c:v>
                </c:pt>
                <c:pt idx="436">
                  <c:v>85.70511095025131</c:v>
                </c:pt>
                <c:pt idx="437">
                  <c:v>86.296487049820925</c:v>
                </c:pt>
                <c:pt idx="438">
                  <c:v>86.882906153837084</c:v>
                </c:pt>
                <c:pt idx="439">
                  <c:v>87.464351888765648</c:v>
                </c:pt>
                <c:pt idx="440">
                  <c:v>88.040809319119106</c:v>
                </c:pt>
                <c:pt idx="441">
                  <c:v>88.612264914066856</c:v>
                </c:pt>
                <c:pt idx="442">
                  <c:v>89.178706514978572</c:v>
                </c:pt>
                <c:pt idx="443">
                  <c:v>89.740123303842722</c:v>
                </c:pt>
                <c:pt idx="444">
                  <c:v>90.296505772506805</c:v>
                </c:pt>
                <c:pt idx="445">
                  <c:v>90.847845692689788</c:v>
                </c:pt>
                <c:pt idx="446">
                  <c:v>91.39413608672146</c:v>
                </c:pt>
                <c:pt idx="447">
                  <c:v>91.935371198966465</c:v>
                </c:pt>
                <c:pt idx="448">
                  <c:v>92.471546467894541</c:v>
                </c:pt>
                <c:pt idx="449">
                  <c:v>93.002658498761093</c:v>
                </c:pt>
                <c:pt idx="450">
                  <c:v>93.528705036865503</c:v>
                </c:pt>
                <c:pt idx="451">
                  <c:v>94.049684941356603</c:v>
                </c:pt>
                <c:pt idx="452">
                  <c:v>94.565598159557666</c:v>
                </c:pt>
                <c:pt idx="453">
                  <c:v>95.076445701785175</c:v>
                </c:pt>
                <c:pt idx="454">
                  <c:v>95.582229616637747</c:v>
                </c:pt>
                <c:pt idx="455">
                  <c:v>96.082952966733501</c:v>
                </c:pt>
                <c:pt idx="456">
                  <c:v>96.578619804876041</c:v>
                </c:pt>
                <c:pt idx="457">
                  <c:v>97.069235150630419</c:v>
                </c:pt>
                <c:pt idx="458">
                  <c:v>97.554804967292739</c:v>
                </c:pt>
                <c:pt idx="459">
                  <c:v>98.035336139237288</c:v>
                </c:pt>
                <c:pt idx="460">
                  <c:v>98.510836449627718</c:v>
                </c:pt>
                <c:pt idx="461">
                  <c:v>98.981314558478687</c:v>
                </c:pt>
                <c:pt idx="462">
                  <c:v>99.446779981056523</c:v>
                </c:pt>
                <c:pt idx="463">
                  <c:v>99.907243066607677</c:v>
                </c:pt>
                <c:pt idx="464">
                  <c:v>100.3627149774051</c:v>
                </c:pt>
                <c:pt idx="465">
                  <c:v>100.81320766810369</c:v>
                </c:pt>
                <c:pt idx="466">
                  <c:v>101.25873386539587</c:v>
                </c:pt>
                <c:pt idx="467">
                  <c:v>101.69930704796042</c:v>
                </c:pt>
                <c:pt idx="468">
                  <c:v>102.134941426697</c:v>
                </c:pt>
                <c:pt idx="469">
                  <c:v>102.5656519252405</c:v>
                </c:pt>
                <c:pt idx="470">
                  <c:v>102.99145416074906</c:v>
                </c:pt>
                <c:pt idx="471">
                  <c:v>103.41236442496086</c:v>
                </c:pt>
                <c:pt idx="472">
                  <c:v>103.82839966551458</c:v>
                </c:pt>
                <c:pt idx="473">
                  <c:v>104.23957746752939</c:v>
                </c:pt>
                <c:pt idx="474">
                  <c:v>104.64591603544046</c:v>
                </c:pt>
                <c:pt idx="475">
                  <c:v>105.04743417508632</c:v>
                </c:pt>
                <c:pt idx="476">
                  <c:v>105.44415127604475</c:v>
                </c:pt>
                <c:pt idx="477">
                  <c:v>105.83608729421444</c:v>
                </c:pt>
                <c:pt idx="478">
                  <c:v>106.22326273463946</c:v>
                </c:pt>
                <c:pt idx="479">
                  <c:v>106.60569863457414</c:v>
                </c:pt>
                <c:pt idx="480">
                  <c:v>106.98341654678609</c:v>
                </c:pt>
                <c:pt idx="481">
                  <c:v>107.35643852309543</c:v>
                </c:pt>
                <c:pt idx="482">
                  <c:v>107.72478709814804</c:v>
                </c:pt>
                <c:pt idx="483">
                  <c:v>108.0884852734213</c:v>
                </c:pt>
                <c:pt idx="484">
                  <c:v>108.44755650146081</c:v>
                </c:pt>
                <c:pt idx="485">
                  <c:v>108.80202467034633</c:v>
                </c:pt>
                <c:pt idx="486">
                  <c:v>109.15191408838568</c:v>
                </c:pt>
                <c:pt idx="487">
                  <c:v>109.49724946903548</c:v>
                </c:pt>
                <c:pt idx="488">
                  <c:v>109.83805591604715</c:v>
                </c:pt>
                <c:pt idx="489">
                  <c:v>110.17435890883758</c:v>
                </c:pt>
                <c:pt idx="490">
                  <c:v>110.50618428808262</c:v>
                </c:pt>
                <c:pt idx="491">
                  <c:v>110.83355824153315</c:v>
                </c:pt>
                <c:pt idx="492">
                  <c:v>111.15650729005216</c:v>
                </c:pt>
                <c:pt idx="493">
                  <c:v>111.47505827387208</c:v>
                </c:pt>
                <c:pt idx="494">
                  <c:v>111.7892383390714</c:v>
                </c:pt>
                <c:pt idx="495">
                  <c:v>112.09907492426952</c:v>
                </c:pt>
                <c:pt idx="496">
                  <c:v>112.40459574753908</c:v>
                </c:pt>
                <c:pt idx="497">
                  <c:v>112.70582879353465</c:v>
                </c:pt>
                <c:pt idx="498">
                  <c:v>113.00280230083689</c:v>
                </c:pt>
                <c:pt idx="499">
                  <c:v>113.29554474951128</c:v>
                </c:pt>
                <c:pt idx="500">
                  <c:v>113.58408484888042</c:v>
                </c:pt>
                <c:pt idx="501">
                  <c:v>113.86845152550879</c:v>
                </c:pt>
                <c:pt idx="502">
                  <c:v>114.14867391139924</c:v>
                </c:pt>
                <c:pt idx="503">
                  <c:v>114.42478133239987</c:v>
                </c:pt>
                <c:pt idx="504">
                  <c:v>114.69680329682052</c:v>
                </c:pt>
                <c:pt idx="505">
                  <c:v>114.96476948425747</c:v>
                </c:pt>
                <c:pt idx="506">
                  <c:v>115.22870973462562</c:v>
                </c:pt>
                <c:pt idx="507">
                  <c:v>115.48865403739666</c:v>
                </c:pt>
                <c:pt idx="508">
                  <c:v>115.74463252104215</c:v>
                </c:pt>
                <c:pt idx="509">
                  <c:v>115.99667544268046</c:v>
                </c:pt>
                <c:pt idx="510">
                  <c:v>116.24481317792598</c:v>
                </c:pt>
                <c:pt idx="511">
                  <c:v>116.4890762109398</c:v>
                </c:pt>
                <c:pt idx="512">
                  <c:v>116.72949512467984</c:v>
                </c:pt>
                <c:pt idx="513">
                  <c:v>116.96610059134983</c:v>
                </c:pt>
                <c:pt idx="514">
                  <c:v>117.19892336304507</c:v>
                </c:pt>
                <c:pt idx="515">
                  <c:v>117.4279942625941</c:v>
                </c:pt>
                <c:pt idx="516">
                  <c:v>117.6533441745943</c:v>
                </c:pt>
                <c:pt idx="517">
                  <c:v>117.87500403664023</c:v>
                </c:pt>
                <c:pt idx="518">
                  <c:v>118.09300483074314</c:v>
                </c:pt>
                <c:pt idx="519">
                  <c:v>118.30737757493976</c:v>
                </c:pt>
                <c:pt idx="520">
                  <c:v>118.51815331508929</c:v>
                </c:pt>
                <c:pt idx="521">
                  <c:v>118.72536311685633</c:v>
                </c:pt>
                <c:pt idx="522">
                  <c:v>118.92903805787851</c:v>
                </c:pt>
                <c:pt idx="523">
                  <c:v>119.12920922011692</c:v>
                </c:pt>
                <c:pt idx="524">
                  <c:v>119.32590768238759</c:v>
                </c:pt>
                <c:pt idx="525">
                  <c:v>119.51916451307218</c:v>
                </c:pt>
                <c:pt idx="526">
                  <c:v>119.70901076300629</c:v>
                </c:pt>
                <c:pt idx="527">
                  <c:v>119.89547745854318</c:v>
                </c:pt>
                <c:pt idx="528">
                  <c:v>119.89566054517343</c:v>
                </c:pt>
                <c:pt idx="529">
                  <c:v>119.89584362849349</c:v>
                </c:pt>
                <c:pt idx="530">
                  <c:v>119.89602670850336</c:v>
                </c:pt>
                <c:pt idx="531">
                  <c:v>119.89620978520308</c:v>
                </c:pt>
                <c:pt idx="532">
                  <c:v>119.89639285859272</c:v>
                </c:pt>
                <c:pt idx="533">
                  <c:v>119.89657592867225</c:v>
                </c:pt>
                <c:pt idx="534">
                  <c:v>119.89675899544174</c:v>
                </c:pt>
                <c:pt idx="535">
                  <c:v>119.8969420589012</c:v>
                </c:pt>
                <c:pt idx="536">
                  <c:v>119.8971251190507</c:v>
                </c:pt>
                <c:pt idx="537">
                  <c:v>119.89730817589022</c:v>
                </c:pt>
                <c:pt idx="538">
                  <c:v>119.89749122941981</c:v>
                </c:pt>
                <c:pt idx="539">
                  <c:v>119.8976742796395</c:v>
                </c:pt>
                <c:pt idx="540">
                  <c:v>119.89785732654933</c:v>
                </c:pt>
                <c:pt idx="541">
                  <c:v>119.89804037014933</c:v>
                </c:pt>
                <c:pt idx="542">
                  <c:v>119.89822341043953</c:v>
                </c:pt>
                <c:pt idx="543">
                  <c:v>119.89840644741993</c:v>
                </c:pt>
                <c:pt idx="544">
                  <c:v>119.89858948109058</c:v>
                </c:pt>
                <c:pt idx="545">
                  <c:v>119.89877251145153</c:v>
                </c:pt>
                <c:pt idx="546">
                  <c:v>119.89895553850279</c:v>
                </c:pt>
                <c:pt idx="547">
                  <c:v>119.89913856224442</c:v>
                </c:pt>
                <c:pt idx="548">
                  <c:v>119.89932158267639</c:v>
                </c:pt>
                <c:pt idx="549">
                  <c:v>119.8995045997988</c:v>
                </c:pt>
                <c:pt idx="550">
                  <c:v>119.89968761361163</c:v>
                </c:pt>
                <c:pt idx="551">
                  <c:v>119.89987062411493</c:v>
                </c:pt>
                <c:pt idx="552">
                  <c:v>119.90005363130872</c:v>
                </c:pt>
                <c:pt idx="553">
                  <c:v>119.90023663519307</c:v>
                </c:pt>
                <c:pt idx="554">
                  <c:v>119.90041963576796</c:v>
                </c:pt>
                <c:pt idx="555">
                  <c:v>119.90060263303343</c:v>
                </c:pt>
                <c:pt idx="556">
                  <c:v>119.90078562698955</c:v>
                </c:pt>
                <c:pt idx="557">
                  <c:v>119.90096861763631</c:v>
                </c:pt>
                <c:pt idx="558">
                  <c:v>119.90115160497375</c:v>
                </c:pt>
                <c:pt idx="559">
                  <c:v>119.90133458900191</c:v>
                </c:pt>
                <c:pt idx="560">
                  <c:v>119.9015175697208</c:v>
                </c:pt>
                <c:pt idx="561">
                  <c:v>119.90170054713047</c:v>
                </c:pt>
                <c:pt idx="562">
                  <c:v>119.90188352123096</c:v>
                </c:pt>
                <c:pt idx="563">
                  <c:v>119.90206649202229</c:v>
                </c:pt>
                <c:pt idx="564">
                  <c:v>119.90224945950446</c:v>
                </c:pt>
                <c:pt idx="565">
                  <c:v>119.90243242367754</c:v>
                </c:pt>
                <c:pt idx="566">
                  <c:v>119.90261538454155</c:v>
                </c:pt>
                <c:pt idx="567">
                  <c:v>119.90279834209652</c:v>
                </c:pt>
                <c:pt idx="568">
                  <c:v>119.90298129634247</c:v>
                </c:pt>
                <c:pt idx="569">
                  <c:v>119.90316424727945</c:v>
                </c:pt>
                <c:pt idx="570">
                  <c:v>119.90334719490748</c:v>
                </c:pt>
                <c:pt idx="571">
                  <c:v>119.90353013922659</c:v>
                </c:pt>
                <c:pt idx="572">
                  <c:v>119.90371308023681</c:v>
                </c:pt>
                <c:pt idx="573">
                  <c:v>119.90389601793818</c:v>
                </c:pt>
                <c:pt idx="574">
                  <c:v>119.90407895233071</c:v>
                </c:pt>
                <c:pt idx="575">
                  <c:v>119.90426188341445</c:v>
                </c:pt>
                <c:pt idx="576">
                  <c:v>119.90444481118941</c:v>
                </c:pt>
                <c:pt idx="577">
                  <c:v>119.90462773565564</c:v>
                </c:pt>
                <c:pt idx="578">
                  <c:v>119.90481065681317</c:v>
                </c:pt>
                <c:pt idx="579">
                  <c:v>119.90499357466202</c:v>
                </c:pt>
                <c:pt idx="580">
                  <c:v>119.90517648920223</c:v>
                </c:pt>
                <c:pt idx="581">
                  <c:v>119.90535940043384</c:v>
                </c:pt>
                <c:pt idx="582">
                  <c:v>119.90554230835684</c:v>
                </c:pt>
                <c:pt idx="583">
                  <c:v>119.90572521297132</c:v>
                </c:pt>
                <c:pt idx="584">
                  <c:v>119.90590811427725</c:v>
                </c:pt>
                <c:pt idx="585">
                  <c:v>119.9060910122747</c:v>
                </c:pt>
                <c:pt idx="586">
                  <c:v>119.90627390696369</c:v>
                </c:pt>
                <c:pt idx="587">
                  <c:v>119.90645679834425</c:v>
                </c:pt>
                <c:pt idx="588">
                  <c:v>119.9066396864164</c:v>
                </c:pt>
                <c:pt idx="589">
                  <c:v>119.90682257118019</c:v>
                </c:pt>
                <c:pt idx="590">
                  <c:v>119.90700545263564</c:v>
                </c:pt>
                <c:pt idx="591">
                  <c:v>119.90718833078277</c:v>
                </c:pt>
                <c:pt idx="592">
                  <c:v>119.90737120562164</c:v>
                </c:pt>
                <c:pt idx="593">
                  <c:v>119.90755407715226</c:v>
                </c:pt>
                <c:pt idx="594">
                  <c:v>119.90773694537467</c:v>
                </c:pt>
                <c:pt idx="595">
                  <c:v>119.90791981028887</c:v>
                </c:pt>
                <c:pt idx="596">
                  <c:v>119.90810267189495</c:v>
                </c:pt>
                <c:pt idx="597">
                  <c:v>119.90828553019288</c:v>
                </c:pt>
                <c:pt idx="598">
                  <c:v>119.90846838518273</c:v>
                </c:pt>
                <c:pt idx="599">
                  <c:v>119.9086512368645</c:v>
                </c:pt>
                <c:pt idx="600">
                  <c:v>119.90883408523825</c:v>
                </c:pt>
                <c:pt idx="601">
                  <c:v>119.90901693030399</c:v>
                </c:pt>
                <c:pt idx="602">
                  <c:v>119.90919977206177</c:v>
                </c:pt>
                <c:pt idx="603">
                  <c:v>119.90938261051161</c:v>
                </c:pt>
                <c:pt idx="604">
                  <c:v>119.90956544565353</c:v>
                </c:pt>
                <c:pt idx="605">
                  <c:v>119.90974827748758</c:v>
                </c:pt>
                <c:pt idx="606">
                  <c:v>119.90993110601377</c:v>
                </c:pt>
                <c:pt idx="607">
                  <c:v>119.91011393123215</c:v>
                </c:pt>
                <c:pt idx="608">
                  <c:v>119.91029675314273</c:v>
                </c:pt>
                <c:pt idx="609">
                  <c:v>119.91047957174555</c:v>
                </c:pt>
                <c:pt idx="610">
                  <c:v>119.91066238704067</c:v>
                </c:pt>
                <c:pt idx="611">
                  <c:v>119.91084519902809</c:v>
                </c:pt>
                <c:pt idx="612">
                  <c:v>119.91102800770784</c:v>
                </c:pt>
                <c:pt idx="613">
                  <c:v>119.91121081307995</c:v>
                </c:pt>
                <c:pt idx="614">
                  <c:v>119.91139361514445</c:v>
                </c:pt>
                <c:pt idx="615">
                  <c:v>119.91157641390137</c:v>
                </c:pt>
                <c:pt idx="616">
                  <c:v>119.91175920935076</c:v>
                </c:pt>
                <c:pt idx="617">
                  <c:v>119.91194200149263</c:v>
                </c:pt>
                <c:pt idx="618">
                  <c:v>119.91212479032704</c:v>
                </c:pt>
                <c:pt idx="619">
                  <c:v>119.91230757585397</c:v>
                </c:pt>
                <c:pt idx="620">
                  <c:v>119.91249035807348</c:v>
                </c:pt>
                <c:pt idx="621">
                  <c:v>119.91267313698562</c:v>
                </c:pt>
                <c:pt idx="622">
                  <c:v>119.91285591259039</c:v>
                </c:pt>
                <c:pt idx="623">
                  <c:v>119.91303868488782</c:v>
                </c:pt>
                <c:pt idx="624">
                  <c:v>119.91322145387798</c:v>
                </c:pt>
                <c:pt idx="625">
                  <c:v>119.91340421956083</c:v>
                </c:pt>
                <c:pt idx="626">
                  <c:v>119.91358698193649</c:v>
                </c:pt>
                <c:pt idx="627">
                  <c:v>119.91376974100493</c:v>
                </c:pt>
                <c:pt idx="628">
                  <c:v>119.91395249676617</c:v>
                </c:pt>
                <c:pt idx="629">
                  <c:v>119.91413524922028</c:v>
                </c:pt>
                <c:pt idx="630">
                  <c:v>119.91431799836727</c:v>
                </c:pt>
                <c:pt idx="631">
                  <c:v>119.91450074420717</c:v>
                </c:pt>
                <c:pt idx="632">
                  <c:v>119.91468348674003</c:v>
                </c:pt>
                <c:pt idx="633">
                  <c:v>119.91486622596587</c:v>
                </c:pt>
                <c:pt idx="634">
                  <c:v>119.91504896188469</c:v>
                </c:pt>
                <c:pt idx="635">
                  <c:v>119.91523169449657</c:v>
                </c:pt>
                <c:pt idx="636">
                  <c:v>119.91541442380151</c:v>
                </c:pt>
                <c:pt idx="637">
                  <c:v>119.91559714979955</c:v>
                </c:pt>
                <c:pt idx="638">
                  <c:v>119.91577987249072</c:v>
                </c:pt>
                <c:pt idx="639">
                  <c:v>119.91596259187506</c:v>
                </c:pt>
                <c:pt idx="640">
                  <c:v>119.91614530795258</c:v>
                </c:pt>
                <c:pt idx="641">
                  <c:v>119.91632802072333</c:v>
                </c:pt>
                <c:pt idx="642">
                  <c:v>119.91651073018731</c:v>
                </c:pt>
                <c:pt idx="643">
                  <c:v>119.91669343634459</c:v>
                </c:pt>
                <c:pt idx="644">
                  <c:v>119.91687613919518</c:v>
                </c:pt>
                <c:pt idx="645">
                  <c:v>119.91705883873912</c:v>
                </c:pt>
                <c:pt idx="646">
                  <c:v>119.91724153497643</c:v>
                </c:pt>
                <c:pt idx="647">
                  <c:v>119.91742422790713</c:v>
                </c:pt>
                <c:pt idx="648">
                  <c:v>119.91760691753129</c:v>
                </c:pt>
                <c:pt idx="649">
                  <c:v>119.9177896038489</c:v>
                </c:pt>
                <c:pt idx="650">
                  <c:v>119.91797228686001</c:v>
                </c:pt>
                <c:pt idx="651">
                  <c:v>119.91815496656464</c:v>
                </c:pt>
                <c:pt idx="652">
                  <c:v>119.91833764296284</c:v>
                </c:pt>
                <c:pt idx="653">
                  <c:v>119.91852031605463</c:v>
                </c:pt>
                <c:pt idx="654">
                  <c:v>119.91870298584001</c:v>
                </c:pt>
                <c:pt idx="655">
                  <c:v>119.91888565231908</c:v>
                </c:pt>
                <c:pt idx="656">
                  <c:v>119.91906831549181</c:v>
                </c:pt>
                <c:pt idx="657">
                  <c:v>119.91925097535825</c:v>
                </c:pt>
                <c:pt idx="658">
                  <c:v>119.91943363191844</c:v>
                </c:pt>
                <c:pt idx="659">
                  <c:v>119.9196162851724</c:v>
                </c:pt>
                <c:pt idx="660">
                  <c:v>119.91979893512017</c:v>
                </c:pt>
                <c:pt idx="661">
                  <c:v>119.91998158176173</c:v>
                </c:pt>
                <c:pt idx="662">
                  <c:v>119.9201642250972</c:v>
                </c:pt>
                <c:pt idx="663">
                  <c:v>119.92034686512653</c:v>
                </c:pt>
                <c:pt idx="664">
                  <c:v>119.9205295018498</c:v>
                </c:pt>
                <c:pt idx="665">
                  <c:v>119.92071213526702</c:v>
                </c:pt>
                <c:pt idx="666">
                  <c:v>119.92089476537825</c:v>
                </c:pt>
                <c:pt idx="667">
                  <c:v>119.92107739218349</c:v>
                </c:pt>
                <c:pt idx="668">
                  <c:v>119.92126001568276</c:v>
                </c:pt>
                <c:pt idx="669">
                  <c:v>119.9214426358761</c:v>
                </c:pt>
                <c:pt idx="670">
                  <c:v>119.92162525276356</c:v>
                </c:pt>
                <c:pt idx="671">
                  <c:v>119.92180786634516</c:v>
                </c:pt>
                <c:pt idx="672">
                  <c:v>119.92199047662092</c:v>
                </c:pt>
                <c:pt idx="673">
                  <c:v>119.92217308359089</c:v>
                </c:pt>
                <c:pt idx="674">
                  <c:v>119.92235568725509</c:v>
                </c:pt>
                <c:pt idx="675">
                  <c:v>119.92253828761356</c:v>
                </c:pt>
                <c:pt idx="676">
                  <c:v>119.9227208846663</c:v>
                </c:pt>
                <c:pt idx="677">
                  <c:v>119.92290347841337</c:v>
                </c:pt>
                <c:pt idx="678">
                  <c:v>119.9230860688548</c:v>
                </c:pt>
                <c:pt idx="679">
                  <c:v>119.92326865599063</c:v>
                </c:pt>
                <c:pt idx="680">
                  <c:v>119.92345123982085</c:v>
                </c:pt>
                <c:pt idx="681">
                  <c:v>119.92363382034551</c:v>
                </c:pt>
                <c:pt idx="682">
                  <c:v>119.92381639756465</c:v>
                </c:pt>
                <c:pt idx="683">
                  <c:v>119.92399897147828</c:v>
                </c:pt>
                <c:pt idx="684">
                  <c:v>119.92418154208647</c:v>
                </c:pt>
                <c:pt idx="685">
                  <c:v>119.92436410938922</c:v>
                </c:pt>
                <c:pt idx="686">
                  <c:v>119.92454667338656</c:v>
                </c:pt>
                <c:pt idx="687">
                  <c:v>119.92472923407853</c:v>
                </c:pt>
                <c:pt idx="688">
                  <c:v>119.92491179146516</c:v>
                </c:pt>
                <c:pt idx="689">
                  <c:v>119.92509434554647</c:v>
                </c:pt>
                <c:pt idx="690">
                  <c:v>119.92527689632252</c:v>
                </c:pt>
                <c:pt idx="691">
                  <c:v>119.92545944379329</c:v>
                </c:pt>
                <c:pt idx="692">
                  <c:v>119.92564198795887</c:v>
                </c:pt>
                <c:pt idx="693">
                  <c:v>119.92582452881925</c:v>
                </c:pt>
                <c:pt idx="694">
                  <c:v>119.92600706637445</c:v>
                </c:pt>
                <c:pt idx="695">
                  <c:v>119.92618960062455</c:v>
                </c:pt>
                <c:pt idx="696">
                  <c:v>119.92637213156955</c:v>
                </c:pt>
                <c:pt idx="697">
                  <c:v>119.92655465920949</c:v>
                </c:pt>
                <c:pt idx="698">
                  <c:v>119.92673718354438</c:v>
                </c:pt>
                <c:pt idx="699">
                  <c:v>119.92691970457427</c:v>
                </c:pt>
                <c:pt idx="700">
                  <c:v>119.92710222229918</c:v>
                </c:pt>
                <c:pt idx="701">
                  <c:v>119.92728473671917</c:v>
                </c:pt>
                <c:pt idx="702">
                  <c:v>119.92746724783423</c:v>
                </c:pt>
                <c:pt idx="703">
                  <c:v>119.9276497556444</c:v>
                </c:pt>
                <c:pt idx="704">
                  <c:v>119.92783226014973</c:v>
                </c:pt>
                <c:pt idx="705">
                  <c:v>119.92801476135021</c:v>
                </c:pt>
                <c:pt idx="706">
                  <c:v>119.92819725924592</c:v>
                </c:pt>
                <c:pt idx="707">
                  <c:v>119.92837975383688</c:v>
                </c:pt>
                <c:pt idx="708">
                  <c:v>119.92856224512309</c:v>
                </c:pt>
                <c:pt idx="709">
                  <c:v>119.92874473310462</c:v>
                </c:pt>
                <c:pt idx="710">
                  <c:v>119.92892721778146</c:v>
                </c:pt>
                <c:pt idx="711">
                  <c:v>119.92910969915368</c:v>
                </c:pt>
                <c:pt idx="712">
                  <c:v>119.92929217722128</c:v>
                </c:pt>
                <c:pt idx="713">
                  <c:v>119.92947465198431</c:v>
                </c:pt>
                <c:pt idx="714">
                  <c:v>119.92965712344278</c:v>
                </c:pt>
                <c:pt idx="715">
                  <c:v>119.92983959159675</c:v>
                </c:pt>
                <c:pt idx="716">
                  <c:v>119.93002205644622</c:v>
                </c:pt>
                <c:pt idx="717">
                  <c:v>119.93020451799126</c:v>
                </c:pt>
                <c:pt idx="718">
                  <c:v>119.93038697623186</c:v>
                </c:pt>
                <c:pt idx="719">
                  <c:v>119.93056943116807</c:v>
                </c:pt>
                <c:pt idx="720">
                  <c:v>119.93075188279991</c:v>
                </c:pt>
                <c:pt idx="721">
                  <c:v>119.9309343311274</c:v>
                </c:pt>
                <c:pt idx="722">
                  <c:v>119.93111677615062</c:v>
                </c:pt>
                <c:pt idx="723">
                  <c:v>119.93129921786955</c:v>
                </c:pt>
                <c:pt idx="724">
                  <c:v>119.93148165628425</c:v>
                </c:pt>
                <c:pt idx="725">
                  <c:v>119.93166409139472</c:v>
                </c:pt>
                <c:pt idx="726">
                  <c:v>119.93184652320103</c:v>
                </c:pt>
                <c:pt idx="727">
                  <c:v>119.93202895170317</c:v>
                </c:pt>
                <c:pt idx="728">
                  <c:v>119.93221137690122</c:v>
                </c:pt>
                <c:pt idx="729">
                  <c:v>119.93239379879518</c:v>
                </c:pt>
                <c:pt idx="730">
                  <c:v>119.93257621738506</c:v>
                </c:pt>
                <c:pt idx="731">
                  <c:v>119.93275863267093</c:v>
                </c:pt>
                <c:pt idx="732">
                  <c:v>119.93294104465279</c:v>
                </c:pt>
                <c:pt idx="733">
                  <c:v>119.93312345333069</c:v>
                </c:pt>
                <c:pt idx="734">
                  <c:v>119.93330585870467</c:v>
                </c:pt>
                <c:pt idx="735">
                  <c:v>119.93348826077472</c:v>
                </c:pt>
                <c:pt idx="736">
                  <c:v>119.93367065954091</c:v>
                </c:pt>
                <c:pt idx="737">
                  <c:v>119.93385305500327</c:v>
                </c:pt>
                <c:pt idx="738">
                  <c:v>119.9340354471618</c:v>
                </c:pt>
                <c:pt idx="739">
                  <c:v>119.93421783601654</c:v>
                </c:pt>
                <c:pt idx="740">
                  <c:v>119.93440022156754</c:v>
                </c:pt>
                <c:pt idx="741">
                  <c:v>119.93458260381483</c:v>
                </c:pt>
                <c:pt idx="742">
                  <c:v>119.93476498275841</c:v>
                </c:pt>
                <c:pt idx="743">
                  <c:v>119.93494735839833</c:v>
                </c:pt>
                <c:pt idx="744">
                  <c:v>119.93512973073463</c:v>
                </c:pt>
                <c:pt idx="745">
                  <c:v>119.93531209976733</c:v>
                </c:pt>
                <c:pt idx="746">
                  <c:v>119.93549446549646</c:v>
                </c:pt>
                <c:pt idx="747">
                  <c:v>119.93567682792204</c:v>
                </c:pt>
                <c:pt idx="748">
                  <c:v>119.93585918704412</c:v>
                </c:pt>
                <c:pt idx="749">
                  <c:v>119.93604154286272</c:v>
                </c:pt>
                <c:pt idx="750">
                  <c:v>119.93622389537788</c:v>
                </c:pt>
                <c:pt idx="751">
                  <c:v>119.93640624458963</c:v>
                </c:pt>
                <c:pt idx="752">
                  <c:v>119.93658859049799</c:v>
                </c:pt>
                <c:pt idx="753">
                  <c:v>119.93677093310299</c:v>
                </c:pt>
                <c:pt idx="754">
                  <c:v>119.93695327240466</c:v>
                </c:pt>
                <c:pt idx="755">
                  <c:v>119.93713560840305</c:v>
                </c:pt>
                <c:pt idx="756">
                  <c:v>119.93731794109817</c:v>
                </c:pt>
                <c:pt idx="757">
                  <c:v>119.93750027049008</c:v>
                </c:pt>
                <c:pt idx="758">
                  <c:v>119.93768259657877</c:v>
                </c:pt>
                <c:pt idx="759">
                  <c:v>119.93786491936427</c:v>
                </c:pt>
                <c:pt idx="760">
                  <c:v>119.93804723884666</c:v>
                </c:pt>
                <c:pt idx="761">
                  <c:v>119.93822955502593</c:v>
                </c:pt>
                <c:pt idx="762">
                  <c:v>119.93841186790212</c:v>
                </c:pt>
                <c:pt idx="763">
                  <c:v>119.93859417747525</c:v>
                </c:pt>
                <c:pt idx="764">
                  <c:v>119.93877648374539</c:v>
                </c:pt>
                <c:pt idx="765">
                  <c:v>119.93895878671253</c:v>
                </c:pt>
                <c:pt idx="766">
                  <c:v>119.93914108637671</c:v>
                </c:pt>
                <c:pt idx="767">
                  <c:v>119.93932338273797</c:v>
                </c:pt>
                <c:pt idx="768">
                  <c:v>119.93950567579631</c:v>
                </c:pt>
                <c:pt idx="769">
                  <c:v>119.9396879655518</c:v>
                </c:pt>
                <c:pt idx="770">
                  <c:v>119.93987025200447</c:v>
                </c:pt>
                <c:pt idx="771">
                  <c:v>119.94005253515432</c:v>
                </c:pt>
                <c:pt idx="772">
                  <c:v>119.9402348150014</c:v>
                </c:pt>
                <c:pt idx="773">
                  <c:v>119.94041709154574</c:v>
                </c:pt>
                <c:pt idx="774">
                  <c:v>119.94059936478736</c:v>
                </c:pt>
                <c:pt idx="775">
                  <c:v>119.94078163472631</c:v>
                </c:pt>
                <c:pt idx="776">
                  <c:v>119.94096390136261</c:v>
                </c:pt>
                <c:pt idx="777">
                  <c:v>119.94114616469628</c:v>
                </c:pt>
                <c:pt idx="778">
                  <c:v>119.94132842472736</c:v>
                </c:pt>
                <c:pt idx="779">
                  <c:v>119.94151068145588</c:v>
                </c:pt>
                <c:pt idx="780">
                  <c:v>119.94169293488187</c:v>
                </c:pt>
                <c:pt idx="781">
                  <c:v>119.94187518500537</c:v>
                </c:pt>
                <c:pt idx="782">
                  <c:v>119.9420574318264</c:v>
                </c:pt>
                <c:pt idx="783">
                  <c:v>119.94223967534499</c:v>
                </c:pt>
                <c:pt idx="784">
                  <c:v>119.94242191556117</c:v>
                </c:pt>
                <c:pt idx="785">
                  <c:v>119.94260415247498</c:v>
                </c:pt>
                <c:pt idx="786">
                  <c:v>119.94278638608645</c:v>
                </c:pt>
                <c:pt idx="787">
                  <c:v>119.94296861639559</c:v>
                </c:pt>
                <c:pt idx="788">
                  <c:v>119.94315084340244</c:v>
                </c:pt>
                <c:pt idx="789">
                  <c:v>119.94333306710706</c:v>
                </c:pt>
                <c:pt idx="790">
                  <c:v>119.94351528750944</c:v>
                </c:pt>
                <c:pt idx="791">
                  <c:v>119.94369750460964</c:v>
                </c:pt>
                <c:pt idx="792">
                  <c:v>119.94387971840767</c:v>
                </c:pt>
                <c:pt idx="793">
                  <c:v>119.94406192890358</c:v>
                </c:pt>
                <c:pt idx="794">
                  <c:v>119.94424413609737</c:v>
                </c:pt>
                <c:pt idx="795">
                  <c:v>119.94442633998911</c:v>
                </c:pt>
                <c:pt idx="796">
                  <c:v>119.94460854057881</c:v>
                </c:pt>
                <c:pt idx="797">
                  <c:v>119.94479073786648</c:v>
                </c:pt>
                <c:pt idx="798">
                  <c:v>119.94497293185218</c:v>
                </c:pt>
                <c:pt idx="799">
                  <c:v>119.94515512253594</c:v>
                </c:pt>
                <c:pt idx="800">
                  <c:v>119.94533730991778</c:v>
                </c:pt>
                <c:pt idx="801">
                  <c:v>119.94551949399772</c:v>
                </c:pt>
                <c:pt idx="802">
                  <c:v>119.9457016747758</c:v>
                </c:pt>
                <c:pt idx="803">
                  <c:v>119.94588385225207</c:v>
                </c:pt>
                <c:pt idx="804">
                  <c:v>119.94606602642654</c:v>
                </c:pt>
                <c:pt idx="805">
                  <c:v>119.94624819729924</c:v>
                </c:pt>
                <c:pt idx="806">
                  <c:v>119.94643036487021</c:v>
                </c:pt>
                <c:pt idx="807">
                  <c:v>119.94661252913949</c:v>
                </c:pt>
                <c:pt idx="808">
                  <c:v>119.94679469010707</c:v>
                </c:pt>
                <c:pt idx="809">
                  <c:v>119.94697684777303</c:v>
                </c:pt>
                <c:pt idx="810">
                  <c:v>119.94715900213737</c:v>
                </c:pt>
                <c:pt idx="811">
                  <c:v>119.94734115320013</c:v>
                </c:pt>
                <c:pt idx="812">
                  <c:v>119.94752330096134</c:v>
                </c:pt>
                <c:pt idx="813">
                  <c:v>119.94770544542102</c:v>
                </c:pt>
                <c:pt idx="814">
                  <c:v>119.94788758657923</c:v>
                </c:pt>
                <c:pt idx="815">
                  <c:v>119.94806972443597</c:v>
                </c:pt>
                <c:pt idx="816">
                  <c:v>119.94825185899127</c:v>
                </c:pt>
                <c:pt idx="817">
                  <c:v>119.94843399024519</c:v>
                </c:pt>
                <c:pt idx="818">
                  <c:v>119.94861611819773</c:v>
                </c:pt>
                <c:pt idx="819">
                  <c:v>119.94879824284894</c:v>
                </c:pt>
                <c:pt idx="820">
                  <c:v>119.94898036419885</c:v>
                </c:pt>
                <c:pt idx="821">
                  <c:v>119.94916248224747</c:v>
                </c:pt>
                <c:pt idx="822">
                  <c:v>119.94934459699486</c:v>
                </c:pt>
                <c:pt idx="823">
                  <c:v>119.94952670844103</c:v>
                </c:pt>
                <c:pt idx="824">
                  <c:v>119.94970881658602</c:v>
                </c:pt>
                <c:pt idx="825">
                  <c:v>119.94989092142987</c:v>
                </c:pt>
                <c:pt idx="826">
                  <c:v>119.95007302297257</c:v>
                </c:pt>
                <c:pt idx="827">
                  <c:v>119.9502551212142</c:v>
                </c:pt>
                <c:pt idx="828">
                  <c:v>119.95043721615474</c:v>
                </c:pt>
                <c:pt idx="829">
                  <c:v>119.95061930779427</c:v>
                </c:pt>
                <c:pt idx="830">
                  <c:v>119.95080139613279</c:v>
                </c:pt>
                <c:pt idx="831">
                  <c:v>119.95098348117034</c:v>
                </c:pt>
                <c:pt idx="832">
                  <c:v>119.95116556290695</c:v>
                </c:pt>
                <c:pt idx="833">
                  <c:v>119.95134764134266</c:v>
                </c:pt>
                <c:pt idx="834">
                  <c:v>119.95152971647749</c:v>
                </c:pt>
                <c:pt idx="835">
                  <c:v>119.95171178831147</c:v>
                </c:pt>
                <c:pt idx="836">
                  <c:v>119.95189385684465</c:v>
                </c:pt>
                <c:pt idx="837">
                  <c:v>119.95207592207701</c:v>
                </c:pt>
                <c:pt idx="838">
                  <c:v>119.95225798400864</c:v>
                </c:pt>
                <c:pt idx="839">
                  <c:v>119.95244004263954</c:v>
                </c:pt>
                <c:pt idx="840">
                  <c:v>119.95262209796975</c:v>
                </c:pt>
                <c:pt idx="841">
                  <c:v>119.95280414999928</c:v>
                </c:pt>
                <c:pt idx="842">
                  <c:v>119.9529861987282</c:v>
                </c:pt>
                <c:pt idx="843">
                  <c:v>119.95316824415649</c:v>
                </c:pt>
                <c:pt idx="844">
                  <c:v>119.95335028628423</c:v>
                </c:pt>
                <c:pt idx="845">
                  <c:v>119.95353232511141</c:v>
                </c:pt>
                <c:pt idx="846">
                  <c:v>119.95371436063809</c:v>
                </c:pt>
                <c:pt idx="847">
                  <c:v>119.95389639286428</c:v>
                </c:pt>
                <c:pt idx="848">
                  <c:v>119.95407842179003</c:v>
                </c:pt>
                <c:pt idx="849">
                  <c:v>119.95426044741535</c:v>
                </c:pt>
                <c:pt idx="850">
                  <c:v>119.95444246974029</c:v>
                </c:pt>
                <c:pt idx="851">
                  <c:v>119.95462448876486</c:v>
                </c:pt>
                <c:pt idx="852">
                  <c:v>119.95480650448911</c:v>
                </c:pt>
                <c:pt idx="853">
                  <c:v>119.95498851691306</c:v>
                </c:pt>
                <c:pt idx="854">
                  <c:v>119.95517052603675</c:v>
                </c:pt>
                <c:pt idx="855">
                  <c:v>119.95535253186021</c:v>
                </c:pt>
                <c:pt idx="856">
                  <c:v>119.95553453438346</c:v>
                </c:pt>
                <c:pt idx="857">
                  <c:v>119.95571653360653</c:v>
                </c:pt>
                <c:pt idx="858">
                  <c:v>119.95589852952946</c:v>
                </c:pt>
                <c:pt idx="859">
                  <c:v>119.95608052215226</c:v>
                </c:pt>
                <c:pt idx="860">
                  <c:v>119.956262511475</c:v>
                </c:pt>
                <c:pt idx="861">
                  <c:v>119.95644449749769</c:v>
                </c:pt>
                <c:pt idx="862">
                  <c:v>119.95662648022032</c:v>
                </c:pt>
                <c:pt idx="863">
                  <c:v>119.95680845964299</c:v>
                </c:pt>
                <c:pt idx="864">
                  <c:v>119.95699043576569</c:v>
                </c:pt>
                <c:pt idx="865">
                  <c:v>119.95717240858845</c:v>
                </c:pt>
                <c:pt idx="866">
                  <c:v>119.95735437811132</c:v>
                </c:pt>
                <c:pt idx="867">
                  <c:v>119.95753634433434</c:v>
                </c:pt>
                <c:pt idx="868">
                  <c:v>119.95771830725749</c:v>
                </c:pt>
                <c:pt idx="869">
                  <c:v>119.95790026688084</c:v>
                </c:pt>
                <c:pt idx="870">
                  <c:v>119.95808222320441</c:v>
                </c:pt>
                <c:pt idx="871">
                  <c:v>119.95826417622824</c:v>
                </c:pt>
                <c:pt idx="872">
                  <c:v>119.95844612595236</c:v>
                </c:pt>
                <c:pt idx="873">
                  <c:v>119.9586280723768</c:v>
                </c:pt>
                <c:pt idx="874">
                  <c:v>119.95881001550157</c:v>
                </c:pt>
                <c:pt idx="875">
                  <c:v>119.95899195532671</c:v>
                </c:pt>
                <c:pt idx="876">
                  <c:v>119.95917389185227</c:v>
                </c:pt>
                <c:pt idx="877">
                  <c:v>119.95935582507826</c:v>
                </c:pt>
                <c:pt idx="878">
                  <c:v>119.95953775500472</c:v>
                </c:pt>
                <c:pt idx="879">
                  <c:v>119.95971968163167</c:v>
                </c:pt>
                <c:pt idx="880">
                  <c:v>119.95990160495916</c:v>
                </c:pt>
                <c:pt idx="881">
                  <c:v>119.9600835249872</c:v>
                </c:pt>
                <c:pt idx="882">
                  <c:v>119.96026544171582</c:v>
                </c:pt>
                <c:pt idx="883">
                  <c:v>119.96044735514506</c:v>
                </c:pt>
                <c:pt idx="884">
                  <c:v>119.96062926527497</c:v>
                </c:pt>
                <c:pt idx="885">
                  <c:v>119.96081117210555</c:v>
                </c:pt>
                <c:pt idx="886">
                  <c:v>119.96099307563684</c:v>
                </c:pt>
                <c:pt idx="887">
                  <c:v>119.96117497586887</c:v>
                </c:pt>
                <c:pt idx="888">
                  <c:v>119.96135687280167</c:v>
                </c:pt>
                <c:pt idx="889">
                  <c:v>119.9615387664353</c:v>
                </c:pt>
                <c:pt idx="890">
                  <c:v>119.96172065676974</c:v>
                </c:pt>
                <c:pt idx="891">
                  <c:v>119.96190254380504</c:v>
                </c:pt>
                <c:pt idx="892">
                  <c:v>119.96208442754123</c:v>
                </c:pt>
                <c:pt idx="893">
                  <c:v>119.96226630797837</c:v>
                </c:pt>
                <c:pt idx="894">
                  <c:v>119.96244818511646</c:v>
                </c:pt>
                <c:pt idx="895">
                  <c:v>119.96263005895553</c:v>
                </c:pt>
                <c:pt idx="896">
                  <c:v>119.96281192949562</c:v>
                </c:pt>
                <c:pt idx="897">
                  <c:v>119.96299379673675</c:v>
                </c:pt>
                <c:pt idx="898">
                  <c:v>119.96317566067897</c:v>
                </c:pt>
                <c:pt idx="899">
                  <c:v>119.96335752132229</c:v>
                </c:pt>
                <c:pt idx="900">
                  <c:v>119.96353937866675</c:v>
                </c:pt>
                <c:pt idx="901">
                  <c:v>119.96372123271237</c:v>
                </c:pt>
                <c:pt idx="902">
                  <c:v>119.96390308345921</c:v>
                </c:pt>
                <c:pt idx="903">
                  <c:v>119.96408493090728</c:v>
                </c:pt>
                <c:pt idx="904">
                  <c:v>119.96426677505659</c:v>
                </c:pt>
                <c:pt idx="905">
                  <c:v>119.96444861590722</c:v>
                </c:pt>
                <c:pt idx="906">
                  <c:v>119.96463045345915</c:v>
                </c:pt>
                <c:pt idx="907">
                  <c:v>119.96481228771245</c:v>
                </c:pt>
                <c:pt idx="908">
                  <c:v>119.96499411866712</c:v>
                </c:pt>
                <c:pt idx="909">
                  <c:v>119.96517594632321</c:v>
                </c:pt>
                <c:pt idx="910">
                  <c:v>119.96535777068074</c:v>
                </c:pt>
                <c:pt idx="911">
                  <c:v>119.96553959173976</c:v>
                </c:pt>
                <c:pt idx="912">
                  <c:v>119.96572140950028</c:v>
                </c:pt>
                <c:pt idx="913">
                  <c:v>119.96590322396233</c:v>
                </c:pt>
                <c:pt idx="914">
                  <c:v>119.96608503512596</c:v>
                </c:pt>
                <c:pt idx="915">
                  <c:v>119.96626684299119</c:v>
                </c:pt>
                <c:pt idx="916">
                  <c:v>119.96644864755804</c:v>
                </c:pt>
                <c:pt idx="917">
                  <c:v>119.96663044882654</c:v>
                </c:pt>
                <c:pt idx="918">
                  <c:v>119.96681224679675</c:v>
                </c:pt>
                <c:pt idx="919">
                  <c:v>119.96699404146867</c:v>
                </c:pt>
                <c:pt idx="920">
                  <c:v>119.96717583284233</c:v>
                </c:pt>
                <c:pt idx="921">
                  <c:v>119.96735762091778</c:v>
                </c:pt>
                <c:pt idx="922">
                  <c:v>119.96753940569504</c:v>
                </c:pt>
                <c:pt idx="923">
                  <c:v>119.96772118717415</c:v>
                </c:pt>
                <c:pt idx="924">
                  <c:v>119.96790296535512</c:v>
                </c:pt>
                <c:pt idx="925">
                  <c:v>119.96808474023801</c:v>
                </c:pt>
                <c:pt idx="926">
                  <c:v>119.96826651182283</c:v>
                </c:pt>
                <c:pt idx="927">
                  <c:v>119.96844828010961</c:v>
                </c:pt>
                <c:pt idx="928">
                  <c:v>119.96863004509839</c:v>
                </c:pt>
                <c:pt idx="929">
                  <c:v>119.96881180678919</c:v>
                </c:pt>
                <c:pt idx="930">
                  <c:v>119.96899356518203</c:v>
                </c:pt>
                <c:pt idx="931">
                  <c:v>119.96917532027699</c:v>
                </c:pt>
                <c:pt idx="932">
                  <c:v>119.96935707207405</c:v>
                </c:pt>
                <c:pt idx="933">
                  <c:v>119.96953882057326</c:v>
                </c:pt>
                <c:pt idx="934">
                  <c:v>119.96972056577465</c:v>
                </c:pt>
                <c:pt idx="935">
                  <c:v>119.96990230767824</c:v>
                </c:pt>
                <c:pt idx="936">
                  <c:v>119.97008404628409</c:v>
                </c:pt>
                <c:pt idx="937">
                  <c:v>119.9702657815922</c:v>
                </c:pt>
                <c:pt idx="938">
                  <c:v>119.97044751360262</c:v>
                </c:pt>
                <c:pt idx="939">
                  <c:v>119.97062924231535</c:v>
                </c:pt>
                <c:pt idx="940">
                  <c:v>119.97081096773044</c:v>
                </c:pt>
                <c:pt idx="941">
                  <c:v>119.97099268984793</c:v>
                </c:pt>
                <c:pt idx="942">
                  <c:v>119.97117440866785</c:v>
                </c:pt>
                <c:pt idx="943">
                  <c:v>119.97135612419022</c:v>
                </c:pt>
                <c:pt idx="944">
                  <c:v>119.97153783641507</c:v>
                </c:pt>
                <c:pt idx="945">
                  <c:v>119.97171954534245</c:v>
                </c:pt>
                <c:pt idx="946">
                  <c:v>119.97190125097235</c:v>
                </c:pt>
                <c:pt idx="947">
                  <c:v>119.97208295330486</c:v>
                </c:pt>
                <c:pt idx="948">
                  <c:v>119.97226465233996</c:v>
                </c:pt>
                <c:pt idx="949">
                  <c:v>119.97244634807768</c:v>
                </c:pt>
                <c:pt idx="950">
                  <c:v>119.97262804051809</c:v>
                </c:pt>
                <c:pt idx="951">
                  <c:v>119.97280972966118</c:v>
                </c:pt>
                <c:pt idx="952">
                  <c:v>119.97299141550701</c:v>
                </c:pt>
                <c:pt idx="953">
                  <c:v>119.97317309805561</c:v>
                </c:pt>
                <c:pt idx="954">
                  <c:v>119.97335477730698</c:v>
                </c:pt>
                <c:pt idx="955">
                  <c:v>119.97353645326119</c:v>
                </c:pt>
                <c:pt idx="956">
                  <c:v>119.97371812591823</c:v>
                </c:pt>
                <c:pt idx="957">
                  <c:v>119.97389979527817</c:v>
                </c:pt>
                <c:pt idx="958">
                  <c:v>119.974081461341</c:v>
                </c:pt>
                <c:pt idx="959">
                  <c:v>119.9742631241068</c:v>
                </c:pt>
                <c:pt idx="960">
                  <c:v>119.97444478357555</c:v>
                </c:pt>
                <c:pt idx="961">
                  <c:v>119.97462643974733</c:v>
                </c:pt>
                <c:pt idx="962">
                  <c:v>119.97480809262213</c:v>
                </c:pt>
                <c:pt idx="963">
                  <c:v>119.97498974219998</c:v>
                </c:pt>
                <c:pt idx="964">
                  <c:v>119.97517138848094</c:v>
                </c:pt>
                <c:pt idx="965">
                  <c:v>119.97535303146503</c:v>
                </c:pt>
                <c:pt idx="966">
                  <c:v>119.97553467115227</c:v>
                </c:pt>
                <c:pt idx="967">
                  <c:v>119.9757163075427</c:v>
                </c:pt>
                <c:pt idx="968">
                  <c:v>119.97589794063634</c:v>
                </c:pt>
                <c:pt idx="969">
                  <c:v>119.97607957043323</c:v>
                </c:pt>
                <c:pt idx="970">
                  <c:v>119.97626119693341</c:v>
                </c:pt>
                <c:pt idx="971">
                  <c:v>119.9764428201369</c:v>
                </c:pt>
                <c:pt idx="972">
                  <c:v>119.97662444004372</c:v>
                </c:pt>
                <c:pt idx="973">
                  <c:v>119.97680605665391</c:v>
                </c:pt>
                <c:pt idx="974">
                  <c:v>119.97698766996753</c:v>
                </c:pt>
                <c:pt idx="975">
                  <c:v>119.97716927998455</c:v>
                </c:pt>
                <c:pt idx="976">
                  <c:v>119.97735088670504</c:v>
                </c:pt>
                <c:pt idx="977">
                  <c:v>119.97753249012904</c:v>
                </c:pt>
                <c:pt idx="978">
                  <c:v>119.97771409025653</c:v>
                </c:pt>
                <c:pt idx="979">
                  <c:v>119.9778956870876</c:v>
                </c:pt>
                <c:pt idx="980">
                  <c:v>119.97807728062223</c:v>
                </c:pt>
                <c:pt idx="981">
                  <c:v>119.9782588708605</c:v>
                </c:pt>
                <c:pt idx="982">
                  <c:v>119.97844045780239</c:v>
                </c:pt>
                <c:pt idx="983">
                  <c:v>119.97862204144798</c:v>
                </c:pt>
                <c:pt idx="984">
                  <c:v>119.97880362179728</c:v>
                </c:pt>
                <c:pt idx="985">
                  <c:v>119.97898519885031</c:v>
                </c:pt>
                <c:pt idx="986">
                  <c:v>119.9791667726071</c:v>
                </c:pt>
                <c:pt idx="987">
                  <c:v>119.9793483430677</c:v>
                </c:pt>
                <c:pt idx="988">
                  <c:v>119.97952991023212</c:v>
                </c:pt>
                <c:pt idx="989">
                  <c:v>119.9797114741004</c:v>
                </c:pt>
                <c:pt idx="990">
                  <c:v>119.97989303467256</c:v>
                </c:pt>
                <c:pt idx="991">
                  <c:v>119.98007459194865</c:v>
                </c:pt>
                <c:pt idx="992">
                  <c:v>119.98025614592871</c:v>
                </c:pt>
                <c:pt idx="993">
                  <c:v>119.98043769661273</c:v>
                </c:pt>
                <c:pt idx="994">
                  <c:v>119.98061924400078</c:v>
                </c:pt>
                <c:pt idx="995">
                  <c:v>119.98080078809285</c:v>
                </c:pt>
                <c:pt idx="996">
                  <c:v>119.980982328889</c:v>
                </c:pt>
                <c:pt idx="997">
                  <c:v>119.98116386638927</c:v>
                </c:pt>
                <c:pt idx="998">
                  <c:v>119.98134540059365</c:v>
                </c:pt>
                <c:pt idx="999">
                  <c:v>119.98152693150222</c:v>
                </c:pt>
                <c:pt idx="1000">
                  <c:v>119.98170845911498</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Calculs!$AG$4:$AG$1004</c:f>
              <c:numCache>
                <c:formatCode>0.00</c:formatCode>
                <c:ptCount val="1001"/>
                <c:pt idx="0">
                  <c:v>0</c:v>
                </c:pt>
                <c:pt idx="1">
                  <c:v>20.129793900808387</c:v>
                </c:pt>
                <c:pt idx="2">
                  <c:v>103.07132284160028</c:v>
                </c:pt>
                <c:pt idx="3">
                  <c:v>153.62570599611843</c:v>
                </c:pt>
                <c:pt idx="4">
                  <c:v>148.35379266536418</c:v>
                </c:pt>
                <c:pt idx="5">
                  <c:v>143.06754858038653</c:v>
                </c:pt>
                <c:pt idx="6">
                  <c:v>140.99976059153192</c:v>
                </c:pt>
                <c:pt idx="7">
                  <c:v>142.16006050912546</c:v>
                </c:pt>
                <c:pt idx="8">
                  <c:v>143.32084705111455</c:v>
                </c:pt>
                <c:pt idx="9">
                  <c:v>144.48209102597204</c:v>
                </c:pt>
                <c:pt idx="10">
                  <c:v>145.64376276802798</c:v>
                </c:pt>
                <c:pt idx="11">
                  <c:v>146.47024154249362</c:v>
                </c:pt>
                <c:pt idx="12">
                  <c:v>146.96050276084483</c:v>
                </c:pt>
                <c:pt idx="13">
                  <c:v>147.44963874366866</c:v>
                </c:pt>
                <c:pt idx="14">
                  <c:v>147.93762883527324</c:v>
                </c:pt>
                <c:pt idx="15">
                  <c:v>148.4244523220685</c:v>
                </c:pt>
                <c:pt idx="16">
                  <c:v>148.91008843441421</c:v>
                </c:pt>
                <c:pt idx="17">
                  <c:v>149.39451634849451</c:v>
                </c:pt>
                <c:pt idx="18">
                  <c:v>149.8777151882187</c:v>
                </c:pt>
                <c:pt idx="19">
                  <c:v>150.35966402714848</c:v>
                </c:pt>
                <c:pt idx="20">
                  <c:v>150.8403418904509</c:v>
                </c:pt>
                <c:pt idx="21">
                  <c:v>151.18492776617163</c:v>
                </c:pt>
                <c:pt idx="22">
                  <c:v>151.39301072504855</c:v>
                </c:pt>
                <c:pt idx="23">
                  <c:v>151.59919982450953</c:v>
                </c:pt>
                <c:pt idx="24">
                  <c:v>151.80348257401241</c:v>
                </c:pt>
                <c:pt idx="25">
                  <c:v>152.0058465638829</c:v>
                </c:pt>
                <c:pt idx="26">
                  <c:v>152.20627946701137</c:v>
                </c:pt>
                <c:pt idx="27">
                  <c:v>152.40554346717246</c:v>
                </c:pt>
                <c:pt idx="28">
                  <c:v>152.60283883022967</c:v>
                </c:pt>
                <c:pt idx="29">
                  <c:v>152.79814080509476</c:v>
                </c:pt>
                <c:pt idx="30">
                  <c:v>152.99143911555871</c:v>
                </c:pt>
                <c:pt idx="31">
                  <c:v>153.18272340353946</c:v>
                </c:pt>
                <c:pt idx="32">
                  <c:v>153.37198325340177</c:v>
                </c:pt>
                <c:pt idx="33">
                  <c:v>153.55920821266548</c:v>
                </c:pt>
                <c:pt idx="34">
                  <c:v>153.74438780977158</c:v>
                </c:pt>
                <c:pt idx="35">
                  <c:v>153.92751156943621</c:v>
                </c:pt>
                <c:pt idx="36">
                  <c:v>154.10856902601242</c:v>
                </c:pt>
                <c:pt idx="37">
                  <c:v>154.28754973519693</c:v>
                </c:pt>
                <c:pt idx="38">
                  <c:v>154.46444328435408</c:v>
                </c:pt>
                <c:pt idx="39">
                  <c:v>154.63923930167695</c:v>
                </c:pt>
                <c:pt idx="40">
                  <c:v>154.81192746436651</c:v>
                </c:pt>
                <c:pt idx="41">
                  <c:v>154.87733292450244</c:v>
                </c:pt>
                <c:pt idx="42">
                  <c:v>154.8351654546602</c:v>
                </c:pt>
                <c:pt idx="43">
                  <c:v>154.79047735001421</c:v>
                </c:pt>
                <c:pt idx="44">
                  <c:v>154.74326745910258</c:v>
                </c:pt>
                <c:pt idx="45">
                  <c:v>154.69353477238403</c:v>
                </c:pt>
                <c:pt idx="46">
                  <c:v>154.64127842604319</c:v>
                </c:pt>
                <c:pt idx="47">
                  <c:v>154.5864977053979</c:v>
                </c:pt>
                <c:pt idx="48">
                  <c:v>154.5291920479568</c:v>
                </c:pt>
                <c:pt idx="49">
                  <c:v>154.46936104616987</c:v>
                </c:pt>
                <c:pt idx="50">
                  <c:v>154.40700444990637</c:v>
                </c:pt>
                <c:pt idx="51">
                  <c:v>154.34212216869065</c:v>
                </c:pt>
                <c:pt idx="52">
                  <c:v>154.27471427372123</c:v>
                </c:pt>
                <c:pt idx="53">
                  <c:v>154.20478099969628</c:v>
                </c:pt>
                <c:pt idx="54">
                  <c:v>154.13232274646393</c:v>
                </c:pt>
                <c:pt idx="55">
                  <c:v>154.05734008051414</c:v>
                </c:pt>
                <c:pt idx="56">
                  <c:v>153.97983373632761</c:v>
                </c:pt>
                <c:pt idx="57">
                  <c:v>153.89980461759259</c:v>
                </c:pt>
                <c:pt idx="58">
                  <c:v>153.81725379830263</c:v>
                </c:pt>
                <c:pt idx="59">
                  <c:v>153.73218252374278</c:v>
                </c:pt>
                <c:pt idx="60">
                  <c:v>153.64459221137463</c:v>
                </c:pt>
                <c:pt idx="61">
                  <c:v>153.55448445162642</c:v>
                </c:pt>
                <c:pt idx="62">
                  <c:v>153.46186100859546</c:v>
                </c:pt>
                <c:pt idx="63">
                  <c:v>153.36672382066811</c:v>
                </c:pt>
                <c:pt idx="64">
                  <c:v>153.26907500106299</c:v>
                </c:pt>
                <c:pt idx="65">
                  <c:v>153.1689168383019</c:v>
                </c:pt>
                <c:pt idx="66">
                  <c:v>153.06625179661228</c:v>
                </c:pt>
                <c:pt idx="67">
                  <c:v>152.96108251626507</c:v>
                </c:pt>
                <c:pt idx="68">
                  <c:v>152.85341181385112</c:v>
                </c:pt>
                <c:pt idx="69">
                  <c:v>152.74324268249967</c:v>
                </c:pt>
                <c:pt idx="70">
                  <c:v>152.63057829204013</c:v>
                </c:pt>
                <c:pt idx="71">
                  <c:v>152.51542198911116</c:v>
                </c:pt>
                <c:pt idx="72">
                  <c:v>152.39777729721834</c:v>
                </c:pt>
                <c:pt idx="73">
                  <c:v>152.27764791674204</c:v>
                </c:pt>
                <c:pt idx="74">
                  <c:v>152.15503772489828</c:v>
                </c:pt>
                <c:pt idx="75">
                  <c:v>152.02995077565328</c:v>
                </c:pt>
                <c:pt idx="76">
                  <c:v>151.9023912995936</c:v>
                </c:pt>
                <c:pt idx="77">
                  <c:v>151.77236370375294</c:v>
                </c:pt>
                <c:pt idx="78">
                  <c:v>151.63987257139735</c:v>
                </c:pt>
                <c:pt idx="79">
                  <c:v>151.50492266176906</c:v>
                </c:pt>
                <c:pt idx="80">
                  <c:v>151.36751890979113</c:v>
                </c:pt>
                <c:pt idx="81">
                  <c:v>151.12024929986114</c:v>
                </c:pt>
                <c:pt idx="82">
                  <c:v>150.76290305723305</c:v>
                </c:pt>
                <c:pt idx="83">
                  <c:v>150.40287137708103</c:v>
                </c:pt>
                <c:pt idx="84">
                  <c:v>150.04017098160699</c:v>
                </c:pt>
                <c:pt idx="85">
                  <c:v>149.67481877801572</c:v>
                </c:pt>
                <c:pt idx="86">
                  <c:v>149.30683185616274</c:v>
                </c:pt>
                <c:pt idx="87">
                  <c:v>148.93622748616636</c:v>
                </c:pt>
                <c:pt idx="88">
                  <c:v>148.56302311598486</c:v>
                </c:pt>
                <c:pt idx="89">
                  <c:v>148.18723636895987</c:v>
                </c:pt>
                <c:pt idx="90">
                  <c:v>147.80888504132787</c:v>
                </c:pt>
                <c:pt idx="91">
                  <c:v>147.38045372595633</c:v>
                </c:pt>
                <c:pt idx="92">
                  <c:v>146.90187512453841</c:v>
                </c:pt>
                <c:pt idx="93">
                  <c:v>146.42069654581999</c:v>
                </c:pt>
                <c:pt idx="94">
                  <c:v>145.93694176595395</c:v>
                </c:pt>
                <c:pt idx="95">
                  <c:v>145.45063471345327</c:v>
                </c:pt>
                <c:pt idx="96">
                  <c:v>144.96179946557908</c:v>
                </c:pt>
                <c:pt idx="97">
                  <c:v>144.47046024470899</c:v>
                </c:pt>
                <c:pt idx="98">
                  <c:v>143.97664141468596</c:v>
                </c:pt>
                <c:pt idx="99">
                  <c:v>143.48036747715039</c:v>
                </c:pt>
                <c:pt idx="100">
                  <c:v>142.98166306785586</c:v>
                </c:pt>
                <c:pt idx="101">
                  <c:v>142.47293842842413</c:v>
                </c:pt>
                <c:pt idx="102">
                  <c:v>141.95420650046742</c:v>
                </c:pt>
                <c:pt idx="103">
                  <c:v>141.43310766014238</c:v>
                </c:pt>
                <c:pt idx="104">
                  <c:v>140.90966790780152</c:v>
                </c:pt>
                <c:pt idx="105">
                  <c:v>140.38391335673796</c:v>
                </c:pt>
                <c:pt idx="106">
                  <c:v>139.85587022927513</c:v>
                </c:pt>
                <c:pt idx="107">
                  <c:v>139.32556485284965</c:v>
                </c:pt>
                <c:pt idx="108">
                  <c:v>138.79302365608893</c:v>
                </c:pt>
                <c:pt idx="109">
                  <c:v>138.25827316488474</c:v>
                </c:pt>
                <c:pt idx="110">
                  <c:v>137.72133999846352</c:v>
                </c:pt>
                <c:pt idx="111">
                  <c:v>137.27005281763959</c:v>
                </c:pt>
                <c:pt idx="112">
                  <c:v>136.90455661971146</c:v>
                </c:pt>
                <c:pt idx="113">
                  <c:v>136.53704984352891</c:v>
                </c:pt>
                <c:pt idx="114">
                  <c:v>136.1675500353212</c:v>
                </c:pt>
                <c:pt idx="115">
                  <c:v>135.79607484601621</c:v>
                </c:pt>
                <c:pt idx="116">
                  <c:v>135.42264202886682</c:v>
                </c:pt>
                <c:pt idx="117">
                  <c:v>135.0472694370678</c:v>
                </c:pt>
                <c:pt idx="118">
                  <c:v>134.66997502136235</c:v>
                </c:pt>
                <c:pt idx="119">
                  <c:v>134.29077682764125</c:v>
                </c:pt>
                <c:pt idx="120">
                  <c:v>133.90969299453332</c:v>
                </c:pt>
                <c:pt idx="121">
                  <c:v>133.38089622494073</c:v>
                </c:pt>
                <c:pt idx="122">
                  <c:v>132.70423672127745</c:v>
                </c:pt>
                <c:pt idx="123">
                  <c:v>132.02564893685374</c:v>
                </c:pt>
                <c:pt idx="124">
                  <c:v>131.34516727666923</c:v>
                </c:pt>
                <c:pt idx="125">
                  <c:v>130.66282615145906</c:v>
                </c:pt>
                <c:pt idx="126">
                  <c:v>129.97865997265745</c:v>
                </c:pt>
                <c:pt idx="127">
                  <c:v>129.29270314739182</c:v>
                </c:pt>
                <c:pt idx="128">
                  <c:v>128.60499007350725</c:v>
                </c:pt>
                <c:pt idx="129">
                  <c:v>127.9155551346237</c:v>
                </c:pt>
                <c:pt idx="130">
                  <c:v>127.22443269522617</c:v>
                </c:pt>
                <c:pt idx="131">
                  <c:v>126.49341895015695</c:v>
                </c:pt>
                <c:pt idx="132">
                  <c:v>125.72251384062449</c:v>
                </c:pt>
                <c:pt idx="133">
                  <c:v>124.95001645561341</c:v>
                </c:pt>
                <c:pt idx="134">
                  <c:v>124.17596547887322</c:v>
                </c:pt>
                <c:pt idx="135">
                  <c:v>123.40039951864199</c:v>
                </c:pt>
                <c:pt idx="136">
                  <c:v>122.62335710224004</c:v>
                </c:pt>
                <c:pt idx="137">
                  <c:v>121.84487667071987</c:v>
                </c:pt>
                <c:pt idx="138">
                  <c:v>121.06499657357216</c:v>
                </c:pt>
                <c:pt idx="139">
                  <c:v>120.28375506348911</c:v>
                </c:pt>
                <c:pt idx="140">
                  <c:v>119.50119029118707</c:v>
                </c:pt>
                <c:pt idx="141">
                  <c:v>118.25949587437945</c:v>
                </c:pt>
                <c:pt idx="142">
                  <c:v>116.55842552702748</c:v>
                </c:pt>
                <c:pt idx="143">
                  <c:v>114.85628822855644</c:v>
                </c:pt>
                <c:pt idx="144">
                  <c:v>113.15318582472142</c:v>
                </c:pt>
                <c:pt idx="145">
                  <c:v>111.44921930392016</c:v>
                </c:pt>
                <c:pt idx="146">
                  <c:v>109.74448878117762</c:v>
                </c:pt>
                <c:pt idx="147">
                  <c:v>108.03909348258567</c:v>
                </c:pt>
                <c:pt idx="148">
                  <c:v>106.33313173019931</c:v>
                </c:pt>
                <c:pt idx="149">
                  <c:v>104.62670092738919</c:v>
                </c:pt>
                <c:pt idx="150">
                  <c:v>102.91989754465172</c:v>
                </c:pt>
                <c:pt idx="151">
                  <c:v>101.21281710587603</c:v>
                </c:pt>
                <c:pt idx="152">
                  <c:v>99.505554175068426</c:v>
                </c:pt>
                <c:pt idx="153">
                  <c:v>97.798202343533021</c:v>
                </c:pt>
                <c:pt idx="154">
                  <c:v>96.090854217509147</c:v>
                </c:pt>
                <c:pt idx="155">
                  <c:v>94.383601406262855</c:v>
                </c:pt>
                <c:pt idx="156">
                  <c:v>90.504190222664178</c:v>
                </c:pt>
                <c:pt idx="157">
                  <c:v>84.452989087835931</c:v>
                </c:pt>
                <c:pt idx="158">
                  <c:v>78.405701807731319</c:v>
                </c:pt>
                <c:pt idx="159">
                  <c:v>72.363008506071836</c:v>
                </c:pt>
                <c:pt idx="160">
                  <c:v>66.325576116446854</c:v>
                </c:pt>
                <c:pt idx="161">
                  <c:v>57.530992823336149</c:v>
                </c:pt>
                <c:pt idx="162">
                  <c:v>45.982574910176808</c:v>
                </c:pt>
                <c:pt idx="163">
                  <c:v>34.713351555933848</c:v>
                </c:pt>
                <c:pt idx="164">
                  <c:v>23.724994561158496</c:v>
                </c:pt>
                <c:pt idx="165">
                  <c:v>15.395389056858019</c:v>
                </c:pt>
                <c:pt idx="166">
                  <c:v>9.721470858117236</c:v>
                </c:pt>
                <c:pt idx="167">
                  <c:v>2.0510955888859552</c:v>
                </c:pt>
                <c:pt idx="168">
                  <c:v>-6.1589255907952287</c:v>
                </c:pt>
                <c:pt idx="169">
                  <c:v>-18.496864064808406</c:v>
                </c:pt>
                <c:pt idx="170">
                  <c:v>-32.046648292147502</c:v>
                </c:pt>
                <c:pt idx="171">
                  <c:v>-36.584704427547408</c:v>
                </c:pt>
                <c:pt idx="172">
                  <c:v>-36.490354497741521</c:v>
                </c:pt>
                <c:pt idx="173">
                  <c:v>-36.39642556539377</c:v>
                </c:pt>
                <c:pt idx="174">
                  <c:v>-36.302915118371196</c:v>
                </c:pt>
                <c:pt idx="175">
                  <c:v>-36.209820663378181</c:v>
                </c:pt>
                <c:pt idx="176">
                  <c:v>-36.117139725786352</c:v>
                </c:pt>
                <c:pt idx="177">
                  <c:v>-36.024869849466349</c:v>
                </c:pt>
                <c:pt idx="178">
                  <c:v>-35.933008596621342</c:v>
                </c:pt>
                <c:pt idx="179">
                  <c:v>-35.841553547622333</c:v>
                </c:pt>
                <c:pt idx="180">
                  <c:v>-35.750502300845064</c:v>
                </c:pt>
                <c:pt idx="181">
                  <c:v>-35.659852472508817</c:v>
                </c:pt>
                <c:pt idx="182">
                  <c:v>-35.56960169651672</c:v>
                </c:pt>
                <c:pt idx="183">
                  <c:v>-35.479747624297929</c:v>
                </c:pt>
                <c:pt idx="184">
                  <c:v>-35.390287924651155</c:v>
                </c:pt>
                <c:pt idx="185">
                  <c:v>-35.30122028359019</c:v>
                </c:pt>
                <c:pt idx="186">
                  <c:v>-35.2125424041907</c:v>
                </c:pt>
                <c:pt idx="187">
                  <c:v>-35.124252006438851</c:v>
                </c:pt>
                <c:pt idx="188">
                  <c:v>-35.036346827081395</c:v>
                </c:pt>
                <c:pt idx="189">
                  <c:v>-34.948824619477278</c:v>
                </c:pt>
                <c:pt idx="190">
                  <c:v>-34.861683153450855</c:v>
                </c:pt>
                <c:pt idx="191">
                  <c:v>-34.774920215146679</c:v>
                </c:pt>
                <c:pt idx="192">
                  <c:v>-34.688533606885528</c:v>
                </c:pt>
                <c:pt idx="193">
                  <c:v>-34.60252114702223</c:v>
                </c:pt>
                <c:pt idx="194">
                  <c:v>-34.516880669804742</c:v>
                </c:pt>
                <c:pt idx="195">
                  <c:v>-34.431610025234789</c:v>
                </c:pt>
                <c:pt idx="196">
                  <c:v>-34.346707078929803</c:v>
                </c:pt>
                <c:pt idx="197">
                  <c:v>-34.262169711986438</c:v>
                </c:pt>
                <c:pt idx="198">
                  <c:v>-34.177995820845311</c:v>
                </c:pt>
                <c:pt idx="199">
                  <c:v>-34.094183317157274</c:v>
                </c:pt>
                <c:pt idx="200">
                  <c:v>-34.010730127650945</c:v>
                </c:pt>
                <c:pt idx="201">
                  <c:v>-33.927634194001598</c:v>
                </c:pt>
                <c:pt idx="202">
                  <c:v>-33.107626354927419</c:v>
                </c:pt>
                <c:pt idx="203">
                  <c:v>-32.322005214025715</c:v>
                </c:pt>
                <c:pt idx="204">
                  <c:v>-31.568863846720358</c:v>
                </c:pt>
                <c:pt idx="205">
                  <c:v>-30.846426796105412</c:v>
                </c:pt>
                <c:pt idx="206">
                  <c:v>-30.15303927369629</c:v>
                </c:pt>
                <c:pt idx="207">
                  <c:v>-29.487157384700865</c:v>
                </c:pt>
                <c:pt idx="208">
                  <c:v>-28.847339267817212</c:v>
                </c:pt>
                <c:pt idx="209">
                  <c:v>-28.23223705270545</c:v>
                </c:pt>
                <c:pt idx="210">
                  <c:v>-27.640589549695768</c:v>
                </c:pt>
                <c:pt idx="211">
                  <c:v>-27.071215596231088</c:v>
                </c:pt>
                <c:pt idx="212">
                  <c:v>-26.523007993208292</c:v>
                </c:pt>
                <c:pt idx="213">
                  <c:v>-25.994927971954038</c:v>
                </c:pt>
                <c:pt idx="214">
                  <c:v>-25.486000139199334</c:v>
                </c:pt>
                <c:pt idx="215">
                  <c:v>-24.995307853229917</c:v>
                </c:pt>
                <c:pt idx="216">
                  <c:v>-24.521988989496069</c:v>
                </c:pt>
                <c:pt idx="217">
                  <c:v>-24.065232058458491</c:v>
                </c:pt>
                <c:pt idx="218">
                  <c:v>-23.624272642408087</c:v>
                </c:pt>
                <c:pt idx="219">
                  <c:v>-23.198390121493606</c:v>
                </c:pt>
                <c:pt idx="220">
                  <c:v>-22.786904662282907</c:v>
                </c:pt>
                <c:pt idx="221">
                  <c:v>-22.389174444921625</c:v>
                </c:pt>
                <c:pt idx="222">
                  <c:v>-22.004593107380874</c:v>
                </c:pt>
                <c:pt idx="223">
                  <c:v>-21.632587387442207</c:v>
                </c:pt>
                <c:pt idx="224">
                  <c:v>-21.272614944986159</c:v>
                </c:pt>
                <c:pt idx="225">
                  <c:v>-20.924162348858779</c:v>
                </c:pt>
                <c:pt idx="226">
                  <c:v>-20.586743214113628</c:v>
                </c:pt>
                <c:pt idx="227">
                  <c:v>-20.259896476787532</c:v>
                </c:pt>
                <c:pt idx="228">
                  <c:v>-19.943184794583878</c:v>
                </c:pt>
                <c:pt idx="229">
                  <c:v>-19.636193062926495</c:v>
                </c:pt>
                <c:pt idx="230">
                  <c:v>-19.338527036822235</c:v>
                </c:pt>
                <c:pt idx="231">
                  <c:v>-19.049812049846366</c:v>
                </c:pt>
                <c:pt idx="232">
                  <c:v>-18.769691822350836</c:v>
                </c:pt>
                <c:pt idx="233">
                  <c:v>-18.497827351702608</c:v>
                </c:pt>
                <c:pt idx="234">
                  <c:v>-18.233895877995913</c:v>
                </c:pt>
                <c:pt idx="235">
                  <c:v>-17.97758991925555</c:v>
                </c:pt>
                <c:pt idx="236">
                  <c:v>-17.728616370665549</c:v>
                </c:pt>
                <c:pt idx="237">
                  <c:v>-17.486695662824477</c:v>
                </c:pt>
                <c:pt idx="238">
                  <c:v>-17.251560974450253</c:v>
                </c:pt>
                <c:pt idx="239">
                  <c:v>-17.022957495338702</c:v>
                </c:pt>
                <c:pt idx="240">
                  <c:v>-16.800641735725065</c:v>
                </c:pt>
                <c:pt idx="241">
                  <c:v>-16.584380878509894</c:v>
                </c:pt>
                <c:pt idx="242">
                  <c:v>-16.373952171093585</c:v>
                </c:pt>
                <c:pt idx="243">
                  <c:v>-16.169142353820313</c:v>
                </c:pt>
                <c:pt idx="244">
                  <c:v>-15.969747122264067</c:v>
                </c:pt>
                <c:pt idx="245">
                  <c:v>-15.775570620800497</c:v>
                </c:pt>
                <c:pt idx="246">
                  <c:v>-15.586424965098777</c:v>
                </c:pt>
                <c:pt idx="247">
                  <c:v>-15.402129791341128</c:v>
                </c:pt>
                <c:pt idx="248">
                  <c:v>-15.222511830133977</c:v>
                </c:pt>
                <c:pt idx="249">
                  <c:v>-15.047404503216974</c:v>
                </c:pt>
                <c:pt idx="250">
                  <c:v>-14.876647541204104</c:v>
                </c:pt>
                <c:pt idx="251">
                  <c:v>-14.71008662070723</c:v>
                </c:pt>
                <c:pt idx="252">
                  <c:v>-14.547573019296486</c:v>
                </c:pt>
                <c:pt idx="253">
                  <c:v>-14.388963286845996</c:v>
                </c:pt>
                <c:pt idx="254">
                  <c:v>-14.234118931897175</c:v>
                </c:pt>
                <c:pt idx="255">
                  <c:v>-14.082906121746721</c:v>
                </c:pt>
                <c:pt idx="256">
                  <c:v>-13.935195395032785</c:v>
                </c:pt>
                <c:pt idx="257">
                  <c:v>-13.79086138565083</c:v>
                </c:pt>
                <c:pt idx="258">
                  <c:v>-13.649782556881549</c:v>
                </c:pt>
                <c:pt idx="259">
                  <c:v>-13.511840944656402</c:v>
                </c:pt>
                <c:pt idx="260">
                  <c:v>-13.376921908922856</c:v>
                </c:pt>
                <c:pt idx="261">
                  <c:v>-13.244913892101048</c:v>
                </c:pt>
                <c:pt idx="262">
                  <c:v>-13.115708183646934</c:v>
                </c:pt>
                <c:pt idx="263">
                  <c:v>-12.989198689753486</c:v>
                </c:pt>
                <c:pt idx="264">
                  <c:v>-12.865281707232247</c:v>
                </c:pt>
                <c:pt idx="265">
                  <c:v>-12.743855700621349</c:v>
                </c:pt>
                <c:pt idx="266">
                  <c:v>-12.624821081564006</c:v>
                </c:pt>
                <c:pt idx="267">
                  <c:v>-12.50807998949271</c:v>
                </c:pt>
                <c:pt idx="268">
                  <c:v>-12.393536072638977</c:v>
                </c:pt>
                <c:pt idx="269">
                  <c:v>-12.281094268366408</c:v>
                </c:pt>
                <c:pt idx="270">
                  <c:v>-12.170660581795797</c:v>
                </c:pt>
                <c:pt idx="271">
                  <c:v>-12.062141861654439</c:v>
                </c:pt>
                <c:pt idx="272">
                  <c:v>-11.955445572237883</c:v>
                </c:pt>
                <c:pt idx="273">
                  <c:v>-11.850479560320473</c:v>
                </c:pt>
                <c:pt idx="274">
                  <c:v>-11.747151815790492</c:v>
                </c:pt>
                <c:pt idx="275">
                  <c:v>-11.645370224716849</c:v>
                </c:pt>
                <c:pt idx="276">
                  <c:v>-11.545042313475868</c:v>
                </c:pt>
                <c:pt idx="277">
                  <c:v>-11.446074982478798</c:v>
                </c:pt>
                <c:pt idx="278">
                  <c:v>-11.348374227942799</c:v>
                </c:pt>
                <c:pt idx="279">
                  <c:v>-11.251844850039783</c:v>
                </c:pt>
                <c:pt idx="280">
                  <c:v>-11.156390145638378</c:v>
                </c:pt>
                <c:pt idx="281">
                  <c:v>-11.061911583724379</c:v>
                </c:pt>
                <c:pt idx="282">
                  <c:v>-10.968308461444217</c:v>
                </c:pt>
                <c:pt idx="283">
                  <c:v>-10.875477538564558</c:v>
                </c:pt>
                <c:pt idx="284">
                  <c:v>-10.783312647979558</c:v>
                </c:pt>
                <c:pt idx="285">
                  <c:v>-10.691704279726997</c:v>
                </c:pt>
                <c:pt idx="286">
                  <c:v>-10.60053913579663</c:v>
                </c:pt>
                <c:pt idx="287">
                  <c:v>-10.509699652831753</c:v>
                </c:pt>
                <c:pt idx="288">
                  <c:v>-10.419063489641216</c:v>
                </c:pt>
                <c:pt idx="289">
                  <c:v>-10.328502976259312</c:v>
                </c:pt>
                <c:pt idx="290">
                  <c:v>-10.237884521121671</c:v>
                </c:pt>
                <c:pt idx="291">
                  <c:v>-10.147067972775654</c:v>
                </c:pt>
                <c:pt idx="292">
                  <c:v>-10.05590593242567</c:v>
                </c:pt>
                <c:pt idx="293">
                  <c:v>-9.9642430135430491</c:v>
                </c:pt>
                <c:pt idx="294">
                  <c:v>-9.8719150447667339</c:v>
                </c:pt>
                <c:pt idx="295">
                  <c:v>-9.7787482124112461</c:v>
                </c:pt>
                <c:pt idx="296">
                  <c:v>-9.6845581391153974</c:v>
                </c:pt>
                <c:pt idx="297">
                  <c:v>-9.5891488955508173</c:v>
                </c:pt>
                <c:pt idx="298">
                  <c:v>-9.4923119427170377</c:v>
                </c:pt>
                <c:pt idx="299">
                  <c:v>-9.3938250032453325</c:v>
                </c:pt>
                <c:pt idx="300">
                  <c:v>-9.2934508613992275</c:v>
                </c:pt>
                <c:pt idx="301">
                  <c:v>-9.1909360931968873</c:v>
                </c:pt>
                <c:pt idx="302">
                  <c:v>-9.0860097304129663</c:v>
                </c:pt>
                <c:pt idx="303">
                  <c:v>-8.9783818652949634</c:v>
                </c:pt>
                <c:pt idx="304">
                  <c:v>-8.8677422068309912</c:v>
                </c:pt>
                <c:pt idx="305">
                  <c:v>-8.7537586045438793</c:v>
                </c:pt>
                <c:pt idx="306">
                  <c:v>-8.6360755623070915</c:v>
                </c:pt>
                <c:pt idx="307">
                  <c:v>-8.5143127728619739</c:v>
                </c:pt>
                <c:pt idx="308">
                  <c:v>-8.3880637138741676</c:v>
                </c:pt>
                <c:pt idx="309">
                  <c:v>-8.2568943588330033</c:v>
                </c:pt>
                <c:pt idx="310">
                  <c:v>-8.1203420712078813</c:v>
                </c:pt>
                <c:pt idx="311">
                  <c:v>-7.9779147683420319</c:v>
                </c:pt>
                <c:pt idx="312">
                  <c:v>-7.8290904628274127</c:v>
                </c:pt>
                <c:pt idx="313">
                  <c:v>-7.6733173136670159</c:v>
                </c:pt>
                <c:pt idx="314">
                  <c:v>-7.510014347259542</c:v>
                </c:pt>
                <c:pt idx="315">
                  <c:v>-7.3385730386373833</c:v>
                </c:pt>
                <c:pt idx="316">
                  <c:v>-7.1583599754162002</c:v>
                </c:pt>
                <c:pt idx="317">
                  <c:v>-6.9687208587886076</c:v>
                </c:pt>
                <c:pt idx="318">
                  <c:v>-6.7689861248350809</c:v>
                </c:pt>
                <c:pt idx="319">
                  <c:v>-6.5584784913921048</c:v>
                </c:pt>
                <c:pt idx="320">
                  <c:v>-6.3365227451696695</c:v>
                </c:pt>
                <c:pt idx="321">
                  <c:v>-6.1024580735506566</c:v>
                </c:pt>
                <c:pt idx="322">
                  <c:v>-5.855653206715516</c:v>
                </c:pt>
                <c:pt idx="323">
                  <c:v>-5.5955245583382709</c:v>
                </c:pt>
                <c:pt idx="324">
                  <c:v>-5.3215574266110783</c:v>
                </c:pt>
                <c:pt idx="325">
                  <c:v>-5.0333301324113133</c:v>
                </c:pt>
                <c:pt idx="326">
                  <c:v>-4.7305407221046663</c:v>
                </c:pt>
                <c:pt idx="327">
                  <c:v>-4.4130355494065059</c:v>
                </c:pt>
                <c:pt idx="328">
                  <c:v>-4.0808386847241032</c:v>
                </c:pt>
                <c:pt idx="329">
                  <c:v>-3.7341807060604446</c:v>
                </c:pt>
                <c:pt idx="330">
                  <c:v>-3.3735250436707438</c:v>
                </c:pt>
                <c:pt idx="331">
                  <c:v>-2.9995897381232344</c:v>
                </c:pt>
                <c:pt idx="332">
                  <c:v>-2.6133622970509847</c:v>
                </c:pt>
                <c:pt idx="333">
                  <c:v>-2.216105371100562</c:v>
                </c:pt>
                <c:pt idx="334">
                  <c:v>-1.8093512739441497</c:v>
                </c:pt>
                <c:pt idx="335">
                  <c:v>-1.3948839748359028</c:v>
                </c:pt>
                <c:pt idx="336">
                  <c:v>-0.97470807902956902</c:v>
                </c:pt>
                <c:pt idx="337">
                  <c:v>-0.55100540905122497</c:v>
                </c:pt>
                <c:pt idx="338">
                  <c:v>-0.12608098137516283</c:v>
                </c:pt>
                <c:pt idx="339">
                  <c:v>0.29769872626635696</c:v>
                </c:pt>
                <c:pt idx="340">
                  <c:v>0.71797147410392403</c:v>
                </c:pt>
                <c:pt idx="341">
                  <c:v>1.1324447312366119</c:v>
                </c:pt>
                <c:pt idx="342">
                  <c:v>1.5389567461876248</c:v>
                </c:pt>
                <c:pt idx="343">
                  <c:v>1.9355295390476357</c:v>
                </c:pt>
                <c:pt idx="344">
                  <c:v>2.3204110165827756</c:v>
                </c:pt>
                <c:pt idx="345">
                  <c:v>2.6921045298901447</c:v>
                </c:pt>
                <c:pt idx="346">
                  <c:v>3.0493853777907094</c:v>
                </c:pt>
                <c:pt idx="347">
                  <c:v>3.391304845161633</c:v>
                </c:pt>
                <c:pt idx="348">
                  <c:v>3.7171832307144421</c:v>
                </c:pt>
                <c:pt idx="349">
                  <c:v>4.02659389571925</c:v>
                </c:pt>
                <c:pt idx="350">
                  <c:v>4.319340642402687</c:v>
                </c:pt>
                <c:pt idx="351">
                  <c:v>4.5954307418827707</c:v>
                </c:pt>
                <c:pt idx="352">
                  <c:v>4.8550457382821897</c:v>
                </c:pt>
                <c:pt idx="353">
                  <c:v>5.0985118303058181</c:v>
                </c:pt>
                <c:pt idx="354">
                  <c:v>5.3262712426395744</c:v>
                </c:pt>
                <c:pt idx="355">
                  <c:v>5.5388556029753087</c:v>
                </c:pt>
                <c:pt idx="356">
                  <c:v>5.7368619758305677</c:v>
                </c:pt>
                <c:pt idx="357">
                  <c:v>5.9209318949310177</c:v>
                </c:pt>
                <c:pt idx="358">
                  <c:v>6.0917334914813033</c:v>
                </c:pt>
                <c:pt idx="359">
                  <c:v>6.2499466359491693</c:v>
                </c:pt>
                <c:pt idx="360">
                  <c:v>6.3962508895267263</c:v>
                </c:pt>
                <c:pt idx="361">
                  <c:v>6.5313159885039438</c:v>
                </c:pt>
                <c:pt idx="362">
                  <c:v>6.6557945497473021</c:v>
                </c:pt>
                <c:pt idx="363">
                  <c:v>6.7703166782082773</c:v>
                </c:pt>
                <c:pt idx="364">
                  <c:v>6.8754861691203857</c:v>
                </c:pt>
                <c:pt idx="365">
                  <c:v>6.9718780211728255</c:v>
                </c:pt>
                <c:pt idx="366">
                  <c:v>7.0600370070384368</c:v>
                </c:pt>
                <c:pt idx="367">
                  <c:v>7.1404770802506654</c:v>
                </c:pt>
                <c:pt idx="368">
                  <c:v>7.2136814298842964</c:v>
                </c:pt>
                <c:pt idx="369">
                  <c:v>7.2801030250964116</c:v>
                </c:pt>
                <c:pt idx="370">
                  <c:v>7.3401655193585027</c:v>
                </c:pt>
                <c:pt idx="371">
                  <c:v>7.3942644087116332</c:v>
                </c:pt>
                <c:pt idx="372">
                  <c:v>7.4427683595111684</c:v>
                </c:pt>
                <c:pt idx="373">
                  <c:v>7.4860206390269042</c:v>
                </c:pt>
                <c:pt idx="374">
                  <c:v>7.5243405971903705</c:v>
                </c:pt>
                <c:pt idx="375">
                  <c:v>7.5580251600592252</c:v>
                </c:pt>
                <c:pt idx="376">
                  <c:v>7.5873503055454723</c:v>
                </c:pt>
                <c:pt idx="377">
                  <c:v>7.6125724999678122</c:v>
                </c:pt>
                <c:pt idx="378">
                  <c:v>7.6339300803533545</c:v>
                </c:pt>
                <c:pt idx="379">
                  <c:v>7.6516445724120361</c:v>
                </c:pt>
                <c:pt idx="380">
                  <c:v>7.6659219379845833</c:v>
                </c:pt>
                <c:pt idx="381">
                  <c:v>7.6769537487334967</c:v>
                </c:pt>
                <c:pt idx="382">
                  <c:v>7.6849182850838202</c:v>
                </c:pt>
                <c:pt idx="383">
                  <c:v>7.6899815610755251</c:v>
                </c:pt>
                <c:pt idx="384">
                  <c:v>7.6922982769840118</c:v>
                </c:pt>
                <c:pt idx="385">
                  <c:v>7.6920127023997846</c:v>
                </c:pt>
                <c:pt idx="386">
                  <c:v>7.6892594930133207</c:v>
                </c:pt>
                <c:pt idx="387">
                  <c:v>7.6841644446918878</c:v>
                </c:pt>
                <c:pt idx="388">
                  <c:v>7.6768451886130995</c:v>
                </c:pt>
                <c:pt idx="389">
                  <c:v>7.6674118312767376</c:v>
                </c:pt>
                <c:pt idx="390">
                  <c:v>7.6559675431837944</c:v>
                </c:pt>
                <c:pt idx="391">
                  <c:v>7.6426090998755942</c:v>
                </c:pt>
                <c:pt idx="392">
                  <c:v>7.6274273788852378</c:v>
                </c:pt>
                <c:pt idx="393">
                  <c:v>7.6105078159841106</c:v>
                </c:pt>
                <c:pt idx="394">
                  <c:v>7.5919308239188696</c:v>
                </c:pt>
                <c:pt idx="395">
                  <c:v>7.571772176637996</c:v>
                </c:pt>
                <c:pt idx="396">
                  <c:v>7.5501033618081568</c:v>
                </c:pt>
                <c:pt idx="397">
                  <c:v>7.5269919042235784</c:v>
                </c:pt>
                <c:pt idx="398">
                  <c:v>7.5025016625203262</c:v>
                </c:pt>
                <c:pt idx="399">
                  <c:v>7.4766931014232121</c:v>
                </c:pt>
                <c:pt idx="400">
                  <c:v>7.4496235415785304</c:v>
                </c:pt>
                <c:pt idx="401">
                  <c:v>7.4213473888607755</c:v>
                </c:pt>
                <c:pt idx="402">
                  <c:v>7.3919163448873704</c:v>
                </c:pt>
                <c:pt idx="403">
                  <c:v>7.3613796003313015</c:v>
                </c:pt>
                <c:pt idx="404">
                  <c:v>7.329784012488318</c:v>
                </c:pt>
                <c:pt idx="405">
                  <c:v>7.2971742684317347</c:v>
                </c:pt>
                <c:pt idx="406">
                  <c:v>7.2635930349742361</c:v>
                </c:pt>
                <c:pt idx="407">
                  <c:v>7.2290810965512744</c:v>
                </c:pt>
                <c:pt idx="408">
                  <c:v>7.1936774820447882</c:v>
                </c:pt>
                <c:pt idx="409">
                  <c:v>7.1574195814777717</c:v>
                </c:pt>
                <c:pt idx="410">
                  <c:v>7.120343253429759</c:v>
                </c:pt>
                <c:pt idx="411">
                  <c:v>7.0824829239497014</c:v>
                </c:pt>
                <c:pt idx="412">
                  <c:v>7.0438716776753472</c:v>
                </c:pt>
                <c:pt idx="413">
                  <c:v>7.0045413418070019</c:v>
                </c:pt>
                <c:pt idx="414">
                  <c:v>6.9645225635274954</c:v>
                </c:pt>
                <c:pt idx="415">
                  <c:v>6.9238448814090923</c:v>
                </c:pt>
                <c:pt idx="416">
                  <c:v>6.8825367913017548</c:v>
                </c:pt>
                <c:pt idx="417">
                  <c:v>6.8406258071545141</c:v>
                </c:pt>
                <c:pt idx="418">
                  <c:v>6.798138517183304</c:v>
                </c:pt>
                <c:pt idx="419">
                  <c:v>6.7551006357632515</c:v>
                </c:pt>
                <c:pt idx="420">
                  <c:v>6.7115370513914439</c:v>
                </c:pt>
                <c:pt idx="421">
                  <c:v>6.6674718710368808</c:v>
                </c:pt>
                <c:pt idx="422">
                  <c:v>6.6229284611677217</c:v>
                </c:pt>
                <c:pt idx="423">
                  <c:v>6.5779294857216399</c:v>
                </c:pt>
                <c:pt idx="424">
                  <c:v>6.5324969412628615</c:v>
                </c:pt>
                <c:pt idx="425">
                  <c:v>6.4866521895494049</c:v>
                </c:pt>
                <c:pt idx="426">
                  <c:v>6.4404159877153937</c:v>
                </c:pt>
                <c:pt idx="427">
                  <c:v>6.393808516256648</c:v>
                </c:pt>
                <c:pt idx="428">
                  <c:v>6.3468494049922777</c:v>
                </c:pt>
                <c:pt idx="429">
                  <c:v>6.29955775716099</c:v>
                </c:pt>
                <c:pt idx="430">
                  <c:v>6.2519521717979334</c:v>
                </c:pt>
                <c:pt idx="431">
                  <c:v>6.2040507645262597</c:v>
                </c:pt>
                <c:pt idx="432">
                  <c:v>6.1558711868866496</c:v>
                </c:pt>
                <c:pt idx="433">
                  <c:v>6.1074306443184714</c:v>
                </c:pt>
                <c:pt idx="434">
                  <c:v>6.0587459128969385</c:v>
                </c:pt>
                <c:pt idx="435">
                  <c:v>6.0098333549226428</c:v>
                </c:pt>
                <c:pt idx="436">
                  <c:v>5.9607089334520822</c:v>
                </c:pt>
                <c:pt idx="437">
                  <c:v>5.911388225850974</c:v>
                </c:pt>
                <c:pt idx="438">
                  <c:v>5.8618864364456975</c:v>
                </c:pt>
                <c:pt idx="439">
                  <c:v>5.8122184083424333</c:v>
                </c:pt>
                <c:pt idx="440">
                  <c:v>5.7623986344781164</c:v>
                </c:pt>
                <c:pt idx="441">
                  <c:v>5.7124412679624541</c:v>
                </c:pt>
                <c:pt idx="442">
                  <c:v>5.6623601317656647</c:v>
                </c:pt>
                <c:pt idx="443">
                  <c:v>5.6121687278024055</c:v>
                </c:pt>
                <c:pt idx="444">
                  <c:v>5.5618802454585907</c:v>
                </c:pt>
                <c:pt idx="445">
                  <c:v>5.5115075696041496</c:v>
                </c:pt>
                <c:pt idx="446">
                  <c:v>5.4610632881315881</c:v>
                </c:pt>
                <c:pt idx="447">
                  <c:v>5.4105596990571367</c:v>
                </c:pt>
                <c:pt idx="448">
                  <c:v>5.3600088172185583</c:v>
                </c:pt>
                <c:pt idx="449">
                  <c:v>5.3094223806010827</c:v>
                </c:pt>
                <c:pt idx="450">
                  <c:v>5.2588118563205759</c:v>
                </c:pt>
                <c:pt idx="451">
                  <c:v>5.2081884462908326</c:v>
                </c:pt>
                <c:pt idx="452">
                  <c:v>5.1575630925999061</c:v>
                </c:pt>
                <c:pt idx="453">
                  <c:v>5.1069464826185396</c:v>
                </c:pt>
                <c:pt idx="454">
                  <c:v>5.0563490538618892</c:v>
                </c:pt>
                <c:pt idx="455">
                  <c:v>5.0057809986243207</c:v>
                </c:pt>
                <c:pt idx="456">
                  <c:v>4.955252268405455</c:v>
                </c:pt>
                <c:pt idx="457">
                  <c:v>4.9047725781442528</c:v>
                </c:pt>
                <c:pt idx="458">
                  <c:v>4.8543514102767942</c:v>
                </c:pt>
                <c:pt idx="459">
                  <c:v>4.8039980186319839</c:v>
                </c:pt>
                <c:pt idx="460">
                  <c:v>4.7537214321786232</c:v>
                </c:pt>
                <c:pt idx="461">
                  <c:v>4.7035304586359894</c:v>
                </c:pt>
                <c:pt idx="462">
                  <c:v>4.6534336879593221</c:v>
                </c:pt>
                <c:pt idx="463">
                  <c:v>4.6034394957106324</c:v>
                </c:pt>
                <c:pt idx="464">
                  <c:v>4.5535560463244504</c:v>
                </c:pt>
                <c:pt idx="465">
                  <c:v>4.5037912962774991</c:v>
                </c:pt>
                <c:pt idx="466">
                  <c:v>4.4541529971702936</c:v>
                </c:pt>
                <c:pt idx="467">
                  <c:v>4.4046486987284101</c:v>
                </c:pt>
                <c:pt idx="468">
                  <c:v>4.3552857517301815</c:v>
                </c:pt>
                <c:pt idx="469">
                  <c:v>4.3060713108672859</c:v>
                </c:pt>
                <c:pt idx="470">
                  <c:v>4.257012337544019</c:v>
                </c:pt>
                <c:pt idx="471">
                  <c:v>4.2081156026206603</c:v>
                </c:pt>
                <c:pt idx="472">
                  <c:v>4.1593876891057828</c:v>
                </c:pt>
                <c:pt idx="473">
                  <c:v>4.1108349948020662</c:v>
                </c:pt>
                <c:pt idx="474">
                  <c:v>4.0624637349096426</c:v>
                </c:pt>
                <c:pt idx="475">
                  <c:v>4.0142799445907755</c:v>
                </c:pt>
                <c:pt idx="476">
                  <c:v>3.9662894814992384</c:v>
                </c:pt>
                <c:pt idx="477">
                  <c:v>3.9184980282775248</c:v>
                </c:pt>
                <c:pt idx="478">
                  <c:v>3.8709110950246393</c:v>
                </c:pt>
                <c:pt idx="479">
                  <c:v>3.8235340217370579</c:v>
                </c:pt>
                <c:pt idx="480">
                  <c:v>3.776371980725119</c:v>
                </c:pt>
                <c:pt idx="481">
                  <c:v>3.7294299790068903</c:v>
                </c:pt>
                <c:pt idx="482">
                  <c:v>3.6827128606813835</c:v>
                </c:pt>
                <c:pt idx="483">
                  <c:v>3.6362253092827315</c:v>
                </c:pt>
                <c:pt idx="484">
                  <c:v>3.5899718501167976</c:v>
                </c:pt>
                <c:pt idx="485">
                  <c:v>3.5439568525815064</c:v>
                </c:pt>
                <c:pt idx="486">
                  <c:v>3.4981845324720195</c:v>
                </c:pt>
                <c:pt idx="487">
                  <c:v>3.4526589542717625</c:v>
                </c:pt>
                <c:pt idx="488">
                  <c:v>3.4073840334301329</c:v>
                </c:pt>
                <c:pt idx="489">
                  <c:v>3.3623635386276307</c:v>
                </c:pt>
                <c:pt idx="490">
                  <c:v>3.3176010940290199</c:v>
                </c:pt>
                <c:pt idx="491">
                  <c:v>3.2731001815250407</c:v>
                </c:pt>
                <c:pt idx="492">
                  <c:v>3.2288641429631006</c:v>
                </c:pt>
                <c:pt idx="493">
                  <c:v>3.1848961823672228</c:v>
                </c:pt>
                <c:pt idx="494">
                  <c:v>3.1411993681475314</c:v>
                </c:pt>
                <c:pt idx="495">
                  <c:v>3.0977766352994935</c:v>
                </c:pt>
                <c:pt idx="496">
                  <c:v>3.0546307875929264</c:v>
                </c:pt>
                <c:pt idx="497">
                  <c:v>3.011764499750889</c:v>
                </c:pt>
                <c:pt idx="498">
                  <c:v>2.969180319618407</c:v>
                </c:pt>
                <c:pt idx="499">
                  <c:v>2.9268806703210499</c:v>
                </c:pt>
                <c:pt idx="500">
                  <c:v>2.8848678524131124</c:v>
                </c:pt>
                <c:pt idx="501">
                  <c:v>2.8431440460154205</c:v>
                </c:pt>
                <c:pt idx="502">
                  <c:v>2.8017113129424533</c:v>
                </c:pt>
                <c:pt idx="503">
                  <c:v>2.7605715988186699</c:v>
                </c:pt>
                <c:pt idx="504">
                  <c:v>2.7197267351837082</c:v>
                </c:pt>
                <c:pt idx="505">
                  <c:v>2.6791784415862789</c:v>
                </c:pt>
                <c:pt idx="506">
                  <c:v>2.6389283276664104</c:v>
                </c:pt>
                <c:pt idx="507">
                  <c:v>2.5989778952257661</c:v>
                </c:pt>
                <c:pt idx="508">
                  <c:v>2.5593285402857386</c:v>
                </c:pt>
                <c:pt idx="509">
                  <c:v>2.5199815551329223</c:v>
                </c:pt>
                <c:pt idx="510">
                  <c:v>2.4809381303517348</c:v>
                </c:pt>
                <c:pt idx="511">
                  <c:v>2.4421993568437159</c:v>
                </c:pt>
                <c:pt idx="512">
                  <c:v>2.403766227833235</c:v>
                </c:pt>
                <c:pt idx="513">
                  <c:v>2.3656396408592562</c:v>
                </c:pt>
                <c:pt idx="514">
                  <c:v>2.3278203997526896</c:v>
                </c:pt>
                <c:pt idx="515">
                  <c:v>2.2903092165991747</c:v>
                </c:pt>
                <c:pt idx="516">
                  <c:v>2.2531067136867025</c:v>
                </c:pt>
                <c:pt idx="517">
                  <c:v>2.2162134254378723</c:v>
                </c:pt>
                <c:pt idx="518">
                  <c:v>2.1796298003264347</c:v>
                </c:pt>
                <c:pt idx="519">
                  <c:v>2.1433562027776807</c:v>
                </c:pt>
                <c:pt idx="520">
                  <c:v>2.1073929150524107</c:v>
                </c:pt>
                <c:pt idx="521">
                  <c:v>2.0717401391141319</c:v>
                </c:pt>
                <c:pt idx="522">
                  <c:v>2.0363979984791269</c:v>
                </c:pt>
                <c:pt idx="523">
                  <c:v>2.0013665400491707</c:v>
                </c:pt>
                <c:pt idx="524">
                  <c:v>1.9666457359264449</c:v>
                </c:pt>
                <c:pt idx="525">
                  <c:v>1.9322354852104855</c:v>
                </c:pt>
                <c:pt idx="526">
                  <c:v>1.8981356157768055</c:v>
                </c:pt>
                <c:pt idx="527">
                  <c:v>1.8643458860369284</c:v>
                </c:pt>
                <c:pt idx="528">
                  <c:v>1.830865986679604</c:v>
                </c:pt>
                <c:pt idx="529">
                  <c:v>1.8308328846476334</c:v>
                </c:pt>
                <c:pt idx="530">
                  <c:v>1.8307997829214795</c:v>
                </c:pt>
                <c:pt idx="531">
                  <c:v>1.8307666815011565</c:v>
                </c:pt>
                <c:pt idx="532">
                  <c:v>1.8307335803866529</c:v>
                </c:pt>
                <c:pt idx="533">
                  <c:v>1.8307004795779678</c:v>
                </c:pt>
                <c:pt idx="534">
                  <c:v>1.8306673790751082</c:v>
                </c:pt>
                <c:pt idx="535">
                  <c:v>1.8306342788780672</c:v>
                </c:pt>
                <c:pt idx="536">
                  <c:v>1.8306011789868517</c:v>
                </c:pt>
                <c:pt idx="537">
                  <c:v>1.8305680794014503</c:v>
                </c:pt>
                <c:pt idx="538">
                  <c:v>1.8305349801218735</c:v>
                </c:pt>
                <c:pt idx="539">
                  <c:v>1.8305018811481144</c:v>
                </c:pt>
                <c:pt idx="540">
                  <c:v>1.8304687824801755</c:v>
                </c:pt>
                <c:pt idx="541">
                  <c:v>1.830435684118056</c:v>
                </c:pt>
                <c:pt idx="542">
                  <c:v>1.8304025860617532</c:v>
                </c:pt>
                <c:pt idx="543">
                  <c:v>1.8303694883112662</c:v>
                </c:pt>
                <c:pt idx="544">
                  <c:v>1.8303363908665986</c:v>
                </c:pt>
                <c:pt idx="545">
                  <c:v>1.8303032937277539</c:v>
                </c:pt>
                <c:pt idx="546">
                  <c:v>1.8302701968947188</c:v>
                </c:pt>
                <c:pt idx="547">
                  <c:v>1.8302371003675031</c:v>
                </c:pt>
                <c:pt idx="548">
                  <c:v>1.8302040041461014</c:v>
                </c:pt>
                <c:pt idx="549">
                  <c:v>1.8301709082305191</c:v>
                </c:pt>
                <c:pt idx="550">
                  <c:v>1.8301378126207455</c:v>
                </c:pt>
                <c:pt idx="551">
                  <c:v>1.8301047173167913</c:v>
                </c:pt>
                <c:pt idx="552">
                  <c:v>1.8300716223186502</c:v>
                </c:pt>
                <c:pt idx="553">
                  <c:v>1.8300385276263267</c:v>
                </c:pt>
                <c:pt idx="554">
                  <c:v>1.8300054332398092</c:v>
                </c:pt>
                <c:pt idx="555">
                  <c:v>1.8299723391591085</c:v>
                </c:pt>
                <c:pt idx="556">
                  <c:v>1.8299392453842227</c:v>
                </c:pt>
                <c:pt idx="557">
                  <c:v>1.8299061519151429</c:v>
                </c:pt>
                <c:pt idx="558">
                  <c:v>1.8298730587518817</c:v>
                </c:pt>
                <c:pt idx="559">
                  <c:v>1.8298399658944247</c:v>
                </c:pt>
                <c:pt idx="560">
                  <c:v>1.8298068733427861</c:v>
                </c:pt>
                <c:pt idx="561">
                  <c:v>1.8297737810969563</c:v>
                </c:pt>
                <c:pt idx="562">
                  <c:v>1.8297406891569326</c:v>
                </c:pt>
                <c:pt idx="563">
                  <c:v>1.8297075975227175</c:v>
                </c:pt>
                <c:pt idx="564">
                  <c:v>1.8296745061943112</c:v>
                </c:pt>
                <c:pt idx="565">
                  <c:v>1.8296414151717206</c:v>
                </c:pt>
                <c:pt idx="566">
                  <c:v>1.8296083244549326</c:v>
                </c:pt>
                <c:pt idx="567">
                  <c:v>1.8295752340439577</c:v>
                </c:pt>
                <c:pt idx="568">
                  <c:v>1.8295421439387818</c:v>
                </c:pt>
                <c:pt idx="569">
                  <c:v>1.8295090541394217</c:v>
                </c:pt>
                <c:pt idx="570">
                  <c:v>1.8294759646458658</c:v>
                </c:pt>
                <c:pt idx="571">
                  <c:v>1.8294428754581133</c:v>
                </c:pt>
                <c:pt idx="572">
                  <c:v>1.8294097865761714</c:v>
                </c:pt>
                <c:pt idx="573">
                  <c:v>1.8293766980000283</c:v>
                </c:pt>
                <c:pt idx="574">
                  <c:v>1.8293436097296949</c:v>
                </c:pt>
                <c:pt idx="575">
                  <c:v>1.8293105217651666</c:v>
                </c:pt>
                <c:pt idx="576">
                  <c:v>1.8292774341064399</c:v>
                </c:pt>
                <c:pt idx="577">
                  <c:v>1.8292443467535184</c:v>
                </c:pt>
                <c:pt idx="578">
                  <c:v>1.8292112597063994</c:v>
                </c:pt>
                <c:pt idx="579">
                  <c:v>1.8291781729650847</c:v>
                </c:pt>
                <c:pt idx="580">
                  <c:v>1.8291450865295724</c:v>
                </c:pt>
                <c:pt idx="581">
                  <c:v>1.82911200039986</c:v>
                </c:pt>
                <c:pt idx="582">
                  <c:v>1.8290789145759527</c:v>
                </c:pt>
                <c:pt idx="583">
                  <c:v>1.8290458290578453</c:v>
                </c:pt>
                <c:pt idx="584">
                  <c:v>1.8290127438455333</c:v>
                </c:pt>
                <c:pt idx="585">
                  <c:v>1.8289796589390255</c:v>
                </c:pt>
                <c:pt idx="586">
                  <c:v>1.8289465743383237</c:v>
                </c:pt>
                <c:pt idx="587">
                  <c:v>1.8289134900434147</c:v>
                </c:pt>
                <c:pt idx="588">
                  <c:v>1.8288804060543074</c:v>
                </c:pt>
                <c:pt idx="589">
                  <c:v>1.8288473223709971</c:v>
                </c:pt>
                <c:pt idx="590">
                  <c:v>1.8288142389934867</c:v>
                </c:pt>
                <c:pt idx="591">
                  <c:v>1.8287811559217761</c:v>
                </c:pt>
                <c:pt idx="592">
                  <c:v>1.8287480731558574</c:v>
                </c:pt>
                <c:pt idx="593">
                  <c:v>1.8287149906957412</c:v>
                </c:pt>
                <c:pt idx="594">
                  <c:v>1.8286819085414194</c:v>
                </c:pt>
                <c:pt idx="595">
                  <c:v>1.8286488266928949</c:v>
                </c:pt>
                <c:pt idx="596">
                  <c:v>1.8286157451501674</c:v>
                </c:pt>
                <c:pt idx="597">
                  <c:v>1.8285826639132328</c:v>
                </c:pt>
                <c:pt idx="598">
                  <c:v>1.8285495829820926</c:v>
                </c:pt>
                <c:pt idx="599">
                  <c:v>1.8285165023567478</c:v>
                </c:pt>
                <c:pt idx="600">
                  <c:v>1.8284834220371993</c:v>
                </c:pt>
                <c:pt idx="601">
                  <c:v>1.8284503420234417</c:v>
                </c:pt>
                <c:pt idx="602">
                  <c:v>1.8284172623154822</c:v>
                </c:pt>
                <c:pt idx="603">
                  <c:v>1.8283841829133083</c:v>
                </c:pt>
                <c:pt idx="604">
                  <c:v>1.8283511038169316</c:v>
                </c:pt>
                <c:pt idx="605">
                  <c:v>1.828318025026344</c:v>
                </c:pt>
                <c:pt idx="606">
                  <c:v>1.8282849465415492</c:v>
                </c:pt>
                <c:pt idx="607">
                  <c:v>1.8282518683625462</c:v>
                </c:pt>
                <c:pt idx="608">
                  <c:v>1.8282187904893359</c:v>
                </c:pt>
                <c:pt idx="609">
                  <c:v>1.8281857129219121</c:v>
                </c:pt>
                <c:pt idx="610">
                  <c:v>1.8281526356602846</c:v>
                </c:pt>
                <c:pt idx="611">
                  <c:v>1.828119558704441</c:v>
                </c:pt>
                <c:pt idx="612">
                  <c:v>1.8280864820543847</c:v>
                </c:pt>
                <c:pt idx="613">
                  <c:v>1.8280534057101212</c:v>
                </c:pt>
                <c:pt idx="614">
                  <c:v>1.8280203296716424</c:v>
                </c:pt>
                <c:pt idx="615">
                  <c:v>1.8279872539389546</c:v>
                </c:pt>
                <c:pt idx="616">
                  <c:v>1.8279541785120523</c:v>
                </c:pt>
                <c:pt idx="617">
                  <c:v>1.827921103390941</c:v>
                </c:pt>
                <c:pt idx="618">
                  <c:v>1.8278880285756172</c:v>
                </c:pt>
                <c:pt idx="619">
                  <c:v>1.8278549540660682</c:v>
                </c:pt>
                <c:pt idx="620">
                  <c:v>1.8278218798623147</c:v>
                </c:pt>
                <c:pt idx="621">
                  <c:v>1.8277888059643468</c:v>
                </c:pt>
                <c:pt idx="622">
                  <c:v>1.8277557323721627</c:v>
                </c:pt>
                <c:pt idx="623">
                  <c:v>1.8277226590857598</c:v>
                </c:pt>
                <c:pt idx="624">
                  <c:v>1.8276895861051479</c:v>
                </c:pt>
                <c:pt idx="625">
                  <c:v>1.82765651343031</c:v>
                </c:pt>
                <c:pt idx="626">
                  <c:v>1.8276234410612648</c:v>
                </c:pt>
                <c:pt idx="627">
                  <c:v>1.8275903689979929</c:v>
                </c:pt>
                <c:pt idx="628">
                  <c:v>1.8275572972405074</c:v>
                </c:pt>
                <c:pt idx="629">
                  <c:v>1.8275242257888067</c:v>
                </c:pt>
                <c:pt idx="630">
                  <c:v>1.8274911546428836</c:v>
                </c:pt>
                <c:pt idx="631">
                  <c:v>1.8274580838027452</c:v>
                </c:pt>
                <c:pt idx="632">
                  <c:v>1.8274250132683862</c:v>
                </c:pt>
                <c:pt idx="633">
                  <c:v>1.8273919430398058</c:v>
                </c:pt>
                <c:pt idx="634">
                  <c:v>1.8273588731170065</c:v>
                </c:pt>
                <c:pt idx="635">
                  <c:v>1.8273258034999866</c:v>
                </c:pt>
                <c:pt idx="636">
                  <c:v>1.8272927341887453</c:v>
                </c:pt>
                <c:pt idx="637">
                  <c:v>1.8272596651832878</c:v>
                </c:pt>
                <c:pt idx="638">
                  <c:v>1.8272265964835999</c:v>
                </c:pt>
                <c:pt idx="639">
                  <c:v>1.8271935280896994</c:v>
                </c:pt>
                <c:pt idx="640">
                  <c:v>1.827160460001565</c:v>
                </c:pt>
                <c:pt idx="641">
                  <c:v>1.8271273922192162</c:v>
                </c:pt>
                <c:pt idx="642">
                  <c:v>1.8270943247426388</c:v>
                </c:pt>
                <c:pt idx="643">
                  <c:v>1.8270612575718426</c:v>
                </c:pt>
                <c:pt idx="644">
                  <c:v>1.8270281907068213</c:v>
                </c:pt>
                <c:pt idx="645">
                  <c:v>1.8269951241475688</c:v>
                </c:pt>
                <c:pt idx="646">
                  <c:v>1.8269620578940913</c:v>
                </c:pt>
                <c:pt idx="647">
                  <c:v>1.8269289919463967</c:v>
                </c:pt>
                <c:pt idx="648">
                  <c:v>1.8268959263044708</c:v>
                </c:pt>
                <c:pt idx="649">
                  <c:v>1.82686286096832</c:v>
                </c:pt>
                <c:pt idx="650">
                  <c:v>1.8268297959379431</c:v>
                </c:pt>
                <c:pt idx="651">
                  <c:v>1.8267967312133369</c:v>
                </c:pt>
                <c:pt idx="652">
                  <c:v>1.8267636667945011</c:v>
                </c:pt>
                <c:pt idx="653">
                  <c:v>1.8267306026814385</c:v>
                </c:pt>
                <c:pt idx="654">
                  <c:v>1.8266975388741473</c:v>
                </c:pt>
                <c:pt idx="655">
                  <c:v>1.8266644753726329</c:v>
                </c:pt>
                <c:pt idx="656">
                  <c:v>1.8266314121768801</c:v>
                </c:pt>
                <c:pt idx="657">
                  <c:v>1.8265983492869049</c:v>
                </c:pt>
                <c:pt idx="658">
                  <c:v>1.8265652867026931</c:v>
                </c:pt>
                <c:pt idx="659">
                  <c:v>1.8265322244242546</c:v>
                </c:pt>
                <c:pt idx="660">
                  <c:v>1.8264991624515803</c:v>
                </c:pt>
                <c:pt idx="661">
                  <c:v>1.8264661007846756</c:v>
                </c:pt>
                <c:pt idx="662">
                  <c:v>1.8264330394235451</c:v>
                </c:pt>
                <c:pt idx="663">
                  <c:v>1.826399978368177</c:v>
                </c:pt>
                <c:pt idx="664">
                  <c:v>1.8263669176185795</c:v>
                </c:pt>
                <c:pt idx="665">
                  <c:v>1.8263338571747481</c:v>
                </c:pt>
                <c:pt idx="666">
                  <c:v>1.8263007970366791</c:v>
                </c:pt>
                <c:pt idx="667">
                  <c:v>1.8262677372043781</c:v>
                </c:pt>
                <c:pt idx="668">
                  <c:v>1.826234677677844</c:v>
                </c:pt>
                <c:pt idx="669">
                  <c:v>1.8262016184570733</c:v>
                </c:pt>
                <c:pt idx="670">
                  <c:v>1.826168559542066</c:v>
                </c:pt>
                <c:pt idx="671">
                  <c:v>1.8261355009328266</c:v>
                </c:pt>
                <c:pt idx="672">
                  <c:v>1.8261024426293506</c:v>
                </c:pt>
                <c:pt idx="673">
                  <c:v>1.8260693846316345</c:v>
                </c:pt>
                <c:pt idx="674">
                  <c:v>1.8260363269396844</c:v>
                </c:pt>
                <c:pt idx="675">
                  <c:v>1.8260032695534951</c:v>
                </c:pt>
                <c:pt idx="676">
                  <c:v>1.8259702124730657</c:v>
                </c:pt>
                <c:pt idx="677">
                  <c:v>1.8259371556984059</c:v>
                </c:pt>
                <c:pt idx="678">
                  <c:v>1.8259040992295024</c:v>
                </c:pt>
                <c:pt idx="679">
                  <c:v>1.8258710430663578</c:v>
                </c:pt>
                <c:pt idx="680">
                  <c:v>1.8258379872089741</c:v>
                </c:pt>
                <c:pt idx="681">
                  <c:v>1.8258049316573493</c:v>
                </c:pt>
                <c:pt idx="682">
                  <c:v>1.8257718764114896</c:v>
                </c:pt>
                <c:pt idx="683">
                  <c:v>1.8257388214713872</c:v>
                </c:pt>
                <c:pt idx="684">
                  <c:v>1.8257057668370456</c:v>
                </c:pt>
                <c:pt idx="685">
                  <c:v>1.8256727125084558</c:v>
                </c:pt>
                <c:pt idx="686">
                  <c:v>1.8256396584856285</c:v>
                </c:pt>
                <c:pt idx="687">
                  <c:v>1.8256066047685549</c:v>
                </c:pt>
                <c:pt idx="688">
                  <c:v>1.825573551357242</c:v>
                </c:pt>
                <c:pt idx="689">
                  <c:v>1.8255404982516881</c:v>
                </c:pt>
                <c:pt idx="690">
                  <c:v>1.825507445451886</c:v>
                </c:pt>
                <c:pt idx="691">
                  <c:v>1.8254743929578385</c:v>
                </c:pt>
                <c:pt idx="692">
                  <c:v>1.8254413407695536</c:v>
                </c:pt>
                <c:pt idx="693">
                  <c:v>1.8254082888870142</c:v>
                </c:pt>
                <c:pt idx="694">
                  <c:v>1.825375237310233</c:v>
                </c:pt>
                <c:pt idx="695">
                  <c:v>1.8253421860392089</c:v>
                </c:pt>
                <c:pt idx="696">
                  <c:v>1.8253091350739368</c:v>
                </c:pt>
                <c:pt idx="697">
                  <c:v>1.8252760844144156</c:v>
                </c:pt>
                <c:pt idx="698">
                  <c:v>1.8252430340606463</c:v>
                </c:pt>
                <c:pt idx="699">
                  <c:v>1.8252099840126306</c:v>
                </c:pt>
                <c:pt idx="700">
                  <c:v>1.8251769342703694</c:v>
                </c:pt>
                <c:pt idx="701">
                  <c:v>1.8251438848338584</c:v>
                </c:pt>
                <c:pt idx="702">
                  <c:v>1.8251108357030974</c:v>
                </c:pt>
                <c:pt idx="703">
                  <c:v>1.8250777868780883</c:v>
                </c:pt>
                <c:pt idx="704">
                  <c:v>1.8250447383588275</c:v>
                </c:pt>
                <c:pt idx="705">
                  <c:v>1.8250116901453151</c:v>
                </c:pt>
                <c:pt idx="706">
                  <c:v>1.8249786422375589</c:v>
                </c:pt>
                <c:pt idx="707">
                  <c:v>1.8249455946355431</c:v>
                </c:pt>
                <c:pt idx="708">
                  <c:v>1.8249125473392818</c:v>
                </c:pt>
                <c:pt idx="709">
                  <c:v>1.8248795003487697</c:v>
                </c:pt>
                <c:pt idx="710">
                  <c:v>1.8248464536639988</c:v>
                </c:pt>
                <c:pt idx="711">
                  <c:v>1.8248134072849806</c:v>
                </c:pt>
                <c:pt idx="712">
                  <c:v>1.8247803612117064</c:v>
                </c:pt>
                <c:pt idx="713">
                  <c:v>1.8247473154441769</c:v>
                </c:pt>
                <c:pt idx="714">
                  <c:v>1.8247142699823975</c:v>
                </c:pt>
                <c:pt idx="715">
                  <c:v>1.8246812248263637</c:v>
                </c:pt>
                <c:pt idx="716">
                  <c:v>1.8246481799760739</c:v>
                </c:pt>
                <c:pt idx="717">
                  <c:v>1.8246151354315288</c:v>
                </c:pt>
                <c:pt idx="718">
                  <c:v>1.8245820911927231</c:v>
                </c:pt>
                <c:pt idx="719">
                  <c:v>1.8245490472596675</c:v>
                </c:pt>
                <c:pt idx="720">
                  <c:v>1.8245160036323522</c:v>
                </c:pt>
                <c:pt idx="721">
                  <c:v>1.8244829603107799</c:v>
                </c:pt>
                <c:pt idx="722">
                  <c:v>1.8244499172949524</c:v>
                </c:pt>
                <c:pt idx="723">
                  <c:v>1.8244168745848652</c:v>
                </c:pt>
                <c:pt idx="724">
                  <c:v>1.8243838321805201</c:v>
                </c:pt>
                <c:pt idx="725">
                  <c:v>1.8243507900819189</c:v>
                </c:pt>
                <c:pt idx="726">
                  <c:v>1.8243177482890554</c:v>
                </c:pt>
                <c:pt idx="727">
                  <c:v>1.8242847068019321</c:v>
                </c:pt>
                <c:pt idx="728">
                  <c:v>1.8242516656205492</c:v>
                </c:pt>
                <c:pt idx="729">
                  <c:v>1.8242186247449057</c:v>
                </c:pt>
                <c:pt idx="730">
                  <c:v>1.8241855841749999</c:v>
                </c:pt>
                <c:pt idx="731">
                  <c:v>1.8241525439108361</c:v>
                </c:pt>
                <c:pt idx="732">
                  <c:v>1.8241195039524074</c:v>
                </c:pt>
                <c:pt idx="733">
                  <c:v>1.8240864642997199</c:v>
                </c:pt>
                <c:pt idx="734">
                  <c:v>1.8240534249527709</c:v>
                </c:pt>
                <c:pt idx="735">
                  <c:v>1.8240203859115516</c:v>
                </c:pt>
                <c:pt idx="736">
                  <c:v>1.823987347176077</c:v>
                </c:pt>
                <c:pt idx="737">
                  <c:v>1.8239543087463357</c:v>
                </c:pt>
                <c:pt idx="738">
                  <c:v>1.8239212706223258</c:v>
                </c:pt>
                <c:pt idx="739">
                  <c:v>1.8238882328040535</c:v>
                </c:pt>
                <c:pt idx="740">
                  <c:v>1.8238551952915207</c:v>
                </c:pt>
                <c:pt idx="741">
                  <c:v>1.8238221580847158</c:v>
                </c:pt>
                <c:pt idx="742">
                  <c:v>1.8237891211836477</c:v>
                </c:pt>
                <c:pt idx="743">
                  <c:v>1.8237560845883154</c:v>
                </c:pt>
                <c:pt idx="744">
                  <c:v>1.8237230482987137</c:v>
                </c:pt>
                <c:pt idx="745">
                  <c:v>1.8236900123148443</c:v>
                </c:pt>
                <c:pt idx="746">
                  <c:v>1.8236569766367063</c:v>
                </c:pt>
                <c:pt idx="747">
                  <c:v>1.8236239412643007</c:v>
                </c:pt>
                <c:pt idx="748">
                  <c:v>1.8235909061976292</c:v>
                </c:pt>
                <c:pt idx="749">
                  <c:v>1.8235578714366891</c:v>
                </c:pt>
                <c:pt idx="750">
                  <c:v>1.8235248369814752</c:v>
                </c:pt>
                <c:pt idx="751">
                  <c:v>1.823491802831998</c:v>
                </c:pt>
                <c:pt idx="752">
                  <c:v>1.8234587689882433</c:v>
                </c:pt>
                <c:pt idx="753">
                  <c:v>1.8234257354502237</c:v>
                </c:pt>
                <c:pt idx="754">
                  <c:v>1.8233927022179302</c:v>
                </c:pt>
                <c:pt idx="755">
                  <c:v>1.8233596692913663</c:v>
                </c:pt>
                <c:pt idx="756">
                  <c:v>1.8233266366705303</c:v>
                </c:pt>
                <c:pt idx="757">
                  <c:v>1.8232936043554195</c:v>
                </c:pt>
                <c:pt idx="758">
                  <c:v>1.8232605723460367</c:v>
                </c:pt>
                <c:pt idx="759">
                  <c:v>1.8232275406423835</c:v>
                </c:pt>
                <c:pt idx="760">
                  <c:v>1.8231945092444519</c:v>
                </c:pt>
                <c:pt idx="761">
                  <c:v>1.8231614781522509</c:v>
                </c:pt>
                <c:pt idx="762">
                  <c:v>1.8231284473657752</c:v>
                </c:pt>
                <c:pt idx="763">
                  <c:v>1.8230954168850193</c:v>
                </c:pt>
                <c:pt idx="764">
                  <c:v>1.8230623867099913</c:v>
                </c:pt>
                <c:pt idx="765">
                  <c:v>1.8230293568406841</c:v>
                </c:pt>
                <c:pt idx="766">
                  <c:v>1.8229963272771057</c:v>
                </c:pt>
                <c:pt idx="767">
                  <c:v>1.8229632980192507</c:v>
                </c:pt>
                <c:pt idx="768">
                  <c:v>1.8229302690671121</c:v>
                </c:pt>
                <c:pt idx="769">
                  <c:v>1.822897240420704</c:v>
                </c:pt>
                <c:pt idx="770">
                  <c:v>1.822864212080014</c:v>
                </c:pt>
                <c:pt idx="771">
                  <c:v>1.8228311840450431</c:v>
                </c:pt>
                <c:pt idx="772">
                  <c:v>1.8227981563157964</c:v>
                </c:pt>
                <c:pt idx="773">
                  <c:v>1.8227651288922688</c:v>
                </c:pt>
                <c:pt idx="774">
                  <c:v>1.822732101774462</c:v>
                </c:pt>
                <c:pt idx="775">
                  <c:v>1.8226990749623759</c:v>
                </c:pt>
                <c:pt idx="776">
                  <c:v>1.8226660484560089</c:v>
                </c:pt>
                <c:pt idx="777">
                  <c:v>1.8226330222553582</c:v>
                </c:pt>
                <c:pt idx="778">
                  <c:v>1.82259999636043</c:v>
                </c:pt>
                <c:pt idx="779">
                  <c:v>1.82256697077122</c:v>
                </c:pt>
                <c:pt idx="780">
                  <c:v>1.8225339454877236</c:v>
                </c:pt>
                <c:pt idx="781">
                  <c:v>1.8225009205099454</c:v>
                </c:pt>
                <c:pt idx="782">
                  <c:v>1.8224678958378879</c:v>
                </c:pt>
                <c:pt idx="783">
                  <c:v>1.8224348714715477</c:v>
                </c:pt>
                <c:pt idx="784">
                  <c:v>1.8224018474109176</c:v>
                </c:pt>
                <c:pt idx="785">
                  <c:v>1.8223688236560047</c:v>
                </c:pt>
                <c:pt idx="786">
                  <c:v>1.8223358002068064</c:v>
                </c:pt>
                <c:pt idx="787">
                  <c:v>1.8223027770633244</c:v>
                </c:pt>
                <c:pt idx="788">
                  <c:v>1.8222697542255544</c:v>
                </c:pt>
                <c:pt idx="789">
                  <c:v>1.8222367316935033</c:v>
                </c:pt>
                <c:pt idx="790">
                  <c:v>1.8222037094671624</c:v>
                </c:pt>
                <c:pt idx="791">
                  <c:v>1.822170687546536</c:v>
                </c:pt>
                <c:pt idx="792">
                  <c:v>1.8221376659316197</c:v>
                </c:pt>
                <c:pt idx="793">
                  <c:v>1.8221046446224163</c:v>
                </c:pt>
                <c:pt idx="794">
                  <c:v>1.8220716236189221</c:v>
                </c:pt>
                <c:pt idx="795">
                  <c:v>1.8220386029211442</c:v>
                </c:pt>
                <c:pt idx="796">
                  <c:v>1.8220055825290729</c:v>
                </c:pt>
                <c:pt idx="797">
                  <c:v>1.8219725624427117</c:v>
                </c:pt>
                <c:pt idx="798">
                  <c:v>1.8219395426620659</c:v>
                </c:pt>
                <c:pt idx="799">
                  <c:v>1.8219065231871241</c:v>
                </c:pt>
                <c:pt idx="800">
                  <c:v>1.8218735040178906</c:v>
                </c:pt>
                <c:pt idx="801">
                  <c:v>1.8218404851543681</c:v>
                </c:pt>
                <c:pt idx="802">
                  <c:v>1.8218074665965549</c:v>
                </c:pt>
                <c:pt idx="803">
                  <c:v>1.8217744483444527</c:v>
                </c:pt>
                <c:pt idx="804">
                  <c:v>1.8217414303980553</c:v>
                </c:pt>
                <c:pt idx="805">
                  <c:v>1.8217084127573591</c:v>
                </c:pt>
                <c:pt idx="806">
                  <c:v>1.8216753954223766</c:v>
                </c:pt>
                <c:pt idx="807">
                  <c:v>1.8216423783930962</c:v>
                </c:pt>
                <c:pt idx="808">
                  <c:v>1.8216093616695188</c:v>
                </c:pt>
                <c:pt idx="809">
                  <c:v>1.8215763452516534</c:v>
                </c:pt>
                <c:pt idx="810">
                  <c:v>1.8215433291394856</c:v>
                </c:pt>
                <c:pt idx="811">
                  <c:v>1.821510313333027</c:v>
                </c:pt>
                <c:pt idx="812">
                  <c:v>1.8214772978322724</c:v>
                </c:pt>
                <c:pt idx="813">
                  <c:v>1.8214442826372199</c:v>
                </c:pt>
                <c:pt idx="814">
                  <c:v>1.821411267747874</c:v>
                </c:pt>
                <c:pt idx="815">
                  <c:v>1.8213782531642222</c:v>
                </c:pt>
                <c:pt idx="816">
                  <c:v>1.8213452388862796</c:v>
                </c:pt>
                <c:pt idx="817">
                  <c:v>1.8213122249140401</c:v>
                </c:pt>
                <c:pt idx="818">
                  <c:v>1.8212792112474929</c:v>
                </c:pt>
                <c:pt idx="819">
                  <c:v>1.8212461978866559</c:v>
                </c:pt>
                <c:pt idx="820">
                  <c:v>1.8212131848315156</c:v>
                </c:pt>
                <c:pt idx="821">
                  <c:v>1.8211801720820748</c:v>
                </c:pt>
                <c:pt idx="822">
                  <c:v>1.8211471596383353</c:v>
                </c:pt>
                <c:pt idx="823">
                  <c:v>1.8211141475002943</c:v>
                </c:pt>
                <c:pt idx="824">
                  <c:v>1.8210811356679493</c:v>
                </c:pt>
                <c:pt idx="825">
                  <c:v>1.8210481241413037</c:v>
                </c:pt>
                <c:pt idx="826">
                  <c:v>1.8210151129203558</c:v>
                </c:pt>
                <c:pt idx="827">
                  <c:v>1.8209821020051047</c:v>
                </c:pt>
                <c:pt idx="828">
                  <c:v>1.8209490913955504</c:v>
                </c:pt>
                <c:pt idx="829">
                  <c:v>1.8209160810916991</c:v>
                </c:pt>
                <c:pt idx="830">
                  <c:v>1.8208830710935349</c:v>
                </c:pt>
                <c:pt idx="831">
                  <c:v>1.8208500614010728</c:v>
                </c:pt>
                <c:pt idx="832">
                  <c:v>1.8208170520143057</c:v>
                </c:pt>
                <c:pt idx="833">
                  <c:v>1.8207840429332309</c:v>
                </c:pt>
                <c:pt idx="834">
                  <c:v>1.8207510341578468</c:v>
                </c:pt>
                <c:pt idx="835">
                  <c:v>1.8207180256881639</c:v>
                </c:pt>
                <c:pt idx="836">
                  <c:v>1.8206850175241716</c:v>
                </c:pt>
                <c:pt idx="837">
                  <c:v>1.8206520096658734</c:v>
                </c:pt>
                <c:pt idx="838">
                  <c:v>1.820619002113264</c:v>
                </c:pt>
                <c:pt idx="839">
                  <c:v>1.8205859948663514</c:v>
                </c:pt>
                <c:pt idx="840">
                  <c:v>1.8205529879251268</c:v>
                </c:pt>
                <c:pt idx="841">
                  <c:v>1.8205199812895954</c:v>
                </c:pt>
                <c:pt idx="842">
                  <c:v>1.8204869749597554</c:v>
                </c:pt>
                <c:pt idx="843">
                  <c:v>1.8204539689356016</c:v>
                </c:pt>
                <c:pt idx="844">
                  <c:v>1.8204209632171429</c:v>
                </c:pt>
                <c:pt idx="845">
                  <c:v>1.8203879578043685</c:v>
                </c:pt>
                <c:pt idx="846">
                  <c:v>1.8203549526972882</c:v>
                </c:pt>
                <c:pt idx="847">
                  <c:v>1.8203219478958959</c:v>
                </c:pt>
                <c:pt idx="848">
                  <c:v>1.8202889434001923</c:v>
                </c:pt>
                <c:pt idx="849">
                  <c:v>1.820255939210174</c:v>
                </c:pt>
                <c:pt idx="850">
                  <c:v>1.8202229353258428</c:v>
                </c:pt>
                <c:pt idx="851">
                  <c:v>1.8201899317472003</c:v>
                </c:pt>
                <c:pt idx="852">
                  <c:v>1.8201569284742458</c:v>
                </c:pt>
                <c:pt idx="853">
                  <c:v>1.8201239255069783</c:v>
                </c:pt>
                <c:pt idx="854">
                  <c:v>1.8200909228453908</c:v>
                </c:pt>
                <c:pt idx="855">
                  <c:v>1.8200579204894947</c:v>
                </c:pt>
                <c:pt idx="856">
                  <c:v>1.8200249184392776</c:v>
                </c:pt>
                <c:pt idx="857">
                  <c:v>1.8199919166947431</c:v>
                </c:pt>
                <c:pt idx="858">
                  <c:v>1.819958915255901</c:v>
                </c:pt>
                <c:pt idx="859">
                  <c:v>1.8199259141227362</c:v>
                </c:pt>
                <c:pt idx="860">
                  <c:v>1.819892913295261</c:v>
                </c:pt>
                <c:pt idx="861">
                  <c:v>1.8198599127734623</c:v>
                </c:pt>
                <c:pt idx="862">
                  <c:v>1.8198269125573452</c:v>
                </c:pt>
                <c:pt idx="863">
                  <c:v>1.8197939126469143</c:v>
                </c:pt>
                <c:pt idx="864">
                  <c:v>1.8197609130421624</c:v>
                </c:pt>
                <c:pt idx="865">
                  <c:v>1.8197279137430895</c:v>
                </c:pt>
                <c:pt idx="866">
                  <c:v>1.8196949147497037</c:v>
                </c:pt>
                <c:pt idx="867">
                  <c:v>1.8196619160619925</c:v>
                </c:pt>
                <c:pt idx="868">
                  <c:v>1.8196289176799585</c:v>
                </c:pt>
                <c:pt idx="869">
                  <c:v>1.8195959196036045</c:v>
                </c:pt>
                <c:pt idx="870">
                  <c:v>1.819562921832933</c:v>
                </c:pt>
                <c:pt idx="871">
                  <c:v>1.819529924367937</c:v>
                </c:pt>
                <c:pt idx="872">
                  <c:v>1.8194969272086237</c:v>
                </c:pt>
                <c:pt idx="873">
                  <c:v>1.8194639303549831</c:v>
                </c:pt>
                <c:pt idx="874">
                  <c:v>1.8194309338070189</c:v>
                </c:pt>
                <c:pt idx="875">
                  <c:v>1.8193979375647329</c:v>
                </c:pt>
                <c:pt idx="876">
                  <c:v>1.8193649416281215</c:v>
                </c:pt>
                <c:pt idx="877">
                  <c:v>1.8193319459971837</c:v>
                </c:pt>
                <c:pt idx="878">
                  <c:v>1.8192989506719295</c:v>
                </c:pt>
                <c:pt idx="879">
                  <c:v>1.8192659556523436</c:v>
                </c:pt>
                <c:pt idx="880">
                  <c:v>1.8192329609384341</c:v>
                </c:pt>
                <c:pt idx="881">
                  <c:v>1.8191999665301974</c:v>
                </c:pt>
                <c:pt idx="882">
                  <c:v>1.8191669724276336</c:v>
                </c:pt>
                <c:pt idx="883">
                  <c:v>1.8191339786307426</c:v>
                </c:pt>
                <c:pt idx="884">
                  <c:v>1.819100985139527</c:v>
                </c:pt>
                <c:pt idx="885">
                  <c:v>1.8190679919539807</c:v>
                </c:pt>
                <c:pt idx="886">
                  <c:v>1.8190349990741046</c:v>
                </c:pt>
                <c:pt idx="887">
                  <c:v>1.8190020064999075</c:v>
                </c:pt>
                <c:pt idx="888">
                  <c:v>1.8189690142313761</c:v>
                </c:pt>
                <c:pt idx="889">
                  <c:v>1.8189360222685167</c:v>
                </c:pt>
                <c:pt idx="890">
                  <c:v>1.8189030306113203</c:v>
                </c:pt>
                <c:pt idx="891">
                  <c:v>1.8188700392597994</c:v>
                </c:pt>
                <c:pt idx="892">
                  <c:v>1.818837048213946</c:v>
                </c:pt>
                <c:pt idx="893">
                  <c:v>1.8188040574737663</c:v>
                </c:pt>
                <c:pt idx="894">
                  <c:v>1.8187710670392514</c:v>
                </c:pt>
                <c:pt idx="895">
                  <c:v>1.8187380769104022</c:v>
                </c:pt>
                <c:pt idx="896">
                  <c:v>1.8187050870872179</c:v>
                </c:pt>
                <c:pt idx="897">
                  <c:v>1.8186720975697073</c:v>
                </c:pt>
                <c:pt idx="898">
                  <c:v>1.8186391083578606</c:v>
                </c:pt>
                <c:pt idx="899">
                  <c:v>1.8186061194516769</c:v>
                </c:pt>
                <c:pt idx="900">
                  <c:v>1.8185731308511635</c:v>
                </c:pt>
                <c:pt idx="901">
                  <c:v>1.8185401425563095</c:v>
                </c:pt>
                <c:pt idx="902">
                  <c:v>1.8185071545671256</c:v>
                </c:pt>
                <c:pt idx="903">
                  <c:v>1.8184741668836049</c:v>
                </c:pt>
                <c:pt idx="904">
                  <c:v>1.8184411795057471</c:v>
                </c:pt>
                <c:pt idx="905">
                  <c:v>1.8184081924335533</c:v>
                </c:pt>
                <c:pt idx="906">
                  <c:v>1.8183752056670226</c:v>
                </c:pt>
                <c:pt idx="907">
                  <c:v>1.8183422192061531</c:v>
                </c:pt>
                <c:pt idx="908">
                  <c:v>1.8183092330509458</c:v>
                </c:pt>
                <c:pt idx="909">
                  <c:v>1.8182762472014034</c:v>
                </c:pt>
                <c:pt idx="910">
                  <c:v>1.8182432616575177</c:v>
                </c:pt>
                <c:pt idx="911">
                  <c:v>1.8182102764192969</c:v>
                </c:pt>
                <c:pt idx="912">
                  <c:v>1.8181772914867338</c:v>
                </c:pt>
                <c:pt idx="913">
                  <c:v>1.8181443068598311</c:v>
                </c:pt>
                <c:pt idx="914">
                  <c:v>1.8181113225385896</c:v>
                </c:pt>
                <c:pt idx="915">
                  <c:v>1.8180783385230024</c:v>
                </c:pt>
                <c:pt idx="916">
                  <c:v>1.8180453548130728</c:v>
                </c:pt>
                <c:pt idx="917">
                  <c:v>1.8180123714088063</c:v>
                </c:pt>
                <c:pt idx="918">
                  <c:v>1.8179793883101976</c:v>
                </c:pt>
                <c:pt idx="919">
                  <c:v>1.8179464055172403</c:v>
                </c:pt>
                <c:pt idx="920">
                  <c:v>1.8179134230299496</c:v>
                </c:pt>
                <c:pt idx="921">
                  <c:v>1.8178804408483078</c:v>
                </c:pt>
                <c:pt idx="922">
                  <c:v>1.817847458972321</c:v>
                </c:pt>
                <c:pt idx="923">
                  <c:v>1.8178144774019973</c:v>
                </c:pt>
                <c:pt idx="924">
                  <c:v>1.8177814961373233</c:v>
                </c:pt>
                <c:pt idx="925">
                  <c:v>1.8177485151783026</c:v>
                </c:pt>
                <c:pt idx="926">
                  <c:v>1.8177155345249405</c:v>
                </c:pt>
                <c:pt idx="927">
                  <c:v>1.8176825541772264</c:v>
                </c:pt>
                <c:pt idx="928">
                  <c:v>1.8176495741351717</c:v>
                </c:pt>
                <c:pt idx="929">
                  <c:v>1.817616594398765</c:v>
                </c:pt>
                <c:pt idx="930">
                  <c:v>1.8175836149680098</c:v>
                </c:pt>
                <c:pt idx="931">
                  <c:v>1.817550635842915</c:v>
                </c:pt>
                <c:pt idx="932">
                  <c:v>1.8175176570234646</c:v>
                </c:pt>
                <c:pt idx="933">
                  <c:v>1.8174846785096683</c:v>
                </c:pt>
                <c:pt idx="934">
                  <c:v>1.81745170030152</c:v>
                </c:pt>
                <c:pt idx="935">
                  <c:v>1.8174187223990232</c:v>
                </c:pt>
                <c:pt idx="936">
                  <c:v>1.8173857448021753</c:v>
                </c:pt>
                <c:pt idx="937">
                  <c:v>1.817352767510978</c:v>
                </c:pt>
                <c:pt idx="938">
                  <c:v>1.8173197905254304</c:v>
                </c:pt>
                <c:pt idx="939">
                  <c:v>1.8172868138455254</c:v>
                </c:pt>
                <c:pt idx="940">
                  <c:v>1.8172538374712737</c:v>
                </c:pt>
                <c:pt idx="941">
                  <c:v>1.8172208614026708</c:v>
                </c:pt>
                <c:pt idx="942">
                  <c:v>1.8171878856397168</c:v>
                </c:pt>
                <c:pt idx="943">
                  <c:v>1.8171549101824045</c:v>
                </c:pt>
                <c:pt idx="944">
                  <c:v>1.8171219350307402</c:v>
                </c:pt>
                <c:pt idx="945">
                  <c:v>1.8170889601847264</c:v>
                </c:pt>
                <c:pt idx="946">
                  <c:v>1.8170559856443464</c:v>
                </c:pt>
                <c:pt idx="947">
                  <c:v>1.8170230114096233</c:v>
                </c:pt>
                <c:pt idx="948">
                  <c:v>1.8169900374805348</c:v>
                </c:pt>
                <c:pt idx="949">
                  <c:v>1.816957063857096</c:v>
                </c:pt>
                <c:pt idx="950">
                  <c:v>1.8169240905392972</c:v>
                </c:pt>
                <c:pt idx="951">
                  <c:v>1.8168911175271463</c:v>
                </c:pt>
                <c:pt idx="952">
                  <c:v>1.8168581448206362</c:v>
                </c:pt>
                <c:pt idx="953">
                  <c:v>1.8168251724197706</c:v>
                </c:pt>
                <c:pt idx="954">
                  <c:v>1.8167922003245431</c:v>
                </c:pt>
                <c:pt idx="955">
                  <c:v>1.8167592285349583</c:v>
                </c:pt>
                <c:pt idx="956">
                  <c:v>1.8167262570510125</c:v>
                </c:pt>
                <c:pt idx="957">
                  <c:v>1.8166932858727129</c:v>
                </c:pt>
                <c:pt idx="958">
                  <c:v>1.8166603150000453</c:v>
                </c:pt>
                <c:pt idx="959">
                  <c:v>1.8166273444330265</c:v>
                </c:pt>
                <c:pt idx="960">
                  <c:v>1.8165943741716406</c:v>
                </c:pt>
                <c:pt idx="961">
                  <c:v>1.8165614042158937</c:v>
                </c:pt>
                <c:pt idx="962">
                  <c:v>1.8165284345657868</c:v>
                </c:pt>
                <c:pt idx="963">
                  <c:v>1.8164954652213181</c:v>
                </c:pt>
                <c:pt idx="964">
                  <c:v>1.8164624961824849</c:v>
                </c:pt>
                <c:pt idx="965">
                  <c:v>1.8164295274492916</c:v>
                </c:pt>
                <c:pt idx="966">
                  <c:v>1.816396559021733</c:v>
                </c:pt>
                <c:pt idx="967">
                  <c:v>1.8163635908998081</c:v>
                </c:pt>
                <c:pt idx="968">
                  <c:v>1.8163306230835223</c:v>
                </c:pt>
                <c:pt idx="969">
                  <c:v>1.8162976555728703</c:v>
                </c:pt>
                <c:pt idx="970">
                  <c:v>1.8162646883678555</c:v>
                </c:pt>
                <c:pt idx="971">
                  <c:v>1.8162317214684709</c:v>
                </c:pt>
                <c:pt idx="972">
                  <c:v>1.8161987548747236</c:v>
                </c:pt>
                <c:pt idx="973">
                  <c:v>1.8161657885866092</c:v>
                </c:pt>
                <c:pt idx="974">
                  <c:v>1.816132822604132</c:v>
                </c:pt>
                <c:pt idx="975">
                  <c:v>1.8160998569272717</c:v>
                </c:pt>
                <c:pt idx="976">
                  <c:v>1.8160668915560594</c:v>
                </c:pt>
                <c:pt idx="977">
                  <c:v>1.8160339264904728</c:v>
                </c:pt>
                <c:pt idx="978">
                  <c:v>1.8160009617305146</c:v>
                </c:pt>
                <c:pt idx="979">
                  <c:v>1.8159679972761973</c:v>
                </c:pt>
                <c:pt idx="980">
                  <c:v>1.8159350331274995</c:v>
                </c:pt>
                <c:pt idx="981">
                  <c:v>1.8159020692844399</c:v>
                </c:pt>
                <c:pt idx="982">
                  <c:v>1.8158691057470024</c:v>
                </c:pt>
                <c:pt idx="983">
                  <c:v>1.8158361425152023</c:v>
                </c:pt>
                <c:pt idx="984">
                  <c:v>1.8158031795890217</c:v>
                </c:pt>
                <c:pt idx="985">
                  <c:v>1.8157702169684722</c:v>
                </c:pt>
                <c:pt idx="986">
                  <c:v>1.815737254653552</c:v>
                </c:pt>
                <c:pt idx="987">
                  <c:v>1.815704292644261</c:v>
                </c:pt>
                <c:pt idx="988">
                  <c:v>1.8156713309405932</c:v>
                </c:pt>
                <c:pt idx="989">
                  <c:v>1.8156383695425529</c:v>
                </c:pt>
                <c:pt idx="990">
                  <c:v>1.8156054084501374</c:v>
                </c:pt>
                <c:pt idx="991">
                  <c:v>1.8155724476633477</c:v>
                </c:pt>
                <c:pt idx="992">
                  <c:v>1.8155394871821899</c:v>
                </c:pt>
                <c:pt idx="993">
                  <c:v>1.8155065270066464</c:v>
                </c:pt>
                <c:pt idx="994">
                  <c:v>1.8154735671367304</c:v>
                </c:pt>
                <c:pt idx="995">
                  <c:v>1.815440607572441</c:v>
                </c:pt>
                <c:pt idx="996">
                  <c:v>1.8154076483137747</c:v>
                </c:pt>
                <c:pt idx="997">
                  <c:v>1.8153746893607279</c:v>
                </c:pt>
                <c:pt idx="998">
                  <c:v>1.8153417307133024</c:v>
                </c:pt>
                <c:pt idx="999">
                  <c:v>1.8153087723715045</c:v>
                </c:pt>
                <c:pt idx="1000">
                  <c:v>1.8152758143353251</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Calculs!$AH$4:$AH$1004</c:f>
              <c:numCache>
                <c:formatCode>0.00</c:formatCode>
                <c:ptCount val="1001"/>
                <c:pt idx="0">
                  <c:v>0</c:v>
                </c:pt>
                <c:pt idx="1">
                  <c:v>29.790757957858151</c:v>
                </c:pt>
                <c:pt idx="2">
                  <c:v>112.73228689865003</c:v>
                </c:pt>
                <c:pt idx="3">
                  <c:v>163.28667005316819</c:v>
                </c:pt>
                <c:pt idx="4">
                  <c:v>158.01475672241395</c:v>
                </c:pt>
                <c:pt idx="5">
                  <c:v>152.7285126374363</c:v>
                </c:pt>
                <c:pt idx="6">
                  <c:v>150.66072464858169</c:v>
                </c:pt>
                <c:pt idx="7">
                  <c:v>151.82102456617523</c:v>
                </c:pt>
                <c:pt idx="8">
                  <c:v>152.98181110816432</c:v>
                </c:pt>
                <c:pt idx="9">
                  <c:v>154.14305508302181</c:v>
                </c:pt>
                <c:pt idx="10">
                  <c:v>155.30472682507775</c:v>
                </c:pt>
                <c:pt idx="11">
                  <c:v>156.13120559954339</c:v>
                </c:pt>
                <c:pt idx="12">
                  <c:v>156.6214668178946</c:v>
                </c:pt>
                <c:pt idx="13">
                  <c:v>157.11060280071842</c:v>
                </c:pt>
                <c:pt idx="14">
                  <c:v>157.59859289232301</c:v>
                </c:pt>
                <c:pt idx="15">
                  <c:v>158.08541637911827</c:v>
                </c:pt>
                <c:pt idx="16">
                  <c:v>158.57105249146397</c:v>
                </c:pt>
                <c:pt idx="17">
                  <c:v>159.05548040554427</c:v>
                </c:pt>
                <c:pt idx="18">
                  <c:v>159.53867924526847</c:v>
                </c:pt>
                <c:pt idx="19">
                  <c:v>160.02062808419825</c:v>
                </c:pt>
                <c:pt idx="20">
                  <c:v>160.50130594750067</c:v>
                </c:pt>
                <c:pt idx="21">
                  <c:v>160.84589182322139</c:v>
                </c:pt>
                <c:pt idx="22">
                  <c:v>161.05397478209832</c:v>
                </c:pt>
                <c:pt idx="23">
                  <c:v>161.26016388155929</c:v>
                </c:pt>
                <c:pt idx="24">
                  <c:v>161.46444663106217</c:v>
                </c:pt>
                <c:pt idx="25">
                  <c:v>161.66681062093267</c:v>
                </c:pt>
                <c:pt idx="26">
                  <c:v>161.86724352406114</c:v>
                </c:pt>
                <c:pt idx="27">
                  <c:v>162.06573295793891</c:v>
                </c:pt>
                <c:pt idx="28">
                  <c:v>162.26226659596688</c:v>
                </c:pt>
                <c:pt idx="29">
                  <c:v>162.45683234283501</c:v>
                </c:pt>
                <c:pt idx="30">
                  <c:v>162.649418193202</c:v>
                </c:pt>
                <c:pt idx="31">
                  <c:v>162.84001223333004</c:v>
                </c:pt>
                <c:pt idx="32">
                  <c:v>163.02860264271771</c:v>
                </c:pt>
                <c:pt idx="33">
                  <c:v>163.21517769573356</c:v>
                </c:pt>
                <c:pt idx="34">
                  <c:v>163.3997257632486</c:v>
                </c:pt>
                <c:pt idx="35">
                  <c:v>163.58223531426756</c:v>
                </c:pt>
                <c:pt idx="36">
                  <c:v>163.76269491755781</c:v>
                </c:pt>
                <c:pt idx="37">
                  <c:v>163.94109324327491</c:v>
                </c:pt>
                <c:pt idx="38">
                  <c:v>164.11741906458514</c:v>
                </c:pt>
                <c:pt idx="39">
                  <c:v>164.29166125928307</c:v>
                </c:pt>
                <c:pt idx="40">
                  <c:v>164.46380881140462</c:v>
                </c:pt>
                <c:pt idx="41">
                  <c:v>164.52868623136013</c:v>
                </c:pt>
                <c:pt idx="42">
                  <c:v>164.48600268744804</c:v>
                </c:pt>
                <c:pt idx="43">
                  <c:v>164.44080990517671</c:v>
                </c:pt>
                <c:pt idx="44">
                  <c:v>164.39310620374999</c:v>
                </c:pt>
                <c:pt idx="45">
                  <c:v>164.34289008086699</c:v>
                </c:pt>
                <c:pt idx="46">
                  <c:v>164.29016021319981</c:v>
                </c:pt>
                <c:pt idx="47">
                  <c:v>164.23491545684561</c:v>
                </c:pt>
                <c:pt idx="48">
                  <c:v>164.17715484775212</c:v>
                </c:pt>
                <c:pt idx="49">
                  <c:v>164.11687760211743</c:v>
                </c:pt>
                <c:pt idx="50">
                  <c:v>164.05408311676314</c:v>
                </c:pt>
                <c:pt idx="51">
                  <c:v>163.98877096948104</c:v>
                </c:pt>
                <c:pt idx="52">
                  <c:v>163.9209409193526</c:v>
                </c:pt>
                <c:pt idx="53">
                  <c:v>163.85059290704183</c:v>
                </c:pt>
                <c:pt idx="54">
                  <c:v>163.77772705506075</c:v>
                </c:pt>
                <c:pt idx="55">
                  <c:v>163.7023436680073</c:v>
                </c:pt>
                <c:pt idx="56">
                  <c:v>163.62444323277631</c:v>
                </c:pt>
                <c:pt idx="57">
                  <c:v>163.54402641874228</c:v>
                </c:pt>
                <c:pt idx="58">
                  <c:v>163.46109407791488</c:v>
                </c:pt>
                <c:pt idx="59">
                  <c:v>163.37564724506609</c:v>
                </c:pt>
                <c:pt idx="60">
                  <c:v>163.28768713782983</c:v>
                </c:pt>
                <c:pt idx="61">
                  <c:v>163.19721515677324</c:v>
                </c:pt>
                <c:pt idx="62">
                  <c:v>163.10423288544007</c:v>
                </c:pt>
                <c:pt idx="63">
                  <c:v>163.0087420903655</c:v>
                </c:pt>
                <c:pt idx="64">
                  <c:v>162.91074472106308</c:v>
                </c:pt>
                <c:pt idx="65">
                  <c:v>162.81024290998303</c:v>
                </c:pt>
                <c:pt idx="66">
                  <c:v>162.70723897244238</c:v>
                </c:pt>
                <c:pt idx="67">
                  <c:v>162.60173540652644</c:v>
                </c:pt>
                <c:pt idx="68">
                  <c:v>162.49373489296204</c:v>
                </c:pt>
                <c:pt idx="69">
                  <c:v>162.38324029496238</c:v>
                </c:pt>
                <c:pt idx="70">
                  <c:v>162.27025465804303</c:v>
                </c:pt>
                <c:pt idx="71">
                  <c:v>162.15478120980978</c:v>
                </c:pt>
                <c:pt idx="72">
                  <c:v>162.03682335971808</c:v>
                </c:pt>
                <c:pt idx="73">
                  <c:v>161.91638469880354</c:v>
                </c:pt>
                <c:pt idx="74">
                  <c:v>161.7934689993846</c:v>
                </c:pt>
                <c:pt idx="75">
                  <c:v>161.66808021473639</c:v>
                </c:pt>
                <c:pt idx="76">
                  <c:v>161.54022247873647</c:v>
                </c:pt>
                <c:pt idx="77">
                  <c:v>161.40990010548191</c:v>
                </c:pt>
                <c:pt idx="78">
                  <c:v>161.2771175888787</c:v>
                </c:pt>
                <c:pt idx="79">
                  <c:v>161.14187960220227</c:v>
                </c:pt>
                <c:pt idx="80">
                  <c:v>161.00419099763042</c:v>
                </c:pt>
                <c:pt idx="81">
                  <c:v>160.7566396798764</c:v>
                </c:pt>
                <c:pt idx="82">
                  <c:v>160.39901479494938</c:v>
                </c:pt>
                <c:pt idx="83">
                  <c:v>160.03870745929439</c:v>
                </c:pt>
                <c:pt idx="84">
                  <c:v>159.67573431932806</c:v>
                </c:pt>
                <c:pt idx="85">
                  <c:v>159.31011220926717</c:v>
                </c:pt>
                <c:pt idx="86">
                  <c:v>158.94185814863874</c:v>
                </c:pt>
                <c:pt idx="87">
                  <c:v>158.57098933976292</c:v>
                </c:pt>
                <c:pt idx="88">
                  <c:v>158.19752316520876</c:v>
                </c:pt>
                <c:pt idx="89">
                  <c:v>157.82147718522342</c:v>
                </c:pt>
                <c:pt idx="90">
                  <c:v>157.44286913513602</c:v>
                </c:pt>
                <c:pt idx="91">
                  <c:v>157.01418354899286</c:v>
                </c:pt>
                <c:pt idx="92">
                  <c:v>156.53535307077658</c:v>
                </c:pt>
                <c:pt idx="93">
                  <c:v>156.0539249526106</c:v>
                </c:pt>
                <c:pt idx="94">
                  <c:v>155.56992291593684</c:v>
                </c:pt>
                <c:pt idx="95">
                  <c:v>155.08337083638261</c:v>
                </c:pt>
                <c:pt idx="96">
                  <c:v>154.59429274006726</c:v>
                </c:pt>
                <c:pt idx="97">
                  <c:v>154.10271279989331</c:v>
                </c:pt>
                <c:pt idx="98">
                  <c:v>153.6086553318228</c:v>
                </c:pt>
                <c:pt idx="99">
                  <c:v>153.11214479114054</c:v>
                </c:pt>
                <c:pt idx="100">
                  <c:v>152.61320576870455</c:v>
                </c:pt>
                <c:pt idx="101">
                  <c:v>152.10424846263967</c:v>
                </c:pt>
                <c:pt idx="102">
                  <c:v>151.58528577228455</c:v>
                </c:pt>
                <c:pt idx="103">
                  <c:v>151.06395803269803</c:v>
                </c:pt>
                <c:pt idx="104">
                  <c:v>150.54029120437806</c:v>
                </c:pt>
                <c:pt idx="105">
                  <c:v>150.01431136195612</c:v>
                </c:pt>
                <c:pt idx="106">
                  <c:v>149.48604469023877</c:v>
                </c:pt>
                <c:pt idx="107">
                  <c:v>148.95551748024511</c:v>
                </c:pt>
                <c:pt idx="108">
                  <c:v>148.42275612524085</c:v>
                </c:pt>
                <c:pt idx="109">
                  <c:v>147.88778711677097</c:v>
                </c:pt>
                <c:pt idx="110">
                  <c:v>147.35063704069063</c:v>
                </c:pt>
                <c:pt idx="111">
                  <c:v>146.8991345253811</c:v>
                </c:pt>
                <c:pt idx="112">
                  <c:v>146.53342453775173</c:v>
                </c:pt>
                <c:pt idx="113">
                  <c:v>146.16570548820619</c:v>
                </c:pt>
                <c:pt idx="114">
                  <c:v>145.79599489526737</c:v>
                </c:pt>
                <c:pt idx="115">
                  <c:v>145.42431038287083</c:v>
                </c:pt>
                <c:pt idx="116">
                  <c:v>145.0506696779664</c:v>
                </c:pt>
                <c:pt idx="117">
                  <c:v>144.67509060811133</c:v>
                </c:pt>
                <c:pt idx="118">
                  <c:v>144.29759109905436</c:v>
                </c:pt>
                <c:pt idx="119">
                  <c:v>143.91818917231311</c:v>
                </c:pt>
                <c:pt idx="120">
                  <c:v>143.53690294274367</c:v>
                </c:pt>
                <c:pt idx="121">
                  <c:v>143.00790509005623</c:v>
                </c:pt>
                <c:pt idx="122">
                  <c:v>142.3310457923975</c:v>
                </c:pt>
                <c:pt idx="123">
                  <c:v>141.65225947780306</c:v>
                </c:pt>
                <c:pt idx="124">
                  <c:v>140.97158052664869</c:v>
                </c:pt>
                <c:pt idx="125">
                  <c:v>140.28904332567373</c:v>
                </c:pt>
                <c:pt idx="126">
                  <c:v>139.60468226292269</c:v>
                </c:pt>
                <c:pt idx="127">
                  <c:v>138.9185317227186</c:v>
                </c:pt>
                <c:pt idx="128">
                  <c:v>138.23062608066729</c:v>
                </c:pt>
                <c:pt idx="129">
                  <c:v>137.54099969869552</c:v>
                </c:pt>
                <c:pt idx="130">
                  <c:v>136.84968692012282</c:v>
                </c:pt>
                <c:pt idx="131">
                  <c:v>136.11848391913608</c:v>
                </c:pt>
                <c:pt idx="132">
                  <c:v>135.34739061640474</c:v>
                </c:pt>
                <c:pt idx="133">
                  <c:v>134.57470608049212</c:v>
                </c:pt>
                <c:pt idx="134">
                  <c:v>133.80046897521339</c:v>
                </c:pt>
                <c:pt idx="135">
                  <c:v>133.02471788934309</c:v>
                </c:pt>
                <c:pt idx="136">
                  <c:v>132.24749133119349</c:v>
                </c:pt>
                <c:pt idx="137">
                  <c:v>131.46882772324963</c:v>
                </c:pt>
                <c:pt idx="138">
                  <c:v>130.6887653968611</c:v>
                </c:pt>
                <c:pt idx="139">
                  <c:v>129.9073425869918</c:v>
                </c:pt>
                <c:pt idx="140">
                  <c:v>129.12459742702936</c:v>
                </c:pt>
                <c:pt idx="141">
                  <c:v>127.88272351774552</c:v>
                </c:pt>
                <c:pt idx="142">
                  <c:v>126.18147455251037</c:v>
                </c:pt>
                <c:pt idx="143">
                  <c:v>124.47915948665975</c:v>
                </c:pt>
                <c:pt idx="144">
                  <c:v>122.77588014244859</c:v>
                </c:pt>
                <c:pt idx="145">
                  <c:v>121.07173748534049</c:v>
                </c:pt>
                <c:pt idx="146">
                  <c:v>119.36683160797016</c:v>
                </c:pt>
                <c:pt idx="147">
                  <c:v>117.66126171456189</c:v>
                </c:pt>
                <c:pt idx="148">
                  <c:v>115.95512610580555</c:v>
                </c:pt>
                <c:pt idx="149">
                  <c:v>114.24852216418969</c:v>
                </c:pt>
                <c:pt idx="150">
                  <c:v>112.54154633979319</c:v>
                </c:pt>
                <c:pt idx="151">
                  <c:v>110.83429413653435</c:v>
                </c:pt>
                <c:pt idx="152">
                  <c:v>109.12686009887852</c:v>
                </c:pt>
                <c:pt idx="153">
                  <c:v>107.41933779900226</c:v>
                </c:pt>
                <c:pt idx="154">
                  <c:v>105.71181982441524</c:v>
                </c:pt>
                <c:pt idx="155">
                  <c:v>104.00439776603672</c:v>
                </c:pt>
                <c:pt idx="156">
                  <c:v>100.12481791875838</c:v>
                </c:pt>
                <c:pt idx="157">
                  <c:v>94.073448669395717</c:v>
                </c:pt>
                <c:pt idx="158">
                  <c:v>88.025993773713182</c:v>
                </c:pt>
                <c:pt idx="159">
                  <c:v>81.983133306216871</c:v>
                </c:pt>
                <c:pt idx="160">
                  <c:v>75.945534152164598</c:v>
                </c:pt>
                <c:pt idx="161">
                  <c:v>67.150784448502961</c:v>
                </c:pt>
                <c:pt idx="162">
                  <c:v>55.602200411221752</c:v>
                </c:pt>
                <c:pt idx="163">
                  <c:v>44.332811132147263</c:v>
                </c:pt>
                <c:pt idx="164">
                  <c:v>33.344288327537903</c:v>
                </c:pt>
                <c:pt idx="165">
                  <c:v>25.014517046685469</c:v>
                </c:pt>
                <c:pt idx="166">
                  <c:v>19.340433042910057</c:v>
                </c:pt>
                <c:pt idx="167">
                  <c:v>11.669891898128371</c:v>
                </c:pt>
                <c:pt idx="168">
                  <c:v>3.4597047155044285</c:v>
                </c:pt>
                <c:pt idx="169">
                  <c:v>-8.8783999498933994</c:v>
                </c:pt>
                <c:pt idx="170">
                  <c:v>-22.428350649154897</c:v>
                </c:pt>
                <c:pt idx="171">
                  <c:v>-26.966573638942382</c:v>
                </c:pt>
                <c:pt idx="172">
                  <c:v>-26.872390981472581</c:v>
                </c:pt>
                <c:pt idx="173">
                  <c:v>-26.778629740431665</c:v>
                </c:pt>
                <c:pt idx="174">
                  <c:v>-26.685287404712653</c:v>
                </c:pt>
                <c:pt idx="175">
                  <c:v>-26.592361482049686</c:v>
                </c:pt>
                <c:pt idx="176">
                  <c:v>-26.499849498847919</c:v>
                </c:pt>
                <c:pt idx="177">
                  <c:v>-26.40774900001534</c:v>
                </c:pt>
                <c:pt idx="178">
                  <c:v>-26.316057548796241</c:v>
                </c:pt>
                <c:pt idx="179">
                  <c:v>-26.224772726606602</c:v>
                </c:pt>
                <c:pt idx="180">
                  <c:v>-26.133892132870962</c:v>
                </c:pt>
                <c:pt idx="181">
                  <c:v>-26.043413384861264</c:v>
                </c:pt>
                <c:pt idx="182">
                  <c:v>-25.953334117537175</c:v>
                </c:pt>
                <c:pt idx="183">
                  <c:v>-25.863651983388245</c:v>
                </c:pt>
                <c:pt idx="184">
                  <c:v>-25.774364652277526</c:v>
                </c:pt>
                <c:pt idx="185">
                  <c:v>-25.685469811287017</c:v>
                </c:pt>
                <c:pt idx="186">
                  <c:v>-25.596965164564551</c:v>
                </c:pt>
                <c:pt idx="187">
                  <c:v>-25.508848433172407</c:v>
                </c:pt>
                <c:pt idx="188">
                  <c:v>-25.421117354937394</c:v>
                </c:pt>
                <c:pt idx="189">
                  <c:v>-25.333769684302499</c:v>
                </c:pt>
                <c:pt idx="190">
                  <c:v>-25.246803192180131</c:v>
                </c:pt>
                <c:pt idx="191">
                  <c:v>-25.160215665806863</c:v>
                </c:pt>
                <c:pt idx="192">
                  <c:v>-25.074004908599555</c:v>
                </c:pt>
                <c:pt idx="193">
                  <c:v>-24.988168740013144</c:v>
                </c:pt>
                <c:pt idx="194">
                  <c:v>-24.902704995399738</c:v>
                </c:pt>
                <c:pt idx="195">
                  <c:v>-24.817611525869307</c:v>
                </c:pt>
                <c:pt idx="196">
                  <c:v>-24.732886198151608</c:v>
                </c:pt>
                <c:pt idx="197">
                  <c:v>-24.64852689445971</c:v>
                </c:pt>
                <c:pt idx="198">
                  <c:v>-24.564531512354787</c:v>
                </c:pt>
                <c:pt idx="199">
                  <c:v>-24.480897964612364</c:v>
                </c:pt>
                <c:pt idx="200">
                  <c:v>-24.397624179089899</c:v>
                </c:pt>
                <c:pt idx="201">
                  <c:v>-24.314708098595673</c:v>
                </c:pt>
                <c:pt idx="202">
                  <c:v>-23.49653338548902</c:v>
                </c:pt>
                <c:pt idx="203">
                  <c:v>-22.712792050362665</c:v>
                </c:pt>
                <c:pt idx="204">
                  <c:v>-21.961578388578793</c:v>
                </c:pt>
                <c:pt idx="205">
                  <c:v>-21.241118209627967</c:v>
                </c:pt>
                <c:pt idx="206">
                  <c:v>-20.549758039809497</c:v>
                </c:pt>
                <c:pt idx="207">
                  <c:v>-19.885955349531734</c:v>
                </c:pt>
                <c:pt idx="208">
                  <c:v>-19.248269695244545</c:v>
                </c:pt>
                <c:pt idx="209">
                  <c:v>-18.635354679157413</c:v>
                </c:pt>
                <c:pt idx="210">
                  <c:v>-18.045950641311549</c:v>
                </c:pt>
                <c:pt idx="211">
                  <c:v>-17.47887800851133</c:v>
                </c:pt>
                <c:pt idx="212">
                  <c:v>-16.933031233286155</c:v>
                </c:pt>
                <c:pt idx="213">
                  <c:v>-16.407373263626468</c:v>
                </c:pt>
                <c:pt idx="214">
                  <c:v>-15.900930490866401</c:v>
                </c:pt>
                <c:pt idx="215">
                  <c:v>-15.412788128898818</c:v>
                </c:pt>
                <c:pt idx="216">
                  <c:v>-14.94208598301579</c:v>
                </c:pt>
                <c:pt idx="217">
                  <c:v>-14.488014571161241</c:v>
                </c:pt>
                <c:pt idx="218">
                  <c:v>-14.049811564344209</c:v>
                </c:pt>
                <c:pt idx="219">
                  <c:v>-13.626758516458246</c:v>
                </c:pt>
                <c:pt idx="220">
                  <c:v>-13.218177856844958</c:v>
                </c:pt>
                <c:pt idx="221">
                  <c:v>-12.823430121678562</c:v>
                </c:pt>
                <c:pt idx="222">
                  <c:v>-12.441911402677187</c:v>
                </c:pt>
                <c:pt idx="223">
                  <c:v>-12.073050993804181</c:v>
                </c:pt>
                <c:pt idx="224">
                  <c:v>-11.716309218541868</c:v>
                </c:pt>
                <c:pt idx="225">
                  <c:v>-11.371175422029408</c:v>
                </c:pt>
                <c:pt idx="226">
                  <c:v>-11.037166113880893</c:v>
                </c:pt>
                <c:pt idx="227">
                  <c:v>-10.713823248861679</c:v>
                </c:pt>
                <c:pt idx="228">
                  <c:v>-10.400712633818248</c:v>
                </c:pt>
                <c:pt idx="229">
                  <c:v>-10.0974224503474</c:v>
                </c:pt>
                <c:pt idx="230">
                  <c:v>-9.8035618836676832</c:v>
                </c:pt>
                <c:pt idx="231">
                  <c:v>-9.5187598490334882</c:v>
                </c:pt>
                <c:pt idx="232">
                  <c:v>-9.2426638078203656</c:v>
                </c:pt>
                <c:pt idx="233">
                  <c:v>-8.974938666119419</c:v>
                </c:pt>
                <c:pt idx="234">
                  <c:v>-8.7152657493174956</c:v>
                </c:pt>
                <c:pt idx="235">
                  <c:v>-8.4633418467158528</c:v>
                </c:pt>
                <c:pt idx="236">
                  <c:v>-8.2188783207597691</c:v>
                </c:pt>
                <c:pt idx="237">
                  <c:v>-7.9816002759216662</c:v>
                </c:pt>
                <c:pt idx="238">
                  <c:v>-7.7512457827049559</c:v>
                </c:pt>
                <c:pt idx="239">
                  <c:v>-7.5275651526208867</c:v>
                </c:pt>
                <c:pt idx="240">
                  <c:v>-7.3103202603392967</c:v>
                </c:pt>
                <c:pt idx="241">
                  <c:v>-7.0992839095306524</c:v>
                </c:pt>
                <c:pt idx="242">
                  <c:v>-6.8942392392040786</c:v>
                </c:pt>
                <c:pt idx="243">
                  <c:v>-6.6949791676074009</c:v>
                </c:pt>
                <c:pt idx="244">
                  <c:v>-6.5013058709926765</c:v>
                </c:pt>
                <c:pt idx="245">
                  <c:v>-6.3130302947673487</c:v>
                </c:pt>
                <c:pt idx="246">
                  <c:v>-6.1299716947481571</c:v>
                </c:pt>
                <c:pt idx="247">
                  <c:v>-5.9519572064151314</c:v>
                </c:pt>
                <c:pt idx="248">
                  <c:v>-5.7788214402270466</c:v>
                </c:pt>
                <c:pt idx="249">
                  <c:v>-5.6104061012100495</c:v>
                </c:pt>
                <c:pt idx="250">
                  <c:v>-5.4465596311683102</c:v>
                </c:pt>
                <c:pt idx="251">
                  <c:v>-5.287136871991323</c:v>
                </c:pt>
                <c:pt idx="252">
                  <c:v>-5.1319987486475158</c:v>
                </c:pt>
                <c:pt idx="253">
                  <c:v>-4.9810119705593916</c:v>
                </c:pt>
                <c:pt idx="254">
                  <c:v>-4.834048750152216</c:v>
                </c:pt>
                <c:pt idx="255">
                  <c:v>-4.6909865374571433</c:v>
                </c:pt>
                <c:pt idx="256">
                  <c:v>-4.5517077697313661</c:v>
                </c:pt>
                <c:pt idx="257">
                  <c:v>-4.416099635132861</c:v>
                </c:pt>
                <c:pt idx="258">
                  <c:v>-4.2840538495565283</c:v>
                </c:pt>
                <c:pt idx="259">
                  <c:v>-4.1554664458020101</c:v>
                </c:pt>
                <c:pt idx="260">
                  <c:v>-4.0302375743021299</c:v>
                </c:pt>
                <c:pt idx="261">
                  <c:v>-3.9082713146949284</c:v>
                </c:pt>
                <c:pt idx="262">
                  <c:v>-3.7894754975721456</c:v>
                </c:pt>
                <c:pt idx="263">
                  <c:v>-3.6737615357829556</c:v>
                </c:pt>
                <c:pt idx="264">
                  <c:v>-3.5610442647143721</c:v>
                </c:pt>
                <c:pt idx="265">
                  <c:v>-3.4512417910089832</c:v>
                </c:pt>
                <c:pt idx="266">
                  <c:v>-3.3442753492170314</c:v>
                </c:pt>
                <c:pt idx="267">
                  <c:v>-3.2400691659135683</c:v>
                </c:pt>
                <c:pt idx="268">
                  <c:v>-3.138550330842464</c:v>
                </c:pt>
                <c:pt idx="269">
                  <c:v>-3.0396486746780176</c:v>
                </c:pt>
                <c:pt idx="270">
                  <c:v>-2.9432966530216675</c:v>
                </c:pt>
                <c:pt idx="271">
                  <c:v>-2.8494292362760794</c:v>
                </c:pt>
                <c:pt idx="272">
                  <c:v>-2.7579838050619916</c:v>
                </c:pt>
                <c:pt idx="273">
                  <c:v>-2.6689000508646181</c:v>
                </c:pt>
                <c:pt idx="274">
                  <c:v>-2.582119881616205</c:v>
                </c:pt>
                <c:pt idx="275">
                  <c:v>-2.4975873319399544</c:v>
                </c:pt>
                <c:pt idx="276">
                  <c:v>-2.415248477797614</c:v>
                </c:pt>
                <c:pt idx="277">
                  <c:v>-2.3350513552990826</c:v>
                </c:pt>
                <c:pt idx="278">
                  <c:v>-2.2569458834472718</c:v>
                </c:pt>
                <c:pt idx="279">
                  <c:v>-2.1808837906053289</c:v>
                </c:pt>
                <c:pt idx="280">
                  <c:v>-2.1068185444862486</c:v>
                </c:pt>
                <c:pt idx="281">
                  <c:v>-2.0347052854769445</c:v>
                </c:pt>
                <c:pt idx="282">
                  <c:v>-1.9645007631200773</c:v>
                </c:pt>
                <c:pt idx="283">
                  <c:v>-1.8961632755874247</c:v>
                </c:pt>
                <c:pt idx="284">
                  <c:v>-1.8296526119883239</c:v>
                </c:pt>
                <c:pt idx="285">
                  <c:v>-1.7649299973658383</c:v>
                </c:pt>
                <c:pt idx="286">
                  <c:v>-1.7019580402418033</c:v>
                </c:pt>
                <c:pt idx="287">
                  <c:v>-1.6407006825798449</c:v>
                </c:pt>
                <c:pt idx="288">
                  <c:v>-1.581123152042857</c:v>
                </c:pt>
                <c:pt idx="289">
                  <c:v>-1.5231919164283247</c:v>
                </c:pt>
                <c:pt idx="290">
                  <c:v>-1.4668746401713333</c:v>
                </c:pt>
                <c:pt idx="291">
                  <c:v>-1.4121401428110951</c:v>
                </c:pt>
                <c:pt idx="292">
                  <c:v>-1.3589583593224055</c:v>
                </c:pt>
                <c:pt idx="293">
                  <c:v>-1.3073003022186573</c:v>
                </c:pt>
                <c:pt idx="294">
                  <c:v>-1.2571380253378543</c:v>
                </c:pt>
                <c:pt idx="295">
                  <c:v>-1.2084445892275575</c:v>
                </c:pt>
                <c:pt idx="296">
                  <c:v>-1.1611940280488455</c:v>
                </c:pt>
                <c:pt idx="297">
                  <c:v>-1.1153613179231772</c:v>
                </c:pt>
                <c:pt idx="298">
                  <c:v>-1.0709223466495956</c:v>
                </c:pt>
                <c:pt idx="299">
                  <c:v>-1.0278538847228935</c:v>
                </c:pt>
                <c:pt idx="300">
                  <c:v>-0.98613355758631827</c:v>
                </c:pt>
                <c:pt idx="301">
                  <c:v>-0.94573981905501747</c:v>
                </c:pt>
                <c:pt idx="302">
                  <c:v>-0.9066519258487884</c:v>
                </c:pt>
                <c:pt idx="303">
                  <c:v>-0.86884991317477678</c:v>
                </c:pt>
                <c:pt idx="304">
                  <c:v>-0.83231457130254405</c:v>
                </c:pt>
                <c:pt idx="305">
                  <c:v>-0.79702742307545815</c:v>
                </c:pt>
                <c:pt idx="306">
                  <c:v>-0.76297070230354502</c:v>
                </c:pt>
                <c:pt idx="307">
                  <c:v>-0.73012733298387822</c:v>
                </c:pt>
                <c:pt idx="308">
                  <c:v>-0.69848090929518702</c:v>
                </c:pt>
                <c:pt idx="309">
                  <c:v>-0.66801567631364278</c:v>
                </c:pt>
                <c:pt idx="310">
                  <c:v>-0.63871651139676833</c:v>
                </c:pt>
                <c:pt idx="311">
                  <c:v>-0.61056890618202131</c:v>
                </c:pt>
                <c:pt idx="312">
                  <c:v>-0.58355894914588402</c:v>
                </c:pt>
                <c:pt idx="313">
                  <c:v>-0.55767330866821052</c:v>
                </c:pt>
                <c:pt idx="314">
                  <c:v>-0.53289921654513572</c:v>
                </c:pt>
                <c:pt idx="315">
                  <c:v>-0.50922445189203547</c:v>
                </c:pt>
                <c:pt idx="316">
                  <c:v>-0.48663732537590404</c:v>
                </c:pt>
                <c:pt idx="317">
                  <c:v>-0.46512666371400635</c:v>
                </c:pt>
                <c:pt idx="318">
                  <c:v>-0.44468179437295352</c:v>
                </c:pt>
                <c:pt idx="319">
                  <c:v>-0.42529253039936071</c:v>
                </c:pt>
                <c:pt idx="320">
                  <c:v>-0.40694915531021386</c:v>
                </c:pt>
                <c:pt idx="321">
                  <c:v>-0.38964240796802374</c:v>
                </c:pt>
                <c:pt idx="322">
                  <c:v>-0.37336346736304621</c:v>
                </c:pt>
                <c:pt idx="323">
                  <c:v>-0.35810393722247646</c:v>
                </c:pt>
                <c:pt idx="324">
                  <c:v>-0.34385583036493561</c:v>
                </c:pt>
                <c:pt idx="325">
                  <c:v>-0.33061155271805731</c:v>
                </c:pt>
                <c:pt idx="326">
                  <c:v>-0.31836388691801365</c:v>
                </c:pt>
                <c:pt idx="327">
                  <c:v>-0.3071059754128343</c:v>
                </c:pt>
                <c:pt idx="328">
                  <c:v>-0.29683130299684979</c:v>
                </c:pt>
                <c:pt idx="329">
                  <c:v>-0.28753367871203045</c:v>
                </c:pt>
                <c:pt idx="330">
                  <c:v>-0.27920721706378243</c:v>
                </c:pt>
                <c:pt idx="331">
                  <c:v>-0.2718463185142429</c:v>
                </c:pt>
                <c:pt idx="332">
                  <c:v>-0.26544564923535308</c:v>
                </c:pt>
                <c:pt idx="333">
                  <c:v>-0.26000012012687235</c:v>
                </c:pt>
                <c:pt idx="334">
                  <c:v>-0.25550486513050852</c:v>
                </c:pt>
                <c:pt idx="335">
                  <c:v>-0.25195521889966427</c:v>
                </c:pt>
                <c:pt idx="336">
                  <c:v>-0.24934669391369074</c:v>
                </c:pt>
                <c:pt idx="337">
                  <c:v>-0.24767495715448609</c:v>
                </c:pt>
                <c:pt idx="338">
                  <c:v>-0.24693580649000568</c:v>
                </c:pt>
                <c:pt idx="339">
                  <c:v>-0.24712514693197982</c:v>
                </c:pt>
                <c:pt idx="340">
                  <c:v>-0.24823896695219527</c:v>
                </c:pt>
                <c:pt idx="341">
                  <c:v>-0.2502733150517733</c:v>
                </c:pt>
                <c:pt idx="342">
                  <c:v>-0.25322427678016873</c:v>
                </c:pt>
                <c:pt idx="343">
                  <c:v>-0.25708795239494414</c:v>
                </c:pt>
                <c:pt idx="344">
                  <c:v>-0.26186043534020614</c:v>
                </c:pt>
                <c:pt idx="345">
                  <c:v>-0.26753779170199327</c:v>
                </c:pt>
                <c:pt idx="346">
                  <c:v>-0.27411604077436635</c:v>
                </c:pt>
                <c:pt idx="347">
                  <c:v>-0.28159113684225506</c:v>
                </c:pt>
                <c:pt idx="348">
                  <c:v>-0.28995895225805907</c:v>
                </c:pt>
                <c:pt idx="349">
                  <c:v>-0.29921526186027214</c:v>
                </c:pt>
                <c:pt idx="350">
                  <c:v>-0.30935572875544021</c:v>
                </c:pt>
                <c:pt idx="351">
                  <c:v>-0.32037589146059869</c:v>
                </c:pt>
                <c:pt idx="352">
                  <c:v>-0.33227115238268534</c:v>
                </c:pt>
                <c:pt idx="353">
                  <c:v>-0.34503676759459878</c:v>
                </c:pt>
                <c:pt idx="354">
                  <c:v>-0.35866783785458267</c:v>
                </c:pt>
                <c:pt idx="355">
                  <c:v>-0.3731593008062718</c:v>
                </c:pt>
                <c:pt idx="356">
                  <c:v>-0.38850592429063346</c:v>
                </c:pt>
                <c:pt idx="357">
                  <c:v>-0.40470230069774565</c:v>
                </c:pt>
                <c:pt idx="358">
                  <c:v>-0.42174284228534287</c:v>
                </c:pt>
                <c:pt idx="359">
                  <c:v>-0.43962177739187785</c:v>
                </c:pt>
                <c:pt idx="360">
                  <c:v>-0.45833314747400866</c:v>
                </c:pt>
                <c:pt idx="361">
                  <c:v>-0.47787080490156469</c:v>
                </c:pt>
                <c:pt idx="362">
                  <c:v>-0.49822841144682473</c:v>
                </c:pt>
                <c:pt idx="363">
                  <c:v>-0.51939943740907812</c:v>
                </c:pt>
                <c:pt idx="364">
                  <c:v>-0.54137716131975322</c:v>
                </c:pt>
                <c:pt idx="365">
                  <c:v>-0.5641546701776925</c:v>
                </c:pt>
                <c:pt idx="366">
                  <c:v>-0.58772486016834702</c:v>
                </c:pt>
                <c:pt idx="367">
                  <c:v>-0.61208043782465826</c:v>
                </c:pt>
                <c:pt idx="368">
                  <c:v>-0.63721392159112966</c:v>
                </c:pt>
                <c:pt idx="369">
                  <c:v>-0.66311764375608828</c:v>
                </c:pt>
                <c:pt idx="370">
                  <c:v>-0.68978375272030112</c:v>
                </c:pt>
                <c:pt idx="371">
                  <c:v>-0.71720421557302982</c:v>
                </c:pt>
                <c:pt idx="372">
                  <c:v>-0.74537082094922824</c:v>
                </c:pt>
                <c:pt idx="373">
                  <c:v>-0.77427518214395219</c:v>
                </c:pt>
                <c:pt idx="374">
                  <c:v>-0.80390874046216565</c:v>
                </c:pt>
                <c:pt idx="375">
                  <c:v>-0.83426276878403272</c:v>
                </c:pt>
                <c:pt idx="376">
                  <c:v>-0.86532837532744156</c:v>
                </c:pt>
                <c:pt idx="377">
                  <c:v>-0.89709650759104831</c:v>
                </c:pt>
                <c:pt idx="378">
                  <c:v>-0.92955795646242179</c:v>
                </c:pt>
                <c:pt idx="379">
                  <c:v>-0.96270336047706695</c:v>
                </c:pt>
                <c:pt idx="380">
                  <c:v>-0.99652321021517154</c:v>
                </c:pt>
                <c:pt idx="381">
                  <c:v>-1.0310078528238076</c:v>
                </c:pt>
                <c:pt idx="382">
                  <c:v>-1.0661474966532021</c:v>
                </c:pt>
                <c:pt idx="383">
                  <c:v>-1.1019322159963765</c:v>
                </c:pt>
                <c:pt idx="384">
                  <c:v>-1.1383519559221382</c:v>
                </c:pt>
                <c:pt idx="385">
                  <c:v>-1.175396537191993</c:v>
                </c:pt>
                <c:pt idx="386">
                  <c:v>-1.2130556612520436</c:v>
                </c:pt>
                <c:pt idx="387">
                  <c:v>-1.2513189152914477</c:v>
                </c:pt>
                <c:pt idx="388">
                  <c:v>-1.2901757773593969</c:v>
                </c:pt>
                <c:pt idx="389">
                  <c:v>-1.3296156215329837</c:v>
                </c:pt>
                <c:pt idx="390">
                  <c:v>-1.3696277231286504</c:v>
                </c:pt>
                <c:pt idx="391">
                  <c:v>-1.4102012639502559</c:v>
                </c:pt>
                <c:pt idx="392">
                  <c:v>-1.4513253375670534</c:v>
                </c:pt>
                <c:pt idx="393">
                  <c:v>-1.4929889546151673</c:v>
                </c:pt>
                <c:pt idx="394">
                  <c:v>-1.5351810481163934</c:v>
                </c:pt>
                <c:pt idx="395">
                  <c:v>-1.5778904788083654</c:v>
                </c:pt>
                <c:pt idx="396">
                  <c:v>-1.6211060404803646</c:v>
                </c:pt>
                <c:pt idx="397">
                  <c:v>-1.6648164653092525</c:v>
                </c:pt>
                <c:pt idx="398">
                  <c:v>-1.7090104291901682</c:v>
                </c:pt>
                <c:pt idx="399">
                  <c:v>-1.753676557056858</c:v>
                </c:pt>
                <c:pt idx="400">
                  <c:v>-1.798803428186645</c:v>
                </c:pt>
                <c:pt idx="401">
                  <c:v>-1.8443795814852422</c:v>
                </c:pt>
                <c:pt idx="402">
                  <c:v>-1.890393520746745</c:v>
                </c:pt>
                <c:pt idx="403">
                  <c:v>-1.9368337198843253</c:v>
                </c:pt>
                <c:pt idx="404">
                  <c:v>-1.9836886281272881</c:v>
                </c:pt>
                <c:pt idx="405">
                  <c:v>-2.0309466751803056</c:v>
                </c:pt>
                <c:pt idx="406">
                  <c:v>-2.078596276340785</c:v>
                </c:pt>
                <c:pt idx="407">
                  <c:v>-2.1266258375704923</c:v>
                </c:pt>
                <c:pt idx="408">
                  <c:v>-2.1750237605176581</c:v>
                </c:pt>
                <c:pt idx="409">
                  <c:v>-2.2237784474859765</c:v>
                </c:pt>
                <c:pt idx="410">
                  <c:v>-2.2728783063470259</c:v>
                </c:pt>
                <c:pt idx="411">
                  <c:v>-2.3223117553927608</c:v>
                </c:pt>
                <c:pt idx="412">
                  <c:v>-2.3720672281249024</c:v>
                </c:pt>
                <c:pt idx="413">
                  <c:v>-2.4221331779781656</c:v>
                </c:pt>
                <c:pt idx="414">
                  <c:v>-2.4724980829743735</c:v>
                </c:pt>
                <c:pt idx="415">
                  <c:v>-2.5231504503047248</c:v>
                </c:pt>
                <c:pt idx="416">
                  <c:v>-2.5740788208374816</c:v>
                </c:pt>
                <c:pt idx="417">
                  <c:v>-2.6252717735486302</c:v>
                </c:pt>
                <c:pt idx="418">
                  <c:v>-2.6767179298730621</c:v>
                </c:pt>
                <c:pt idx="419">
                  <c:v>-2.7284059579740498</c:v>
                </c:pt>
                <c:pt idx="420">
                  <c:v>-2.7803245769288658</c:v>
                </c:pt>
                <c:pt idx="421">
                  <c:v>-2.8324625608285512</c:v>
                </c:pt>
                <c:pt idx="422">
                  <c:v>-2.8848087427899456</c:v>
                </c:pt>
                <c:pt idx="423">
                  <c:v>-2.9373520188782307</c:v>
                </c:pt>
                <c:pt idx="424">
                  <c:v>-2.9900813519383793</c:v>
                </c:pt>
                <c:pt idx="425">
                  <c:v>-3.0429857753339733</c:v>
                </c:pt>
                <c:pt idx="426">
                  <c:v>-3.0960543965920491</c:v>
                </c:pt>
                <c:pt idx="427">
                  <c:v>-3.1492764009526866</c:v>
                </c:pt>
                <c:pt idx="428">
                  <c:v>-3.2026410548222009</c:v>
                </c:pt>
                <c:pt idx="429">
                  <c:v>-3.2561377091289434</c:v>
                </c:pt>
                <c:pt idx="430">
                  <c:v>-3.3097558025807881</c:v>
                </c:pt>
                <c:pt idx="431">
                  <c:v>-3.3634848648234912</c:v>
                </c:pt>
                <c:pt idx="432">
                  <c:v>-3.4173145194993118</c:v>
                </c:pt>
                <c:pt idx="433">
                  <c:v>-3.4712344872052459</c:v>
                </c:pt>
                <c:pt idx="434">
                  <c:v>-3.5252345883504734</c:v>
                </c:pt>
                <c:pt idx="435">
                  <c:v>-3.5793047459126619</c:v>
                </c:pt>
                <c:pt idx="436">
                  <c:v>-3.6334349880928394</c:v>
                </c:pt>
                <c:pt idx="437">
                  <c:v>-3.6876154508687407</c:v>
                </c:pt>
                <c:pt idx="438">
                  <c:v>-3.7418363804465504</c:v>
                </c:pt>
                <c:pt idx="439">
                  <c:v>-3.7960881356111087</c:v>
                </c:pt>
                <c:pt idx="440">
                  <c:v>-3.8503611899747296</c:v>
                </c:pt>
                <c:pt idx="441">
                  <c:v>-3.9046461341248442</c:v>
                </c:pt>
                <c:pt idx="442">
                  <c:v>-3.9589336776708541</c:v>
                </c:pt>
                <c:pt idx="443">
                  <c:v>-4.0132146511905553</c:v>
                </c:pt>
                <c:pt idx="444">
                  <c:v>-4.0674800080766644</c:v>
                </c:pt>
                <c:pt idx="445">
                  <c:v>-4.1217208262840339</c:v>
                </c:pt>
                <c:pt idx="446">
                  <c:v>-4.1759283099781941</c:v>
                </c:pt>
                <c:pt idx="447">
                  <c:v>-4.2300937910860075</c:v>
                </c:pt>
                <c:pt idx="448">
                  <c:v>-4.2842087307491994</c:v>
                </c:pt>
                <c:pt idx="449">
                  <c:v>-4.3382647206816962</c:v>
                </c:pt>
                <c:pt idx="450">
                  <c:v>-4.3922534844316656</c:v>
                </c:pt>
                <c:pt idx="451">
                  <c:v>-4.4461668785493638</c:v>
                </c:pt>
                <c:pt idx="452">
                  <c:v>-4.4999968936617964</c:v>
                </c:pt>
                <c:pt idx="453">
                  <c:v>-4.5537356554553554</c:v>
                </c:pt>
                <c:pt idx="454">
                  <c:v>-4.6073754255676596</c:v>
                </c:pt>
                <c:pt idx="455">
                  <c:v>-4.6609086023898154</c:v>
                </c:pt>
                <c:pt idx="456">
                  <c:v>-4.7143277217804309</c:v>
                </c:pt>
                <c:pt idx="457">
                  <c:v>-4.7676254576927031</c:v>
                </c:pt>
                <c:pt idx="458">
                  <c:v>-4.8207946227160123</c:v>
                </c:pt>
                <c:pt idx="459">
                  <c:v>-4.8738281685334632</c:v>
                </c:pt>
                <c:pt idx="460">
                  <c:v>-4.9267191862968156</c:v>
                </c:pt>
                <c:pt idx="461">
                  <c:v>-4.9794609069203792</c:v>
                </c:pt>
                <c:pt idx="462">
                  <c:v>-5.0320467012953882</c:v>
                </c:pt>
                <c:pt idx="463">
                  <c:v>-5.0844700804264606</c:v>
                </c:pt>
                <c:pt idx="464">
                  <c:v>-5.1367246954917807</c:v>
                </c:pt>
                <c:pt idx="465">
                  <c:v>-5.1888043378285635</c:v>
                </c:pt>
                <c:pt idx="466">
                  <c:v>-5.2407029388456312</c:v>
                </c:pt>
                <c:pt idx="467">
                  <c:v>-5.2924145698645937</c:v>
                </c:pt>
                <c:pt idx="468">
                  <c:v>-5.3439334418915232</c:v>
                </c:pt>
                <c:pt idx="469">
                  <c:v>-5.3952539053207316</c:v>
                </c:pt>
                <c:pt idx="470">
                  <c:v>-5.4463704495724645</c:v>
                </c:pt>
                <c:pt idx="471">
                  <c:v>-5.4972777026662261</c:v>
                </c:pt>
                <c:pt idx="472">
                  <c:v>-5.5479704307315298</c:v>
                </c:pt>
                <c:pt idx="473">
                  <c:v>-5.5984435374578316</c:v>
                </c:pt>
                <c:pt idx="474">
                  <c:v>-5.6486920634854298</c:v>
                </c:pt>
                <c:pt idx="475">
                  <c:v>-5.6987111857391568</c:v>
                </c:pt>
                <c:pt idx="476">
                  <c:v>-5.7484962167065667</c:v>
                </c:pt>
                <c:pt idx="477">
                  <c:v>-5.7980426036624992</c:v>
                </c:pt>
                <c:pt idx="478">
                  <c:v>-5.8473459278417392</c:v>
                </c:pt>
                <c:pt idx="479">
                  <c:v>-5.896401903561606</c:v>
                </c:pt>
                <c:pt idx="480">
                  <c:v>-5.9452063772961941</c:v>
                </c:pt>
                <c:pt idx="481">
                  <c:v>-5.993755326704103</c:v>
                </c:pt>
                <c:pt idx="482">
                  <c:v>-6.0420448596113561</c:v>
                </c:pt>
                <c:pt idx="483">
                  <c:v>-6.0900712129513073</c:v>
                </c:pt>
                <c:pt idx="484">
                  <c:v>-6.1378307516632367</c:v>
                </c:pt>
                <c:pt idx="485">
                  <c:v>-6.1853199675514263</c:v>
                </c:pt>
                <c:pt idx="486">
                  <c:v>-6.2325354781063345</c:v>
                </c:pt>
                <c:pt idx="487">
                  <c:v>-6.279474025289665</c:v>
                </c:pt>
                <c:pt idx="488">
                  <c:v>-6.326132474284937</c:v>
                </c:pt>
                <c:pt idx="489">
                  <c:v>-6.3725078122152619</c:v>
                </c:pt>
                <c:pt idx="490">
                  <c:v>-6.4185971468299732</c:v>
                </c:pt>
                <c:pt idx="491">
                  <c:v>-6.4643977051616703</c:v>
                </c:pt>
                <c:pt idx="492">
                  <c:v>-6.5099068321553677</c:v>
                </c:pt>
                <c:pt idx="493">
                  <c:v>-6.5551219892712593</c:v>
                </c:pt>
                <c:pt idx="494">
                  <c:v>-6.6000407530627099</c:v>
                </c:pt>
                <c:pt idx="495">
                  <c:v>-6.6446608137309289</c:v>
                </c:pt>
                <c:pt idx="496">
                  <c:v>-6.6889799736579176</c:v>
                </c:pt>
                <c:pt idx="497">
                  <c:v>-6.732996145919115</c:v>
                </c:pt>
                <c:pt idx="498">
                  <c:v>-6.7767073527772466</c:v>
                </c:pt>
                <c:pt idx="499">
                  <c:v>-6.8201117241587186</c:v>
                </c:pt>
                <c:pt idx="500">
                  <c:v>-6.8632074961140788</c:v>
                </c:pt>
                <c:pt idx="501">
                  <c:v>-6.9059930092638142</c:v>
                </c:pt>
                <c:pt idx="502">
                  <c:v>-6.948466707230887</c:v>
                </c:pt>
                <c:pt idx="503">
                  <c:v>-6.9906271350613061</c:v>
                </c:pt>
                <c:pt idx="504">
                  <c:v>-7.0324729376340249</c:v>
                </c:pt>
                <c:pt idx="505">
                  <c:v>-7.0740028580614283</c:v>
                </c:pt>
                <c:pt idx="506">
                  <c:v>-7.1152157360816259</c:v>
                </c:pt>
                <c:pt idx="507">
                  <c:v>-7.1561105064437749</c:v>
                </c:pt>
                <c:pt idx="508">
                  <c:v>-7.1966861972875531</c:v>
                </c:pt>
                <c:pt idx="509">
                  <c:v>-7.2369419285179983</c:v>
                </c:pt>
                <c:pt idx="510">
                  <c:v>-7.2768769101767177</c:v>
                </c:pt>
                <c:pt idx="511">
                  <c:v>-7.3164904408106572</c:v>
                </c:pt>
                <c:pt idx="512">
                  <c:v>-7.3557819058394047</c:v>
                </c:pt>
                <c:pt idx="513">
                  <c:v>-7.3947507759220352</c:v>
                </c:pt>
                <c:pt idx="514">
                  <c:v>-7.433396605324595</c:v>
                </c:pt>
                <c:pt idx="515">
                  <c:v>-7.4717190302889804</c:v>
                </c:pt>
                <c:pt idx="516">
                  <c:v>-7.5097177674043811</c:v>
                </c:pt>
                <c:pt idx="517">
                  <c:v>-7.5473926119819987</c:v>
                </c:pt>
                <c:pt idx="518">
                  <c:v>-7.5847434364339676</c:v>
                </c:pt>
                <c:pt idx="519">
                  <c:v>-7.621770188657341</c:v>
                </c:pt>
                <c:pt idx="520">
                  <c:v>-7.6584728904239254</c:v>
                </c:pt>
                <c:pt idx="521">
                  <c:v>-7.6948516357767414</c:v>
                </c:pt>
                <c:pt idx="522">
                  <c:v>-7.7309065894338778</c:v>
                </c:pt>
                <c:pt idx="523">
                  <c:v>-7.7666379852004166</c:v>
                </c:pt>
                <c:pt idx="524">
                  <c:v>-7.8020461243892054</c:v>
                </c:pt>
                <c:pt idx="525">
                  <c:v>-7.8371313742510473</c:v>
                </c:pt>
                <c:pt idx="526">
                  <c:v>-7.8718941664150073</c:v>
                </c:pt>
                <c:pt idx="527">
                  <c:v>-7.9063349953394484</c:v>
                </c:pt>
                <c:pt idx="528">
                  <c:v>-7.9404544167743145</c:v>
                </c:pt>
                <c:pt idx="529">
                  <c:v>-7.9404881505176297</c:v>
                </c:pt>
                <c:pt idx="530">
                  <c:v>-7.9405218839438625</c:v>
                </c:pt>
                <c:pt idx="531">
                  <c:v>-7.9405556170530076</c:v>
                </c:pt>
                <c:pt idx="532">
                  <c:v>-7.9405893498450695</c:v>
                </c:pt>
                <c:pt idx="533">
                  <c:v>-7.9406230823200525</c:v>
                </c:pt>
                <c:pt idx="534">
                  <c:v>-7.9406568144779515</c:v>
                </c:pt>
                <c:pt idx="535">
                  <c:v>-7.9406905463187698</c:v>
                </c:pt>
                <c:pt idx="536">
                  <c:v>-7.940724277842504</c:v>
                </c:pt>
                <c:pt idx="537">
                  <c:v>-7.9407580090491638</c:v>
                </c:pt>
                <c:pt idx="538">
                  <c:v>-7.9407917399387404</c:v>
                </c:pt>
                <c:pt idx="539">
                  <c:v>-7.9408254705112391</c:v>
                </c:pt>
                <c:pt idx="540">
                  <c:v>-7.9408592007666607</c:v>
                </c:pt>
                <c:pt idx="541">
                  <c:v>-7.9408929307050009</c:v>
                </c:pt>
                <c:pt idx="542">
                  <c:v>-7.9409266603262694</c:v>
                </c:pt>
                <c:pt idx="543">
                  <c:v>-7.9409603896304617</c:v>
                </c:pt>
                <c:pt idx="544">
                  <c:v>-7.9409941186175761</c:v>
                </c:pt>
                <c:pt idx="545">
                  <c:v>-7.9410278472876108</c:v>
                </c:pt>
                <c:pt idx="546">
                  <c:v>-7.9410615756405774</c:v>
                </c:pt>
                <c:pt idx="547">
                  <c:v>-7.9410953036764695</c:v>
                </c:pt>
                <c:pt idx="548">
                  <c:v>-7.9411290313952891</c:v>
                </c:pt>
                <c:pt idx="549">
                  <c:v>-7.9411627587970344</c:v>
                </c:pt>
                <c:pt idx="550">
                  <c:v>-7.9411964858817123</c:v>
                </c:pt>
                <c:pt idx="551">
                  <c:v>-7.9412302126493142</c:v>
                </c:pt>
                <c:pt idx="552">
                  <c:v>-7.9412639390998461</c:v>
                </c:pt>
                <c:pt idx="553">
                  <c:v>-7.9412976652333072</c:v>
                </c:pt>
                <c:pt idx="554">
                  <c:v>-7.9413313910497054</c:v>
                </c:pt>
                <c:pt idx="555">
                  <c:v>-7.9413651165490302</c:v>
                </c:pt>
                <c:pt idx="556">
                  <c:v>-7.9413988417312869</c:v>
                </c:pt>
                <c:pt idx="557">
                  <c:v>-7.9414325665964824</c:v>
                </c:pt>
                <c:pt idx="558">
                  <c:v>-7.9414662911446046</c:v>
                </c:pt>
                <c:pt idx="559">
                  <c:v>-7.9415000153756656</c:v>
                </c:pt>
                <c:pt idx="560">
                  <c:v>-7.9415337392896586</c:v>
                </c:pt>
                <c:pt idx="561">
                  <c:v>-7.941567462886586</c:v>
                </c:pt>
                <c:pt idx="562">
                  <c:v>-7.9416011861664524</c:v>
                </c:pt>
                <c:pt idx="563">
                  <c:v>-7.9416349091292568</c:v>
                </c:pt>
                <c:pt idx="564">
                  <c:v>-7.9416686317750012</c:v>
                </c:pt>
                <c:pt idx="565">
                  <c:v>-7.9417023541036764</c:v>
                </c:pt>
                <c:pt idx="566">
                  <c:v>-7.9417360761152942</c:v>
                </c:pt>
                <c:pt idx="567">
                  <c:v>-7.9417697978098492</c:v>
                </c:pt>
                <c:pt idx="568">
                  <c:v>-7.9418035191873484</c:v>
                </c:pt>
                <c:pt idx="569">
                  <c:v>-7.9418372402477839</c:v>
                </c:pt>
                <c:pt idx="570">
                  <c:v>-7.9418709609911637</c:v>
                </c:pt>
                <c:pt idx="571">
                  <c:v>-7.9419046814174852</c:v>
                </c:pt>
                <c:pt idx="572">
                  <c:v>-7.9419384015267482</c:v>
                </c:pt>
                <c:pt idx="573">
                  <c:v>-7.9419721213189574</c:v>
                </c:pt>
                <c:pt idx="574">
                  <c:v>-7.942005840794109</c:v>
                </c:pt>
                <c:pt idx="575">
                  <c:v>-7.942039559952204</c:v>
                </c:pt>
                <c:pt idx="576">
                  <c:v>-7.942073278793246</c:v>
                </c:pt>
                <c:pt idx="577">
                  <c:v>-7.9421069973172314</c:v>
                </c:pt>
                <c:pt idx="578">
                  <c:v>-7.9421407155241646</c:v>
                </c:pt>
                <c:pt idx="579">
                  <c:v>-7.9421744334140456</c:v>
                </c:pt>
                <c:pt idx="580">
                  <c:v>-7.9422081509868745</c:v>
                </c:pt>
                <c:pt idx="581">
                  <c:v>-7.9422418682426557</c:v>
                </c:pt>
                <c:pt idx="582">
                  <c:v>-7.9422755851813784</c:v>
                </c:pt>
                <c:pt idx="583">
                  <c:v>-7.9423093018030553</c:v>
                </c:pt>
                <c:pt idx="584">
                  <c:v>-7.9423430181076871</c:v>
                </c:pt>
                <c:pt idx="585">
                  <c:v>-7.9423767340952667</c:v>
                </c:pt>
                <c:pt idx="586">
                  <c:v>-7.9424104497657924</c:v>
                </c:pt>
                <c:pt idx="587">
                  <c:v>-7.9424441651192774</c:v>
                </c:pt>
                <c:pt idx="588">
                  <c:v>-7.942477880155713</c:v>
                </c:pt>
                <c:pt idx="589">
                  <c:v>-7.9425115948751017</c:v>
                </c:pt>
                <c:pt idx="590">
                  <c:v>-7.9425453092774463</c:v>
                </c:pt>
                <c:pt idx="591">
                  <c:v>-7.9425790233627449</c:v>
                </c:pt>
                <c:pt idx="592">
                  <c:v>-7.942612737131002</c:v>
                </c:pt>
                <c:pt idx="593">
                  <c:v>-7.9426464505822123</c:v>
                </c:pt>
                <c:pt idx="594">
                  <c:v>-7.9426801637163802</c:v>
                </c:pt>
                <c:pt idx="595">
                  <c:v>-7.9427138765335066</c:v>
                </c:pt>
                <c:pt idx="596">
                  <c:v>-7.9427475890335879</c:v>
                </c:pt>
                <c:pt idx="597">
                  <c:v>-7.9427813012166322</c:v>
                </c:pt>
                <c:pt idx="598">
                  <c:v>-7.9428150130826376</c:v>
                </c:pt>
                <c:pt idx="599">
                  <c:v>-7.9428487246315997</c:v>
                </c:pt>
                <c:pt idx="600">
                  <c:v>-7.942882435863523</c:v>
                </c:pt>
                <c:pt idx="601">
                  <c:v>-7.9429161467784111</c:v>
                </c:pt>
                <c:pt idx="602">
                  <c:v>-7.9429498573762567</c:v>
                </c:pt>
                <c:pt idx="603">
                  <c:v>-7.9429835676570706</c:v>
                </c:pt>
                <c:pt idx="604">
                  <c:v>-7.9430172776208448</c:v>
                </c:pt>
                <c:pt idx="605">
                  <c:v>-7.9430509872675854</c:v>
                </c:pt>
                <c:pt idx="606">
                  <c:v>-7.943084696597289</c:v>
                </c:pt>
                <c:pt idx="607">
                  <c:v>-7.94311840560996</c:v>
                </c:pt>
                <c:pt idx="608">
                  <c:v>-7.9431521143055939</c:v>
                </c:pt>
                <c:pt idx="609">
                  <c:v>-7.9431858226841969</c:v>
                </c:pt>
                <c:pt idx="610">
                  <c:v>-7.9432195307457629</c:v>
                </c:pt>
                <c:pt idx="611">
                  <c:v>-7.9432532384903043</c:v>
                </c:pt>
                <c:pt idx="612">
                  <c:v>-7.9432869459178139</c:v>
                </c:pt>
                <c:pt idx="613">
                  <c:v>-7.94332065302829</c:v>
                </c:pt>
                <c:pt idx="614">
                  <c:v>-7.9433543598217389</c:v>
                </c:pt>
                <c:pt idx="615">
                  <c:v>-7.943388066298156</c:v>
                </c:pt>
                <c:pt idx="616">
                  <c:v>-7.9434217724575467</c:v>
                </c:pt>
                <c:pt idx="617">
                  <c:v>-7.9434554782999038</c:v>
                </c:pt>
                <c:pt idx="618">
                  <c:v>-7.9434891838252364</c:v>
                </c:pt>
                <c:pt idx="619">
                  <c:v>-7.9435228890335496</c:v>
                </c:pt>
                <c:pt idx="620">
                  <c:v>-7.9435565939248285</c:v>
                </c:pt>
                <c:pt idx="621">
                  <c:v>-7.9435902984990827</c:v>
                </c:pt>
                <c:pt idx="622">
                  <c:v>-7.9436240027563141</c:v>
                </c:pt>
                <c:pt idx="623">
                  <c:v>-7.9436577066965235</c:v>
                </c:pt>
                <c:pt idx="624">
                  <c:v>-7.9436914103197047</c:v>
                </c:pt>
                <c:pt idx="625">
                  <c:v>-7.9437251136258711</c:v>
                </c:pt>
                <c:pt idx="626">
                  <c:v>-7.9437588166150057</c:v>
                </c:pt>
                <c:pt idx="627">
                  <c:v>-7.9437925192871264</c:v>
                </c:pt>
                <c:pt idx="628">
                  <c:v>-7.9438262216422268</c:v>
                </c:pt>
                <c:pt idx="629">
                  <c:v>-7.9438599236803036</c:v>
                </c:pt>
                <c:pt idx="630">
                  <c:v>-7.9438936254013637</c:v>
                </c:pt>
                <c:pt idx="631">
                  <c:v>-7.9439273268054</c:v>
                </c:pt>
                <c:pt idx="632">
                  <c:v>-7.9439610278924198</c:v>
                </c:pt>
                <c:pt idx="633">
                  <c:v>-7.9439947286624255</c:v>
                </c:pt>
                <c:pt idx="634">
                  <c:v>-7.9440284291154128</c:v>
                </c:pt>
                <c:pt idx="635">
                  <c:v>-7.9440621292513836</c:v>
                </c:pt>
                <c:pt idx="636">
                  <c:v>-7.9440958290703403</c:v>
                </c:pt>
                <c:pt idx="637">
                  <c:v>-7.9441295285722777</c:v>
                </c:pt>
                <c:pt idx="638">
                  <c:v>-7.9441632277572083</c:v>
                </c:pt>
                <c:pt idx="639">
                  <c:v>-7.944196926625116</c:v>
                </c:pt>
                <c:pt idx="640">
                  <c:v>-7.9442306251760204</c:v>
                </c:pt>
                <c:pt idx="641">
                  <c:v>-7.9442643234099073</c:v>
                </c:pt>
                <c:pt idx="642">
                  <c:v>-7.9442980213267855</c:v>
                </c:pt>
                <c:pt idx="643">
                  <c:v>-7.9443317189266489</c:v>
                </c:pt>
                <c:pt idx="644">
                  <c:v>-7.9443654162095019</c:v>
                </c:pt>
                <c:pt idx="645">
                  <c:v>-7.9443991131753506</c:v>
                </c:pt>
                <c:pt idx="646">
                  <c:v>-7.9444328098241908</c:v>
                </c:pt>
                <c:pt idx="647">
                  <c:v>-7.944466506156016</c:v>
                </c:pt>
                <c:pt idx="648">
                  <c:v>-7.9445002021708371</c:v>
                </c:pt>
                <c:pt idx="649">
                  <c:v>-7.9445338978686513</c:v>
                </c:pt>
                <c:pt idx="650">
                  <c:v>-7.9445675932494577</c:v>
                </c:pt>
                <c:pt idx="651">
                  <c:v>-7.9446012883132617</c:v>
                </c:pt>
                <c:pt idx="652">
                  <c:v>-7.9446349830600598</c:v>
                </c:pt>
                <c:pt idx="653">
                  <c:v>-7.9446686774898527</c:v>
                </c:pt>
                <c:pt idx="654">
                  <c:v>-7.9447023716026441</c:v>
                </c:pt>
                <c:pt idx="655">
                  <c:v>-7.9447360653984269</c:v>
                </c:pt>
                <c:pt idx="656">
                  <c:v>-7.9447697588772144</c:v>
                </c:pt>
                <c:pt idx="657">
                  <c:v>-7.9448034520389941</c:v>
                </c:pt>
                <c:pt idx="658">
                  <c:v>-7.9448371448837785</c:v>
                </c:pt>
                <c:pt idx="659">
                  <c:v>-7.9448708374115578</c:v>
                </c:pt>
                <c:pt idx="660">
                  <c:v>-7.9449045296223408</c:v>
                </c:pt>
                <c:pt idx="661">
                  <c:v>-7.9449382215161259</c:v>
                </c:pt>
                <c:pt idx="662">
                  <c:v>-7.9449719130929068</c:v>
                </c:pt>
                <c:pt idx="663">
                  <c:v>-7.9450056043526951</c:v>
                </c:pt>
                <c:pt idx="664">
                  <c:v>-7.9450392952954809</c:v>
                </c:pt>
                <c:pt idx="665">
                  <c:v>-7.9450729859212741</c:v>
                </c:pt>
                <c:pt idx="666">
                  <c:v>-7.9451066762300728</c:v>
                </c:pt>
                <c:pt idx="667">
                  <c:v>-7.9451403662218754</c:v>
                </c:pt>
                <c:pt idx="668">
                  <c:v>-7.9451740558966826</c:v>
                </c:pt>
                <c:pt idx="669">
                  <c:v>-7.945207745254498</c:v>
                </c:pt>
                <c:pt idx="670">
                  <c:v>-7.9452414342953182</c:v>
                </c:pt>
                <c:pt idx="671">
                  <c:v>-7.9452751230191456</c:v>
                </c:pt>
                <c:pt idx="672">
                  <c:v>-7.9453088114259813</c:v>
                </c:pt>
                <c:pt idx="673">
                  <c:v>-7.9453424995158271</c:v>
                </c:pt>
                <c:pt idx="674">
                  <c:v>-7.9453761872886819</c:v>
                </c:pt>
                <c:pt idx="675">
                  <c:v>-7.9454098747445476</c:v>
                </c:pt>
                <c:pt idx="676">
                  <c:v>-7.9454435618834252</c:v>
                </c:pt>
                <c:pt idx="677">
                  <c:v>-7.9454772487053082</c:v>
                </c:pt>
                <c:pt idx="678">
                  <c:v>-7.9455109352102085</c:v>
                </c:pt>
                <c:pt idx="679">
                  <c:v>-7.9455446213981231</c:v>
                </c:pt>
                <c:pt idx="680">
                  <c:v>-7.9455783072690487</c:v>
                </c:pt>
                <c:pt idx="681">
                  <c:v>-7.9456119928229905</c:v>
                </c:pt>
                <c:pt idx="682">
                  <c:v>-7.945645678059944</c:v>
                </c:pt>
                <c:pt idx="683">
                  <c:v>-7.9456793629799121</c:v>
                </c:pt>
                <c:pt idx="684">
                  <c:v>-7.9457130475828945</c:v>
                </c:pt>
                <c:pt idx="685">
                  <c:v>-7.9457467318689003</c:v>
                </c:pt>
                <c:pt idx="686">
                  <c:v>-7.9457804158379188</c:v>
                </c:pt>
                <c:pt idx="687">
                  <c:v>-7.9458140994899589</c:v>
                </c:pt>
                <c:pt idx="688">
                  <c:v>-7.9458477828250151</c:v>
                </c:pt>
                <c:pt idx="689">
                  <c:v>-7.9458814658430876</c:v>
                </c:pt>
                <c:pt idx="690">
                  <c:v>-7.9459151485441852</c:v>
                </c:pt>
                <c:pt idx="691">
                  <c:v>-7.9459488309283035</c:v>
                </c:pt>
                <c:pt idx="692">
                  <c:v>-7.9459825129954362</c:v>
                </c:pt>
                <c:pt idx="693">
                  <c:v>-7.9460161947456003</c:v>
                </c:pt>
                <c:pt idx="694">
                  <c:v>-7.9460498761787832</c:v>
                </c:pt>
                <c:pt idx="695">
                  <c:v>-7.9460835572949877</c:v>
                </c:pt>
                <c:pt idx="696">
                  <c:v>-7.9461172380942173</c:v>
                </c:pt>
                <c:pt idx="697">
                  <c:v>-7.9461509185764712</c:v>
                </c:pt>
                <c:pt idx="698">
                  <c:v>-7.9461845987417554</c:v>
                </c:pt>
                <c:pt idx="699">
                  <c:v>-7.9462182785900595</c:v>
                </c:pt>
                <c:pt idx="700">
                  <c:v>-7.9462519581213913</c:v>
                </c:pt>
                <c:pt idx="701">
                  <c:v>-7.9462856373357518</c:v>
                </c:pt>
                <c:pt idx="702">
                  <c:v>-7.9463193162331391</c:v>
                </c:pt>
                <c:pt idx="703">
                  <c:v>-7.9463529948135552</c:v>
                </c:pt>
                <c:pt idx="704">
                  <c:v>-7.9463866730770016</c:v>
                </c:pt>
                <c:pt idx="705">
                  <c:v>-7.9464203510234803</c:v>
                </c:pt>
                <c:pt idx="706">
                  <c:v>-7.9464540286529814</c:v>
                </c:pt>
                <c:pt idx="707">
                  <c:v>-7.9464877059655228</c:v>
                </c:pt>
                <c:pt idx="708">
                  <c:v>-7.9465213829610919</c:v>
                </c:pt>
                <c:pt idx="709">
                  <c:v>-7.9465550596396923</c:v>
                </c:pt>
                <c:pt idx="710">
                  <c:v>-7.9465887360013303</c:v>
                </c:pt>
                <c:pt idx="711">
                  <c:v>-7.9466224120459961</c:v>
                </c:pt>
                <c:pt idx="712">
                  <c:v>-7.9466560877737002</c:v>
                </c:pt>
                <c:pt idx="713">
                  <c:v>-7.9466897631844402</c:v>
                </c:pt>
                <c:pt idx="714">
                  <c:v>-7.9467234382782159</c:v>
                </c:pt>
                <c:pt idx="715">
                  <c:v>-7.9467571130550247</c:v>
                </c:pt>
                <c:pt idx="716">
                  <c:v>-7.946790787514872</c:v>
                </c:pt>
                <c:pt idx="717">
                  <c:v>-7.9468244616577568</c:v>
                </c:pt>
                <c:pt idx="718">
                  <c:v>-7.9468581354836862</c:v>
                </c:pt>
                <c:pt idx="719">
                  <c:v>-7.9468918089926479</c:v>
                </c:pt>
                <c:pt idx="720">
                  <c:v>-7.9469254821846533</c:v>
                </c:pt>
                <c:pt idx="721">
                  <c:v>-7.9469591550596981</c:v>
                </c:pt>
                <c:pt idx="722">
                  <c:v>-7.9469928276177804</c:v>
                </c:pt>
                <c:pt idx="723">
                  <c:v>-7.94702649985891</c:v>
                </c:pt>
                <c:pt idx="724">
                  <c:v>-7.9470601717830798</c:v>
                </c:pt>
                <c:pt idx="725">
                  <c:v>-7.9470938433902898</c:v>
                </c:pt>
                <c:pt idx="726">
                  <c:v>-7.9471275146805462</c:v>
                </c:pt>
                <c:pt idx="727">
                  <c:v>-7.9471611856538482</c:v>
                </c:pt>
                <c:pt idx="728">
                  <c:v>-7.947194856310194</c:v>
                </c:pt>
                <c:pt idx="729">
                  <c:v>-7.9472285266495861</c:v>
                </c:pt>
                <c:pt idx="730">
                  <c:v>-7.9472621966720265</c:v>
                </c:pt>
                <c:pt idx="731">
                  <c:v>-7.9472958663775088</c:v>
                </c:pt>
                <c:pt idx="732">
                  <c:v>-7.9473295357660438</c:v>
                </c:pt>
                <c:pt idx="733">
                  <c:v>-7.9473632048376253</c:v>
                </c:pt>
                <c:pt idx="734">
                  <c:v>-7.947396873592254</c:v>
                </c:pt>
                <c:pt idx="735">
                  <c:v>-7.9474305420299372</c:v>
                </c:pt>
                <c:pt idx="736">
                  <c:v>-7.947464210150665</c:v>
                </c:pt>
                <c:pt idx="737">
                  <c:v>-7.9474978779544454</c:v>
                </c:pt>
                <c:pt idx="738">
                  <c:v>-7.947531545441282</c:v>
                </c:pt>
                <c:pt idx="739">
                  <c:v>-7.9475652126111687</c:v>
                </c:pt>
                <c:pt idx="740">
                  <c:v>-7.9475988794641053</c:v>
                </c:pt>
                <c:pt idx="741">
                  <c:v>-7.9476325460000998</c:v>
                </c:pt>
                <c:pt idx="742">
                  <c:v>-7.947666212219147</c:v>
                </c:pt>
                <c:pt idx="743">
                  <c:v>-7.947699878121246</c:v>
                </c:pt>
                <c:pt idx="744">
                  <c:v>-7.9477335437064056</c:v>
                </c:pt>
                <c:pt idx="745">
                  <c:v>-7.9477672089746187</c:v>
                </c:pt>
                <c:pt idx="746">
                  <c:v>-7.9478008739258916</c:v>
                </c:pt>
                <c:pt idx="747">
                  <c:v>-7.9478345385602234</c:v>
                </c:pt>
                <c:pt idx="748">
                  <c:v>-7.9478682028776069</c:v>
                </c:pt>
                <c:pt idx="749">
                  <c:v>-7.9479018668780519</c:v>
                </c:pt>
                <c:pt idx="750">
                  <c:v>-7.9479355305615584</c:v>
                </c:pt>
                <c:pt idx="751">
                  <c:v>-7.9479691939281212</c:v>
                </c:pt>
                <c:pt idx="752">
                  <c:v>-7.9480028569777508</c:v>
                </c:pt>
                <c:pt idx="753">
                  <c:v>-7.9480365197104366</c:v>
                </c:pt>
                <c:pt idx="754">
                  <c:v>-7.9480701821261892</c:v>
                </c:pt>
                <c:pt idx="755">
                  <c:v>-7.9481038442249998</c:v>
                </c:pt>
                <c:pt idx="756">
                  <c:v>-7.9481375060068773</c:v>
                </c:pt>
                <c:pt idx="757">
                  <c:v>-7.948171167471819</c:v>
                </c:pt>
                <c:pt idx="758">
                  <c:v>-7.9482048286198257</c:v>
                </c:pt>
                <c:pt idx="759">
                  <c:v>-7.9482384894508975</c:v>
                </c:pt>
                <c:pt idx="760">
                  <c:v>-7.9482721499650371</c:v>
                </c:pt>
                <c:pt idx="761">
                  <c:v>-7.9483058101622408</c:v>
                </c:pt>
                <c:pt idx="762">
                  <c:v>-7.9483394700425105</c:v>
                </c:pt>
                <c:pt idx="763">
                  <c:v>-7.9483731296058551</c:v>
                </c:pt>
                <c:pt idx="764">
                  <c:v>-7.9484067888522629</c:v>
                </c:pt>
                <c:pt idx="765">
                  <c:v>-7.9484404477817465</c:v>
                </c:pt>
                <c:pt idx="766">
                  <c:v>-7.9484741063942943</c:v>
                </c:pt>
                <c:pt idx="767">
                  <c:v>-7.9485077646899134</c:v>
                </c:pt>
                <c:pt idx="768">
                  <c:v>-7.9485414226686091</c:v>
                </c:pt>
                <c:pt idx="769">
                  <c:v>-7.9485750803303707</c:v>
                </c:pt>
                <c:pt idx="770">
                  <c:v>-7.9486087376752073</c:v>
                </c:pt>
                <c:pt idx="771">
                  <c:v>-7.9486423947031213</c:v>
                </c:pt>
                <c:pt idx="772">
                  <c:v>-7.9486760514141057</c:v>
                </c:pt>
                <c:pt idx="773">
                  <c:v>-7.9487097078081677</c:v>
                </c:pt>
                <c:pt idx="774">
                  <c:v>-7.9487433638853018</c:v>
                </c:pt>
                <c:pt idx="775">
                  <c:v>-7.9487770196455134</c:v>
                </c:pt>
                <c:pt idx="776">
                  <c:v>-7.9488106750888026</c:v>
                </c:pt>
                <c:pt idx="777">
                  <c:v>-7.9488443302151701</c:v>
                </c:pt>
                <c:pt idx="778">
                  <c:v>-7.9488779850246134</c:v>
                </c:pt>
                <c:pt idx="779">
                  <c:v>-7.9489116395171351</c:v>
                </c:pt>
                <c:pt idx="780">
                  <c:v>-7.9489452936927414</c:v>
                </c:pt>
                <c:pt idx="781">
                  <c:v>-7.9489789475514243</c:v>
                </c:pt>
                <c:pt idx="782">
                  <c:v>-7.9490126010931865</c:v>
                </c:pt>
                <c:pt idx="783">
                  <c:v>-7.9490462543180298</c:v>
                </c:pt>
                <c:pt idx="784">
                  <c:v>-7.9490799072259595</c:v>
                </c:pt>
                <c:pt idx="785">
                  <c:v>-7.9491135598169702</c:v>
                </c:pt>
                <c:pt idx="786">
                  <c:v>-7.9491472120910665</c:v>
                </c:pt>
                <c:pt idx="787">
                  <c:v>-7.9491808640482446</c:v>
                </c:pt>
                <c:pt idx="788">
                  <c:v>-7.9492145156885092</c:v>
                </c:pt>
                <c:pt idx="789">
                  <c:v>-7.9492481670118531</c:v>
                </c:pt>
                <c:pt idx="790">
                  <c:v>-7.9492818180182887</c:v>
                </c:pt>
                <c:pt idx="791">
                  <c:v>-7.9493154687078098</c:v>
                </c:pt>
                <c:pt idx="792">
                  <c:v>-7.9493491190804191</c:v>
                </c:pt>
                <c:pt idx="793">
                  <c:v>-7.9493827691361174</c:v>
                </c:pt>
                <c:pt idx="794">
                  <c:v>-7.9494164188749048</c:v>
                </c:pt>
                <c:pt idx="795">
                  <c:v>-7.9494500682967795</c:v>
                </c:pt>
                <c:pt idx="796">
                  <c:v>-7.9494837174017459</c:v>
                </c:pt>
                <c:pt idx="797">
                  <c:v>-7.9495173661898058</c:v>
                </c:pt>
                <c:pt idx="798">
                  <c:v>-7.9495510146609503</c:v>
                </c:pt>
                <c:pt idx="799">
                  <c:v>-7.9495846628151927</c:v>
                </c:pt>
                <c:pt idx="800">
                  <c:v>-7.9496183106525269</c:v>
                </c:pt>
                <c:pt idx="801">
                  <c:v>-7.9496519581729537</c:v>
                </c:pt>
                <c:pt idx="802">
                  <c:v>-7.9496856053764748</c:v>
                </c:pt>
                <c:pt idx="803">
                  <c:v>-7.9497192522630851</c:v>
                </c:pt>
                <c:pt idx="804">
                  <c:v>-7.9497528988327959</c:v>
                </c:pt>
                <c:pt idx="805">
                  <c:v>-7.9497865450856056</c:v>
                </c:pt>
                <c:pt idx="806">
                  <c:v>-7.9498201910215069</c:v>
                </c:pt>
                <c:pt idx="807">
                  <c:v>-7.949853836640508</c:v>
                </c:pt>
                <c:pt idx="808">
                  <c:v>-7.9498874819426115</c:v>
                </c:pt>
                <c:pt idx="809">
                  <c:v>-7.9499211269278067</c:v>
                </c:pt>
                <c:pt idx="810">
                  <c:v>-7.9499547715961061</c:v>
                </c:pt>
                <c:pt idx="811">
                  <c:v>-7.9499884159475034</c:v>
                </c:pt>
                <c:pt idx="812">
                  <c:v>-7.9500220599820022</c:v>
                </c:pt>
                <c:pt idx="813">
                  <c:v>-7.9500557036996025</c:v>
                </c:pt>
                <c:pt idx="814">
                  <c:v>-7.9500893471003016</c:v>
                </c:pt>
                <c:pt idx="815">
                  <c:v>-7.9501229901841102</c:v>
                </c:pt>
                <c:pt idx="816">
                  <c:v>-7.9501566329510167</c:v>
                </c:pt>
                <c:pt idx="817">
                  <c:v>-7.9501902754010274</c:v>
                </c:pt>
                <c:pt idx="818">
                  <c:v>-7.9502239175341494</c:v>
                </c:pt>
                <c:pt idx="819">
                  <c:v>-7.9502575593503684</c:v>
                </c:pt>
                <c:pt idx="820">
                  <c:v>-7.9502912008496978</c:v>
                </c:pt>
                <c:pt idx="821">
                  <c:v>-7.9503248420321349</c:v>
                </c:pt>
                <c:pt idx="822">
                  <c:v>-7.9503584828976761</c:v>
                </c:pt>
                <c:pt idx="823">
                  <c:v>-7.9503921234463277</c:v>
                </c:pt>
                <c:pt idx="824">
                  <c:v>-7.9504257636780888</c:v>
                </c:pt>
                <c:pt idx="825">
                  <c:v>-7.9504594035929594</c:v>
                </c:pt>
                <c:pt idx="826">
                  <c:v>-7.9504930431909395</c:v>
                </c:pt>
                <c:pt idx="827">
                  <c:v>-7.9505266824720318</c:v>
                </c:pt>
                <c:pt idx="828">
                  <c:v>-7.9505603214362361</c:v>
                </c:pt>
                <c:pt idx="829">
                  <c:v>-7.9505939600835447</c:v>
                </c:pt>
                <c:pt idx="830">
                  <c:v>-7.9506275984139752</c:v>
                </c:pt>
                <c:pt idx="831">
                  <c:v>-7.9506612364275124</c:v>
                </c:pt>
                <c:pt idx="832">
                  <c:v>-7.9506948741241654</c:v>
                </c:pt>
                <c:pt idx="833">
                  <c:v>-7.950728511503935</c:v>
                </c:pt>
                <c:pt idx="834">
                  <c:v>-7.950762148566823</c:v>
                </c:pt>
                <c:pt idx="835">
                  <c:v>-7.9507957853128204</c:v>
                </c:pt>
                <c:pt idx="836">
                  <c:v>-7.9508294217419397</c:v>
                </c:pt>
                <c:pt idx="837">
                  <c:v>-7.9508630578541721</c:v>
                </c:pt>
                <c:pt idx="838">
                  <c:v>-7.9508966936495264</c:v>
                </c:pt>
                <c:pt idx="839">
                  <c:v>-7.9509303291279982</c:v>
                </c:pt>
                <c:pt idx="840">
                  <c:v>-7.9509639642895893</c:v>
                </c:pt>
                <c:pt idx="841">
                  <c:v>-7.9509975991343014</c:v>
                </c:pt>
                <c:pt idx="842">
                  <c:v>-7.9510312336621345</c:v>
                </c:pt>
                <c:pt idx="843">
                  <c:v>-7.9510648678730904</c:v>
                </c:pt>
                <c:pt idx="844">
                  <c:v>-7.9510985017671638</c:v>
                </c:pt>
                <c:pt idx="845">
                  <c:v>-7.9511321353443671</c:v>
                </c:pt>
                <c:pt idx="846">
                  <c:v>-7.951165768604687</c:v>
                </c:pt>
                <c:pt idx="847">
                  <c:v>-7.9511994015481315</c:v>
                </c:pt>
                <c:pt idx="848">
                  <c:v>-7.9512330341747033</c:v>
                </c:pt>
                <c:pt idx="849">
                  <c:v>-7.9512666664844005</c:v>
                </c:pt>
                <c:pt idx="850">
                  <c:v>-7.9513002984772232</c:v>
                </c:pt>
                <c:pt idx="851">
                  <c:v>-7.9513339301531731</c:v>
                </c:pt>
                <c:pt idx="852">
                  <c:v>-7.9513675615122477</c:v>
                </c:pt>
                <c:pt idx="853">
                  <c:v>-7.9514011925544512</c:v>
                </c:pt>
                <c:pt idx="854">
                  <c:v>-7.9514348232797873</c:v>
                </c:pt>
                <c:pt idx="855">
                  <c:v>-7.9514684536882481</c:v>
                </c:pt>
                <c:pt idx="856">
                  <c:v>-7.951502083779844</c:v>
                </c:pt>
                <c:pt idx="857">
                  <c:v>-7.9515357135545717</c:v>
                </c:pt>
                <c:pt idx="858">
                  <c:v>-7.9515693430124248</c:v>
                </c:pt>
                <c:pt idx="859">
                  <c:v>-7.9516029721534149</c:v>
                </c:pt>
                <c:pt idx="860">
                  <c:v>-7.9516366009775314</c:v>
                </c:pt>
                <c:pt idx="861">
                  <c:v>-7.9516702294847876</c:v>
                </c:pt>
                <c:pt idx="862">
                  <c:v>-7.9517038576751782</c:v>
                </c:pt>
                <c:pt idx="863">
                  <c:v>-7.9517374855486986</c:v>
                </c:pt>
                <c:pt idx="864">
                  <c:v>-7.9517711131053579</c:v>
                </c:pt>
                <c:pt idx="865">
                  <c:v>-7.9518047403451524</c:v>
                </c:pt>
                <c:pt idx="866">
                  <c:v>-7.9518383672680812</c:v>
                </c:pt>
                <c:pt idx="867">
                  <c:v>-7.9518719938741498</c:v>
                </c:pt>
                <c:pt idx="868">
                  <c:v>-7.9519056201633607</c:v>
                </c:pt>
                <c:pt idx="869">
                  <c:v>-7.9519392461357077</c:v>
                </c:pt>
                <c:pt idx="870">
                  <c:v>-7.9519728717911917</c:v>
                </c:pt>
                <c:pt idx="871">
                  <c:v>-7.9520064971298181</c:v>
                </c:pt>
                <c:pt idx="872">
                  <c:v>-7.9520401221515815</c:v>
                </c:pt>
                <c:pt idx="873">
                  <c:v>-7.9520737468564899</c:v>
                </c:pt>
                <c:pt idx="874">
                  <c:v>-7.9521073712445416</c:v>
                </c:pt>
                <c:pt idx="875">
                  <c:v>-7.9521409953157347</c:v>
                </c:pt>
                <c:pt idx="876">
                  <c:v>-7.9521746190700728</c:v>
                </c:pt>
                <c:pt idx="877">
                  <c:v>-7.9522082425075569</c:v>
                </c:pt>
                <c:pt idx="878">
                  <c:v>-7.9522418656281788</c:v>
                </c:pt>
                <c:pt idx="879">
                  <c:v>-7.9522754884319484</c:v>
                </c:pt>
                <c:pt idx="880">
                  <c:v>-7.9523091109188648</c:v>
                </c:pt>
                <c:pt idx="881">
                  <c:v>-7.9523427330889316</c:v>
                </c:pt>
                <c:pt idx="882">
                  <c:v>-7.9523763549421433</c:v>
                </c:pt>
                <c:pt idx="883">
                  <c:v>-7.9524099764785037</c:v>
                </c:pt>
                <c:pt idx="884">
                  <c:v>-7.9524435976980117</c:v>
                </c:pt>
                <c:pt idx="885">
                  <c:v>-7.95247721860067</c:v>
                </c:pt>
                <c:pt idx="886">
                  <c:v>-7.9525108391864796</c:v>
                </c:pt>
                <c:pt idx="887">
                  <c:v>-7.9525444594554333</c:v>
                </c:pt>
                <c:pt idx="888">
                  <c:v>-7.9525780794075462</c:v>
                </c:pt>
                <c:pt idx="889">
                  <c:v>-7.9526116990428086</c:v>
                </c:pt>
                <c:pt idx="890">
                  <c:v>-7.9526453183612293</c:v>
                </c:pt>
                <c:pt idx="891">
                  <c:v>-7.952678937362796</c:v>
                </c:pt>
                <c:pt idx="892">
                  <c:v>-7.95271255604752</c:v>
                </c:pt>
                <c:pt idx="893">
                  <c:v>-7.9527461744153953</c:v>
                </c:pt>
                <c:pt idx="894">
                  <c:v>-7.9527797924664307</c:v>
                </c:pt>
                <c:pt idx="895">
                  <c:v>-7.9528134102006218</c:v>
                </c:pt>
                <c:pt idx="896">
                  <c:v>-7.9528470276179712</c:v>
                </c:pt>
                <c:pt idx="897">
                  <c:v>-7.9528806447184737</c:v>
                </c:pt>
                <c:pt idx="898">
                  <c:v>-7.9529142615021353</c:v>
                </c:pt>
                <c:pt idx="899">
                  <c:v>-7.9529478779689606</c:v>
                </c:pt>
                <c:pt idx="900">
                  <c:v>-7.9529814941189407</c:v>
                </c:pt>
                <c:pt idx="901">
                  <c:v>-7.9530151099520845</c:v>
                </c:pt>
                <c:pt idx="902">
                  <c:v>-7.9530487254683848</c:v>
                </c:pt>
                <c:pt idx="903">
                  <c:v>-7.9530823406678488</c:v>
                </c:pt>
                <c:pt idx="904">
                  <c:v>-7.9531159555504765</c:v>
                </c:pt>
                <c:pt idx="905">
                  <c:v>-7.9531495701162651</c:v>
                </c:pt>
                <c:pt idx="906">
                  <c:v>-7.9531831843652174</c:v>
                </c:pt>
                <c:pt idx="907">
                  <c:v>-7.9532167982973352</c:v>
                </c:pt>
                <c:pt idx="908">
                  <c:v>-7.9532504119126193</c:v>
                </c:pt>
                <c:pt idx="909">
                  <c:v>-7.9532840252110653</c:v>
                </c:pt>
                <c:pt idx="910">
                  <c:v>-7.9533176381926793</c:v>
                </c:pt>
                <c:pt idx="911">
                  <c:v>-7.9533512508574589</c:v>
                </c:pt>
                <c:pt idx="912">
                  <c:v>-7.9533848632054074</c:v>
                </c:pt>
                <c:pt idx="913">
                  <c:v>-7.953418475236524</c:v>
                </c:pt>
                <c:pt idx="914">
                  <c:v>-7.9534520869508096</c:v>
                </c:pt>
                <c:pt idx="915">
                  <c:v>-7.953485698348266</c:v>
                </c:pt>
                <c:pt idx="916">
                  <c:v>-7.953519309428895</c:v>
                </c:pt>
                <c:pt idx="917">
                  <c:v>-7.9535529201926911</c:v>
                </c:pt>
                <c:pt idx="918">
                  <c:v>-7.953586530639658</c:v>
                </c:pt>
                <c:pt idx="919">
                  <c:v>-7.9536201407698037</c:v>
                </c:pt>
                <c:pt idx="920">
                  <c:v>-7.9536537505831131</c:v>
                </c:pt>
                <c:pt idx="921">
                  <c:v>-7.9536873600796021</c:v>
                </c:pt>
                <c:pt idx="922">
                  <c:v>-7.9537209692592663</c:v>
                </c:pt>
                <c:pt idx="923">
                  <c:v>-7.9537545781221013</c:v>
                </c:pt>
                <c:pt idx="924">
                  <c:v>-7.953788186668115</c:v>
                </c:pt>
                <c:pt idx="925">
                  <c:v>-7.953821794897304</c:v>
                </c:pt>
                <c:pt idx="926">
                  <c:v>-7.9538554028096682</c:v>
                </c:pt>
                <c:pt idx="927">
                  <c:v>-7.9538890104052147</c:v>
                </c:pt>
                <c:pt idx="928">
                  <c:v>-7.9539226176839355</c:v>
                </c:pt>
                <c:pt idx="929">
                  <c:v>-7.9539562246458386</c:v>
                </c:pt>
                <c:pt idx="930">
                  <c:v>-7.9539898312909205</c:v>
                </c:pt>
                <c:pt idx="931">
                  <c:v>-7.9540234376191776</c:v>
                </c:pt>
                <c:pt idx="932">
                  <c:v>-7.9540570436306224</c:v>
                </c:pt>
                <c:pt idx="933">
                  <c:v>-7.954090649325245</c:v>
                </c:pt>
                <c:pt idx="934">
                  <c:v>-7.9541242547030535</c:v>
                </c:pt>
                <c:pt idx="935">
                  <c:v>-7.9541578597640425</c:v>
                </c:pt>
                <c:pt idx="936">
                  <c:v>-7.9541914645082166</c:v>
                </c:pt>
                <c:pt idx="937">
                  <c:v>-7.9542250689355738</c:v>
                </c:pt>
                <c:pt idx="938">
                  <c:v>-7.9542586730461169</c:v>
                </c:pt>
                <c:pt idx="939">
                  <c:v>-7.9542922768398494</c:v>
                </c:pt>
                <c:pt idx="940">
                  <c:v>-7.9543258803167625</c:v>
                </c:pt>
                <c:pt idx="941">
                  <c:v>-7.9543594834768623</c:v>
                </c:pt>
                <c:pt idx="942">
                  <c:v>-7.9543930863201524</c:v>
                </c:pt>
                <c:pt idx="943">
                  <c:v>-7.9544266888466311</c:v>
                </c:pt>
                <c:pt idx="944">
                  <c:v>-7.9544602910562974</c:v>
                </c:pt>
                <c:pt idx="945">
                  <c:v>-7.9544938929491522</c:v>
                </c:pt>
                <c:pt idx="946">
                  <c:v>-7.9545274945252036</c:v>
                </c:pt>
                <c:pt idx="947">
                  <c:v>-7.954561095784439</c:v>
                </c:pt>
                <c:pt idx="948">
                  <c:v>-7.9545946967268737</c:v>
                </c:pt>
                <c:pt idx="949">
                  <c:v>-7.954628297352496</c:v>
                </c:pt>
                <c:pt idx="950">
                  <c:v>-7.9546618976613139</c:v>
                </c:pt>
                <c:pt idx="951">
                  <c:v>-7.9546954976533231</c:v>
                </c:pt>
                <c:pt idx="952">
                  <c:v>-7.954729097328527</c:v>
                </c:pt>
                <c:pt idx="953">
                  <c:v>-7.9547626966869256</c:v>
                </c:pt>
                <c:pt idx="954">
                  <c:v>-7.9547962957285216</c:v>
                </c:pt>
                <c:pt idx="955">
                  <c:v>-7.9548298944533125</c:v>
                </c:pt>
                <c:pt idx="956">
                  <c:v>-7.9548634928613051</c:v>
                </c:pt>
                <c:pt idx="957">
                  <c:v>-7.954897090952489</c:v>
                </c:pt>
                <c:pt idx="958">
                  <c:v>-7.9549306887268783</c:v>
                </c:pt>
                <c:pt idx="959">
                  <c:v>-7.9549642861844596</c:v>
                </c:pt>
                <c:pt idx="960">
                  <c:v>-7.9549978833252473</c:v>
                </c:pt>
                <c:pt idx="961">
                  <c:v>-7.9550314801492332</c:v>
                </c:pt>
                <c:pt idx="962">
                  <c:v>-7.9550650766564202</c:v>
                </c:pt>
                <c:pt idx="963">
                  <c:v>-7.955098672846808</c:v>
                </c:pt>
                <c:pt idx="964">
                  <c:v>-7.9551322687203996</c:v>
                </c:pt>
                <c:pt idx="965">
                  <c:v>-7.9551658642771939</c:v>
                </c:pt>
                <c:pt idx="966">
                  <c:v>-7.9551994595171927</c:v>
                </c:pt>
                <c:pt idx="967">
                  <c:v>-7.9552330544403969</c:v>
                </c:pt>
                <c:pt idx="968">
                  <c:v>-7.9552666490468047</c:v>
                </c:pt>
                <c:pt idx="969">
                  <c:v>-7.9553002433364197</c:v>
                </c:pt>
                <c:pt idx="970">
                  <c:v>-7.9553338373092402</c:v>
                </c:pt>
                <c:pt idx="971">
                  <c:v>-7.9553674309652695</c:v>
                </c:pt>
                <c:pt idx="972">
                  <c:v>-7.9554010243045061</c:v>
                </c:pt>
                <c:pt idx="973">
                  <c:v>-7.9554346173269508</c:v>
                </c:pt>
                <c:pt idx="974">
                  <c:v>-7.9554682100326009</c:v>
                </c:pt>
                <c:pt idx="975">
                  <c:v>-7.9555018024214732</c:v>
                </c:pt>
                <c:pt idx="976">
                  <c:v>-7.9555353944935456</c:v>
                </c:pt>
                <c:pt idx="977">
                  <c:v>-7.9555689862488332</c:v>
                </c:pt>
                <c:pt idx="978">
                  <c:v>-7.9556025776873351</c:v>
                </c:pt>
                <c:pt idx="979">
                  <c:v>-7.9556361688090407</c:v>
                </c:pt>
                <c:pt idx="980">
                  <c:v>-7.9556697596139694</c:v>
                </c:pt>
                <c:pt idx="981">
                  <c:v>-7.9557033501021044</c:v>
                </c:pt>
                <c:pt idx="982">
                  <c:v>-7.9557369402734599</c:v>
                </c:pt>
                <c:pt idx="983">
                  <c:v>-7.9557705301280262</c:v>
                </c:pt>
                <c:pt idx="984">
                  <c:v>-7.9558041196658138</c:v>
                </c:pt>
                <c:pt idx="985">
                  <c:v>-7.9558377088868166</c:v>
                </c:pt>
                <c:pt idx="986">
                  <c:v>-7.9558712977910382</c:v>
                </c:pt>
                <c:pt idx="987">
                  <c:v>-7.9559048863784714</c:v>
                </c:pt>
                <c:pt idx="988">
                  <c:v>-7.9559384746491295</c:v>
                </c:pt>
                <c:pt idx="989">
                  <c:v>-7.9559720626030046</c:v>
                </c:pt>
                <c:pt idx="990">
                  <c:v>-7.9560056502401029</c:v>
                </c:pt>
                <c:pt idx="991">
                  <c:v>-7.9560392375604181</c:v>
                </c:pt>
                <c:pt idx="992">
                  <c:v>-7.9560728245639512</c:v>
                </c:pt>
                <c:pt idx="993">
                  <c:v>-7.9561064112507163</c:v>
                </c:pt>
                <c:pt idx="994">
                  <c:v>-7.9561399976207001</c:v>
                </c:pt>
                <c:pt idx="995">
                  <c:v>-7.9561735836739054</c:v>
                </c:pt>
                <c:pt idx="996">
                  <c:v>-7.9562071694103356</c:v>
                </c:pt>
                <c:pt idx="997">
                  <c:v>-7.9562407548299925</c:v>
                </c:pt>
                <c:pt idx="998">
                  <c:v>-7.9562743399328744</c:v>
                </c:pt>
                <c:pt idx="999">
                  <c:v>-7.9563079247189785</c:v>
                </c:pt>
                <c:pt idx="1000">
                  <c:v>-7.9563415091883156</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Calculs!$J$4:$J$1004</c:f>
              <c:numCache>
                <c:formatCode>0.00</c:formatCode>
                <c:ptCount val="1001"/>
                <c:pt idx="0">
                  <c:v>0</c:v>
                </c:pt>
                <c:pt idx="1">
                  <c:v>1.7476282118366362E-4</c:v>
                </c:pt>
                <c:pt idx="2">
                  <c:v>1.419149362648693E-3</c:v>
                </c:pt>
                <c:pt idx="3">
                  <c:v>4.8921706881244944E-3</c:v>
                </c:pt>
                <c:pt idx="4">
                  <c:v>1.0986969048217913E-2</c:v>
                </c:pt>
                <c:pt idx="5">
                  <c:v>1.9611878552090765E-2</c:v>
                </c:pt>
                <c:pt idx="6">
                  <c:v>3.0703051512819345E-2</c:v>
                </c:pt>
                <c:pt idx="7">
                  <c:v>4.4252609115494251E-2</c:v>
                </c:pt>
                <c:pt idx="8">
                  <c:v>6.028070301690916E-2</c:v>
                </c:pt>
                <c:pt idx="9">
                  <c:v>7.8807493068443868E-2</c:v>
                </c:pt>
                <c:pt idx="10">
                  <c:v>9.9853146805022205E-2</c:v>
                </c:pt>
                <c:pt idx="11">
                  <c:v>0.12343492532940895</c:v>
                </c:pt>
                <c:pt idx="12">
                  <c:v>0.14956426055860889</c:v>
                </c:pt>
                <c:pt idx="13">
                  <c:v>0.17824965559880504</c:v>
                </c:pt>
                <c:pt idx="14">
                  <c:v>0.20949959383643088</c:v>
                </c:pt>
                <c:pt idx="15">
                  <c:v>0.24332253857898073</c:v>
                </c:pt>
                <c:pt idx="16">
                  <c:v>0.27972693269483095</c:v>
                </c:pt>
                <c:pt idx="17">
                  <c:v>0.31872119825210382</c:v>
                </c:pt>
                <c:pt idx="18">
                  <c:v>0.3603137361566075</c:v>
                </c:pt>
                <c:pt idx="19">
                  <c:v>0.40451292578888465</c:v>
                </c:pt>
                <c:pt idx="20">
                  <c:v>0.45132712464040381</c:v>
                </c:pt>
                <c:pt idx="21">
                  <c:v>0.5007634976158577</c:v>
                </c:pt>
                <c:pt idx="22">
                  <c:v>0.55282684294989404</c:v>
                </c:pt>
                <c:pt idx="23">
                  <c:v>0.60752075731483124</c:v>
                </c:pt>
                <c:pt idx="24">
                  <c:v>0.66484880438760607</c:v>
                </c:pt>
                <c:pt idx="25">
                  <c:v>0.72481451463357849</c:v>
                </c:pt>
                <c:pt idx="26">
                  <c:v>0.78750533251067045</c:v>
                </c:pt>
                <c:pt idx="27">
                  <c:v>0.8530122926696726</c:v>
                </c:pt>
                <c:pt idx="28">
                  <c:v>0.92134601161177931</c:v>
                </c:pt>
                <c:pt idx="29">
                  <c:v>0.9925168915373721</c:v>
                </c:pt>
                <c:pt idx="30">
                  <c:v>1.0665350697373857</c:v>
                </c:pt>
                <c:pt idx="31">
                  <c:v>1.1434104343432745</c:v>
                </c:pt>
                <c:pt idx="32">
                  <c:v>1.2231526384468621</c:v>
                </c:pt>
                <c:pt idx="33">
                  <c:v>1.3057711128046727</c:v>
                </c:pt>
                <c:pt idx="34">
                  <c:v>1.3912750773071583</c:v>
                </c:pt>
                <c:pt idx="35">
                  <c:v>1.4796735513653838</c:v>
                </c:pt>
                <c:pt idx="36">
                  <c:v>1.570975363344902</c:v>
                </c:pt>
                <c:pt idx="37">
                  <c:v>1.6651891591576939</c:v>
                </c:pt>
                <c:pt idx="38">
                  <c:v>1.7623234101074094</c:v>
                </c:pt>
                <c:pt idx="39">
                  <c:v>1.8623864200700644</c:v>
                </c:pt>
                <c:pt idx="40">
                  <c:v>1.9653863320813885</c:v>
                </c:pt>
                <c:pt idx="41">
                  <c:v>2.071330192562741</c:v>
                </c:pt>
                <c:pt idx="42">
                  <c:v>2.1802230080451528</c:v>
                </c:pt>
                <c:pt idx="43">
                  <c:v>2.2920686829312573</c:v>
                </c:pt>
                <c:pt idx="44">
                  <c:v>2.406870964227279</c:v>
                </c:pt>
                <c:pt idx="45">
                  <c:v>2.5246334465996432</c:v>
                </c:pt>
                <c:pt idx="46">
                  <c:v>2.6453595770751521</c:v>
                </c:pt>
                <c:pt idx="47">
                  <c:v>2.7690526594177394</c:v>
                </c:pt>
                <c:pt idx="48">
                  <c:v>2.8957158582111213</c:v>
                </c:pt>
                <c:pt idx="49">
                  <c:v>3.0253522026734423</c:v>
                </c:pt>
                <c:pt idx="50">
                  <c:v>3.1579645902272122</c:v>
                </c:pt>
                <c:pt idx="51">
                  <c:v>3.2935557898453887</c:v>
                </c:pt>
                <c:pt idx="52">
                  <c:v>3.4321284451923084</c:v>
                </c:pt>
                <c:pt idx="53">
                  <c:v>3.5736850775762923</c:v>
                </c:pt>
                <c:pt idx="54">
                  <c:v>3.7182280887290822</c:v>
                </c:pt>
                <c:pt idx="55">
                  <c:v>3.865759763425805</c:v>
                </c:pt>
                <c:pt idx="56">
                  <c:v>4.0162822719578539</c:v>
                </c:pt>
                <c:pt idx="57">
                  <c:v>4.1697976724699268</c:v>
                </c:pt>
                <c:pt idx="58">
                  <c:v>4.3263079131714264</c:v>
                </c:pt>
                <c:pt idx="59">
                  <c:v>4.4858148344315234</c:v>
                </c:pt>
                <c:pt idx="60">
                  <c:v>4.6483201707663442</c:v>
                </c:pt>
                <c:pt idx="61">
                  <c:v>4.8138255527260307</c:v>
                </c:pt>
                <c:pt idx="62">
                  <c:v>4.9823325086887458</c:v>
                </c:pt>
                <c:pt idx="63">
                  <c:v>5.1538424665681104</c:v>
                </c:pt>
                <c:pt idx="64">
                  <c:v>5.3283567554400237</c:v>
                </c:pt>
                <c:pt idx="65">
                  <c:v>5.5058766070943364</c:v>
                </c:pt>
                <c:pt idx="66">
                  <c:v>5.6864031575164056</c:v>
                </c:pt>
                <c:pt idx="67">
                  <c:v>5.8699374483031717</c:v>
                </c:pt>
                <c:pt idx="68">
                  <c:v>6.0564804280180322</c:v>
                </c:pt>
                <c:pt idx="69">
                  <c:v>6.2460329534884718</c:v>
                </c:pt>
                <c:pt idx="70">
                  <c:v>6.4385957910500888</c:v>
                </c:pt>
                <c:pt idx="71">
                  <c:v>6.6341696177404268</c:v>
                </c:pt>
                <c:pt idx="72">
                  <c:v>6.8327550224457241</c:v>
                </c:pt>
                <c:pt idx="73">
                  <c:v>7.034352507003514</c:v>
                </c:pt>
                <c:pt idx="74">
                  <c:v>7.2389624872637715</c:v>
                </c:pt>
                <c:pt idx="75">
                  <c:v>7.4465852941111281</c:v>
                </c:pt>
                <c:pt idx="76">
                  <c:v>7.657221174450493</c:v>
                </c:pt>
                <c:pt idx="77">
                  <c:v>7.8708702921582701</c:v>
                </c:pt>
                <c:pt idx="78">
                  <c:v>8.0875327290012038</c:v>
                </c:pt>
                <c:pt idx="79">
                  <c:v>8.3072084855247574</c:v>
                </c:pt>
                <c:pt idx="80">
                  <c:v>8.5298974819127977</c:v>
                </c:pt>
                <c:pt idx="81">
                  <c:v>8.7555985528597713</c:v>
                </c:pt>
                <c:pt idx="82">
                  <c:v>8.9843084380037546</c:v>
                </c:pt>
                <c:pt idx="83">
                  <c:v>9.2160227832237211</c:v>
                </c:pt>
                <c:pt idx="84">
                  <c:v>9.4507371464988843</c:v>
                </c:pt>
                <c:pt idx="85">
                  <c:v>9.6884469989873221</c:v>
                </c:pt>
                <c:pt idx="86">
                  <c:v>9.9291477260792949</c:v>
                </c:pt>
                <c:pt idx="87">
                  <c:v>10.172834628426667</c:v>
                </c:pt>
                <c:pt idx="88">
                  <c:v>10.419502922949768</c:v>
                </c:pt>
                <c:pt idx="89">
                  <c:v>10.669147743822927</c:v>
                </c:pt>
                <c:pt idx="90">
                  <c:v>10.921764143439848</c:v>
                </c:pt>
                <c:pt idx="91">
                  <c:v>11.17734664484297</c:v>
                </c:pt>
                <c:pt idx="92">
                  <c:v>11.435888792379467</c:v>
                </c:pt>
                <c:pt idx="93">
                  <c:v>11.697383599036483</c:v>
                </c:pt>
                <c:pt idx="94">
                  <c:v>11.961823995589018</c:v>
                </c:pt>
                <c:pt idx="95">
                  <c:v>12.229202831625638</c:v>
                </c:pt>
                <c:pt idx="96">
                  <c:v>12.499512876557803</c:v>
                </c:pt>
                <c:pt idx="97">
                  <c:v>12.772746820613666</c:v>
                </c:pt>
                <c:pt idx="98">
                  <c:v>13.048897275817097</c:v>
                </c:pt>
                <c:pt idx="99">
                  <c:v>13.327956776952677</c:v>
                </c:pt>
                <c:pt idx="100">
                  <c:v>13.609917782517323</c:v>
                </c:pt>
                <c:pt idx="101">
                  <c:v>13.894772603322863</c:v>
                </c:pt>
                <c:pt idx="102">
                  <c:v>14.182513330834558</c:v>
                </c:pt>
                <c:pt idx="103">
                  <c:v>14.473131910135189</c:v>
                </c:pt>
                <c:pt idx="104">
                  <c:v>14.766620213141302</c:v>
                </c:pt>
                <c:pt idx="105">
                  <c:v>15.062970039519321</c:v>
                </c:pt>
                <c:pt idx="106">
                  <c:v>15.3621731175914</c:v>
                </c:pt>
                <c:pt idx="107">
                  <c:v>15.664221105231446</c:v>
                </c:pt>
                <c:pt idx="108">
                  <c:v>15.969105590751765</c:v>
                </c:pt>
                <c:pt idx="109">
                  <c:v>16.276818093780705</c:v>
                </c:pt>
                <c:pt idx="110">
                  <c:v>16.587350066131691</c:v>
                </c:pt>
                <c:pt idx="111">
                  <c:v>16.900693731900336</c:v>
                </c:pt>
                <c:pt idx="112">
                  <c:v>17.216842930153042</c:v>
                </c:pt>
                <c:pt idx="113">
                  <c:v>17.535792279347671</c:v>
                </c:pt>
                <c:pt idx="114">
                  <c:v>17.857536339028897</c:v>
                </c:pt>
                <c:pt idx="115">
                  <c:v>18.182069610422982</c:v>
                </c:pt>
                <c:pt idx="116">
                  <c:v>18.509386537027961</c:v>
                </c:pt>
                <c:pt idx="117">
                  <c:v>18.839481505199423</c:v>
                </c:pt>
                <c:pt idx="118">
                  <c:v>19.172348844732085</c:v>
                </c:pt>
                <c:pt idx="119">
                  <c:v>19.507982829437335</c:v>
                </c:pt>
                <c:pt idx="120">
                  <c:v>19.84637767771693</c:v>
                </c:pt>
                <c:pt idx="121">
                  <c:v>20.187526151210982</c:v>
                </c:pt>
                <c:pt idx="122">
                  <c:v>20.531418149557894</c:v>
                </c:pt>
                <c:pt idx="123">
                  <c:v>20.878042108950812</c:v>
                </c:pt>
                <c:pt idx="124">
                  <c:v>21.227386404768762</c:v>
                </c:pt>
                <c:pt idx="125">
                  <c:v>21.579439352518449</c:v>
                </c:pt>
                <c:pt idx="126">
                  <c:v>21.934189208769556</c:v>
                </c:pt>
                <c:pt idx="127">
                  <c:v>22.291624172083665</c:v>
                </c:pt>
                <c:pt idx="128">
                  <c:v>22.651732383936984</c:v>
                </c:pt>
                <c:pt idx="129">
                  <c:v>23.014501929636985</c:v>
                </c:pt>
                <c:pt idx="130">
                  <c:v>23.379920839233062</c:v>
                </c:pt>
                <c:pt idx="131">
                  <c:v>23.747976718933298</c:v>
                </c:pt>
                <c:pt idx="132">
                  <c:v>24.118656381626032</c:v>
                </c:pt>
                <c:pt idx="133">
                  <c:v>24.491946216451321</c:v>
                </c:pt>
                <c:pt idx="134">
                  <c:v>24.867832559308216</c:v>
                </c:pt>
                <c:pt idx="135">
                  <c:v>25.246301693840412</c:v>
                </c:pt>
                <c:pt idx="136">
                  <c:v>25.627339852415446</c:v>
                </c:pt>
                <c:pt idx="137">
                  <c:v>26.010933217097502</c:v>
                </c:pt>
                <c:pt idx="138">
                  <c:v>26.397067920613871</c:v>
                </c:pt>
                <c:pt idx="139">
                  <c:v>26.785730047315162</c:v>
                </c:pt>
                <c:pt idx="140">
                  <c:v>27.176905634129294</c:v>
                </c:pt>
                <c:pt idx="141">
                  <c:v>27.570576225732097</c:v>
                </c:pt>
                <c:pt idx="142">
                  <c:v>27.966714420649183</c:v>
                </c:pt>
                <c:pt idx="143">
                  <c:v>28.365288311025658</c:v>
                </c:pt>
                <c:pt idx="144">
                  <c:v>28.76626593216638</c:v>
                </c:pt>
                <c:pt idx="145">
                  <c:v>29.169615264877816</c:v>
                </c:pt>
                <c:pt idx="146">
                  <c:v>29.575304237784646</c:v>
                </c:pt>
                <c:pt idx="147">
                  <c:v>29.983300729621128</c:v>
                </c:pt>
                <c:pt idx="148">
                  <c:v>30.393572571497209</c:v>
                </c:pt>
                <c:pt idx="149">
                  <c:v>30.806087549139399</c:v>
                </c:pt>
                <c:pt idx="150">
                  <c:v>31.220813405106355</c:v>
                </c:pt>
                <c:pt idx="151">
                  <c:v>31.637717840979217</c:v>
                </c:pt>
                <c:pt idx="152">
                  <c:v>32.056768519526621</c:v>
                </c:pt>
                <c:pt idx="153">
                  <c:v>32.477933066844379</c:v>
                </c:pt>
                <c:pt idx="154">
                  <c:v>32.901179074469823</c:v>
                </c:pt>
                <c:pt idx="155">
                  <c:v>33.326474101470765</c:v>
                </c:pt>
                <c:pt idx="156">
                  <c:v>33.753764437644236</c:v>
                </c:pt>
                <c:pt idx="157">
                  <c:v>34.18295384145987</c:v>
                </c:pt>
                <c:pt idx="158">
                  <c:v>34.613924778625915</c:v>
                </c:pt>
                <c:pt idx="159">
                  <c:v>35.046559691951977</c:v>
                </c:pt>
                <c:pt idx="160">
                  <c:v>35.480741015357296</c:v>
                </c:pt>
                <c:pt idx="161">
                  <c:v>35.916324114285764</c:v>
                </c:pt>
                <c:pt idx="162">
                  <c:v>36.353110216970855</c:v>
                </c:pt>
                <c:pt idx="163">
                  <c:v>36.790876121775774</c:v>
                </c:pt>
                <c:pt idx="164">
                  <c:v>37.229403927006125</c:v>
                </c:pt>
                <c:pt idx="165">
                  <c:v>37.668504394323676</c:v>
                </c:pt>
                <c:pt idx="166">
                  <c:v>38.108040295589909</c:v>
                </c:pt>
                <c:pt idx="167">
                  <c:v>38.547880749253089</c:v>
                </c:pt>
                <c:pt idx="168">
                  <c:v>38.987869845109216</c:v>
                </c:pt>
                <c:pt idx="169">
                  <c:v>39.427805649316731</c:v>
                </c:pt>
                <c:pt idx="170">
                  <c:v>39.867433548250979</c:v>
                </c:pt>
                <c:pt idx="171">
                  <c:v>40.306575469250099</c:v>
                </c:pt>
                <c:pt idx="172">
                  <c:v>40.745187471389912</c:v>
                </c:pt>
                <c:pt idx="173">
                  <c:v>41.183271176492497</c:v>
                </c:pt>
                <c:pt idx="174">
                  <c:v>41.620828199232719</c:v>
                </c:pt>
                <c:pt idx="175">
                  <c:v>42.057860147180968</c:v>
                </c:pt>
                <c:pt idx="176">
                  <c:v>42.49436862084552</c:v>
                </c:pt>
                <c:pt idx="177">
                  <c:v>42.930355213714648</c:v>
                </c:pt>
                <c:pt idx="178">
                  <c:v>43.365821512298382</c:v>
                </c:pt>
                <c:pt idx="179">
                  <c:v>43.800769096169951</c:v>
                </c:pt>
                <c:pt idx="180">
                  <c:v>44.235199538006952</c:v>
                </c:pt>
                <c:pt idx="181">
                  <c:v>44.669114403632165</c:v>
                </c:pt>
                <c:pt idx="182">
                  <c:v>45.102515252054097</c:v>
                </c:pt>
                <c:pt idx="183">
                  <c:v>45.535403635507244</c:v>
                </c:pt>
                <c:pt idx="184">
                  <c:v>45.967781099491994</c:v>
                </c:pt>
                <c:pt idx="185">
                  <c:v>46.399649182814279</c:v>
                </c:pt>
                <c:pt idx="186">
                  <c:v>46.831009417624948</c:v>
                </c:pt>
                <c:pt idx="187">
                  <c:v>47.261863329458798</c:v>
                </c:pt>
                <c:pt idx="188">
                  <c:v>47.692212437273369</c:v>
                </c:pt>
                <c:pt idx="189">
                  <c:v>48.122058253487417</c:v>
                </c:pt>
                <c:pt idx="190">
                  <c:v>48.551402284019126</c:v>
                </c:pt>
                <c:pt idx="191">
                  <c:v>48.980246028324039</c:v>
                </c:pt>
                <c:pt idx="192">
                  <c:v>49.408590979432702</c:v>
                </c:pt>
                <c:pt idx="193">
                  <c:v>49.836438623988037</c:v>
                </c:pt>
                <c:pt idx="194">
                  <c:v>50.263790442282442</c:v>
                </c:pt>
                <c:pt idx="195">
                  <c:v>50.690647908294629</c:v>
                </c:pt>
                <c:pt idx="196">
                  <c:v>51.117012489726179</c:v>
                </c:pt>
                <c:pt idx="197">
                  <c:v>51.542885648037853</c:v>
                </c:pt>
                <c:pt idx="198">
                  <c:v>51.968268838485599</c:v>
                </c:pt>
                <c:pt idx="199">
                  <c:v>52.393163510156363</c:v>
                </c:pt>
                <c:pt idx="200">
                  <c:v>52.817571106003577</c:v>
                </c:pt>
                <c:pt idx="201">
                  <c:v>57.034969182049643</c:v>
                </c:pt>
                <c:pt idx="202">
                  <c:v>61.204583310520391</c:v>
                </c:pt>
                <c:pt idx="203">
                  <c:v>65.3278007141041</c:v>
                </c:pt>
                <c:pt idx="204">
                  <c:v>69.405951656240418</c:v>
                </c:pt>
                <c:pt idx="205">
                  <c:v>73.440312587628711</c:v>
                </c:pt>
                <c:pt idx="206">
                  <c:v>77.432109077181266</c:v>
                </c:pt>
                <c:pt idx="207">
                  <c:v>81.382518545004075</c:v>
                </c:pt>
                <c:pt idx="208">
                  <c:v>85.292672813330199</c:v>
                </c:pt>
                <c:pt idx="209">
                  <c:v>89.16366048984969</c:v>
                </c:pt>
                <c:pt idx="210">
                  <c:v>92.996529196555045</c:v>
                </c:pt>
                <c:pt idx="211">
                  <c:v>96.792287656033821</c:v>
                </c:pt>
                <c:pt idx="212">
                  <c:v>100.55190764607381</c:v>
                </c:pt>
                <c:pt idx="213">
                  <c:v>104.2763258324885</c:v>
                </c:pt>
                <c:pt idx="214">
                  <c:v>107.96644548920773</c:v>
                </c:pt>
                <c:pt idx="215">
                  <c:v>111.6231381139015</c:v>
                </c:pt>
                <c:pt idx="216">
                  <c:v>115.24724494670261</c:v>
                </c:pt>
                <c:pt idx="217">
                  <c:v>118.83957839895982</c:v>
                </c:pt>
                <c:pt idx="218">
                  <c:v>122.40092339837925</c:v>
                </c:pt>
                <c:pt idx="219">
                  <c:v>125.93203865639117</c:v>
                </c:pt>
                <c:pt idx="220">
                  <c:v>129.43365786310761</c:v>
                </c:pt>
                <c:pt idx="221">
                  <c:v>132.90649081480751</c:v>
                </c:pt>
                <c:pt idx="222">
                  <c:v>136.35122447849608</c:v>
                </c:pt>
                <c:pt idx="223">
                  <c:v>139.76852399772983</c:v>
                </c:pt>
                <c:pt idx="224">
                  <c:v>143.15903364357581</c:v>
                </c:pt>
                <c:pt idx="225">
                  <c:v>146.52337771427727</c:v>
                </c:pt>
                <c:pt idx="226">
                  <c:v>149.86216138692919</c:v>
                </c:pt>
                <c:pt idx="227">
                  <c:v>153.17597152421985</c:v>
                </c:pt>
                <c:pt idx="228">
                  <c:v>156.46537743906904</c:v>
                </c:pt>
                <c:pt idx="229">
                  <c:v>159.73093161978662</c:v>
                </c:pt>
                <c:pt idx="230">
                  <c:v>162.97317041818525</c:v>
                </c:pt>
                <c:pt idx="231">
                  <c:v>166.19261470290726</c:v>
                </c:pt>
                <c:pt idx="232">
                  <c:v>169.38977048006501</c:v>
                </c:pt>
                <c:pt idx="233">
                  <c:v>172.56512948314739</c:v>
                </c:pt>
                <c:pt idx="234">
                  <c:v>175.71916973400926</c:v>
                </c:pt>
                <c:pt idx="235">
                  <c:v>178.85235607663586</c:v>
                </c:pt>
                <c:pt idx="236">
                  <c:v>181.96514068525909</c:v>
                </c:pt>
                <c:pt idx="237">
                  <c:v>185.05796354829599</c:v>
                </c:pt>
                <c:pt idx="238">
                  <c:v>188.13125292948217</c:v>
                </c:pt>
                <c:pt idx="239">
                  <c:v>191.18542580748132</c:v>
                </c:pt>
                <c:pt idx="240">
                  <c:v>194.22088829516886</c:v>
                </c:pt>
                <c:pt idx="241">
                  <c:v>197.2380360397091</c:v>
                </c:pt>
                <c:pt idx="242">
                  <c:v>200.23725460447409</c:v>
                </c:pt>
                <c:pt idx="243">
                  <c:v>203.21891983378464</c:v>
                </c:pt>
                <c:pt idx="244">
                  <c:v>206.18339820139281</c:v>
                </c:pt>
                <c:pt idx="245">
                  <c:v>209.13104714356666</c:v>
                </c:pt>
                <c:pt idx="246">
                  <c:v>212.06221537758532</c:v>
                </c:pt>
                <c:pt idx="247">
                  <c:v>214.97724320640191</c:v>
                </c:pt>
                <c:pt idx="248">
                  <c:v>217.87646281018593</c:v>
                </c:pt>
                <c:pt idx="249">
                  <c:v>220.76019852541324</c:v>
                </c:pt>
                <c:pt idx="250">
                  <c:v>223.62876711213161</c:v>
                </c:pt>
                <c:pt idx="251">
                  <c:v>226.48247800999209</c:v>
                </c:pt>
                <c:pt idx="252">
                  <c:v>229.32163358360154</c:v>
                </c:pt>
                <c:pt idx="253">
                  <c:v>232.14652935771855</c:v>
                </c:pt>
                <c:pt idx="254">
                  <c:v>234.95745424278473</c:v>
                </c:pt>
                <c:pt idx="255">
                  <c:v>237.75469075125409</c:v>
                </c:pt>
                <c:pt idx="256">
                  <c:v>240.53851520515678</c:v>
                </c:pt>
                <c:pt idx="257">
                  <c:v>243.30919793530825</c:v>
                </c:pt>
                <c:pt idx="258">
                  <c:v>246.06700347255071</c:v>
                </c:pt>
                <c:pt idx="259">
                  <c:v>248.81219073139241</c:v>
                </c:pt>
                <c:pt idx="260">
                  <c:v>251.5450131863883</c:v>
                </c:pt>
                <c:pt idx="261">
                  <c:v>254.26571904158735</c:v>
                </c:pt>
                <c:pt idx="262">
                  <c:v>256.97455139335165</c:v>
                </c:pt>
                <c:pt idx="263">
                  <c:v>259.67174838683661</c:v>
                </c:pt>
                <c:pt idx="264">
                  <c:v>262.35754336640417</c:v>
                </c:pt>
                <c:pt idx="265">
                  <c:v>265.03216502022502</c:v>
                </c:pt>
                <c:pt idx="266">
                  <c:v>267.69583751931253</c:v>
                </c:pt>
                <c:pt idx="267">
                  <c:v>270.34878065121558</c:v>
                </c:pt>
                <c:pt idx="268">
                  <c:v>272.99120994858504</c:v>
                </c:pt>
                <c:pt idx="269">
                  <c:v>275.62333681281615</c:v>
                </c:pt>
                <c:pt idx="270">
                  <c:v>278.24536863295646</c:v>
                </c:pt>
                <c:pt idx="271">
                  <c:v>280.85750890005818</c:v>
                </c:pt>
                <c:pt idx="272">
                  <c:v>283.45995731714231</c:v>
                </c:pt>
                <c:pt idx="273">
                  <c:v>286.05290990493188</c:v>
                </c:pt>
                <c:pt idx="274">
                  <c:v>288.63655910350093</c:v>
                </c:pt>
                <c:pt idx="275">
                  <c:v>291.21109386997722</c:v>
                </c:pt>
                <c:pt idx="276">
                  <c:v>293.77669977242562</c:v>
                </c:pt>
                <c:pt idx="277">
                  <c:v>296.3335590800317</c:v>
                </c:pt>
                <c:pt idx="278">
                  <c:v>298.88185084969501</c:v>
                </c:pt>
                <c:pt idx="279">
                  <c:v>301.42175100913335</c:v>
                </c:pt>
                <c:pt idx="280">
                  <c:v>303.95343243659045</c:v>
                </c:pt>
                <c:pt idx="281">
                  <c:v>306.47706503723208</c:v>
                </c:pt>
                <c:pt idx="282">
                  <c:v>308.99281581630561</c:v>
                </c:pt>
                <c:pt idx="283">
                  <c:v>311.50084894913135</c:v>
                </c:pt>
                <c:pt idx="284">
                  <c:v>314.00132584798536</c:v>
                </c:pt>
                <c:pt idx="285">
                  <c:v>316.49440522592431</c:v>
                </c:pt>
                <c:pt idx="286">
                  <c:v>318.98024315759591</c:v>
                </c:pt>
                <c:pt idx="287">
                  <c:v>321.458993137069</c:v>
                </c:pt>
                <c:pt idx="288">
                  <c:v>323.93080613270928</c:v>
                </c:pt>
                <c:pt idx="289">
                  <c:v>326.39583063911766</c:v>
                </c:pt>
                <c:pt idx="290">
                  <c:v>328.85421272613922</c:v>
                </c:pt>
                <c:pt idx="291">
                  <c:v>331.30609608494149</c:v>
                </c:pt>
                <c:pt idx="292">
                  <c:v>333.75162207115085</c:v>
                </c:pt>
                <c:pt idx="293">
                  <c:v>336.19092974502593</c:v>
                </c:pt>
                <c:pt idx="294">
                  <c:v>338.62415590863662</c:v>
                </c:pt>
                <c:pt idx="295">
                  <c:v>341.05143514000571</c:v>
                </c:pt>
                <c:pt idx="296">
                  <c:v>343.47289982415947</c:v>
                </c:pt>
                <c:pt idx="297">
                  <c:v>345.8886801810205</c:v>
                </c:pt>
                <c:pt idx="298">
                  <c:v>348.2989042900644</c:v>
                </c:pt>
                <c:pt idx="299">
                  <c:v>350.70369811164784</c:v>
                </c:pt>
                <c:pt idx="300">
                  <c:v>353.10318550490177</c:v>
                </c:pt>
                <c:pt idx="301">
                  <c:v>355.49748824206938</c:v>
                </c:pt>
                <c:pt idx="302">
                  <c:v>357.88672601915215</c:v>
                </c:pt>
                <c:pt idx="303">
                  <c:v>360.27101646271285</c:v>
                </c:pt>
                <c:pt idx="304">
                  <c:v>362.65047513266614</c:v>
                </c:pt>
                <c:pt idx="305">
                  <c:v>365.02521552087285</c:v>
                </c:pt>
                <c:pt idx="306">
                  <c:v>367.39534904533468</c:v>
                </c:pt>
                <c:pt idx="307">
                  <c:v>369.76098503977113</c:v>
                </c:pt>
                <c:pt idx="308">
                  <c:v>372.12223073834207</c:v>
                </c:pt>
                <c:pt idx="309">
                  <c:v>374.47919125526539</c:v>
                </c:pt>
                <c:pt idx="310">
                  <c:v>376.83196955906283</c:v>
                </c:pt>
                <c:pt idx="311">
                  <c:v>379.18066644115635</c:v>
                </c:pt>
                <c:pt idx="312">
                  <c:v>381.52538047852795</c:v>
                </c:pt>
                <c:pt idx="313">
                  <c:v>383.8662079901502</c:v>
                </c:pt>
                <c:pt idx="314">
                  <c:v>386.20324298689695</c:v>
                </c:pt>
                <c:pt idx="315">
                  <c:v>388.5365771146511</c:v>
                </c:pt>
                <c:pt idx="316">
                  <c:v>390.86629959034457</c:v>
                </c:pt>
                <c:pt idx="317">
                  <c:v>393.1924971306957</c:v>
                </c:pt>
                <c:pt idx="318">
                  <c:v>395.5152538734535</c:v>
                </c:pt>
                <c:pt idx="319">
                  <c:v>397.83465129102058</c:v>
                </c:pt>
                <c:pt idx="320">
                  <c:v>400.15076809641016</c:v>
                </c:pt>
                <c:pt idx="321">
                  <c:v>402.46368014159941</c:v>
                </c:pt>
                <c:pt idx="322">
                  <c:v>404.77346030847696</c:v>
                </c:pt>
                <c:pt idx="323">
                  <c:v>407.08017839274709</c:v>
                </c:pt>
                <c:pt idx="324">
                  <c:v>409.38390098135011</c:v>
                </c:pt>
                <c:pt idx="325">
                  <c:v>411.68469132418841</c:v>
                </c:pt>
                <c:pt idx="326">
                  <c:v>413.98260920120697</c:v>
                </c:pt>
                <c:pt idx="327">
                  <c:v>416.27771078616456</c:v>
                </c:pt>
                <c:pt idx="328">
                  <c:v>418.57004850873574</c:v>
                </c:pt>
                <c:pt idx="329">
                  <c:v>420.85967091689736</c:v>
                </c:pt>
                <c:pt idx="330">
                  <c:v>423.14662254185549</c:v>
                </c:pt>
                <c:pt idx="331">
                  <c:v>425.4309437680439</c:v>
                </c:pt>
                <c:pt idx="332">
                  <c:v>427.71267071094832</c:v>
                </c:pt>
                <c:pt idx="333">
                  <c:v>429.99183510565797</c:v>
                </c:pt>
                <c:pt idx="334">
                  <c:v>432.26846420909266</c:v>
                </c:pt>
                <c:pt idx="335">
                  <c:v>434.54258071878098</c:v>
                </c:pt>
                <c:pt idx="336">
                  <c:v>436.81420271085739</c:v>
                </c:pt>
                <c:pt idx="337">
                  <c:v>439.08334359960025</c:v>
                </c:pt>
                <c:pt idx="338">
                  <c:v>441.35001212035689</c:v>
                </c:pt>
                <c:pt idx="339">
                  <c:v>443.61421233711371</c:v>
                </c:pt>
                <c:pt idx="340">
                  <c:v>445.87594367530409</c:v>
                </c:pt>
                <c:pt idx="341">
                  <c:v>448.13520097973986</c:v>
                </c:pt>
                <c:pt idx="342">
                  <c:v>450.39197459685431</c:v>
                </c:pt>
                <c:pt idx="343">
                  <c:v>452.64625047979246</c:v>
                </c:pt>
                <c:pt idx="344">
                  <c:v>454.89801031432501</c:v>
                </c:pt>
                <c:pt idx="345">
                  <c:v>457.1472316631174</c:v>
                </c:pt>
                <c:pt idx="346">
                  <c:v>459.39388812557831</c:v>
                </c:pt>
                <c:pt idx="347">
                  <c:v>461.63794951034248</c:v>
                </c:pt>
                <c:pt idx="348">
                  <c:v>463.87938201740872</c:v>
                </c:pt>
                <c:pt idx="349">
                  <c:v>466.11814842703546</c:v>
                </c:pt>
                <c:pt idx="350">
                  <c:v>468.3542082926748</c:v>
                </c:pt>
                <c:pt idx="351">
                  <c:v>470.58751813547411</c:v>
                </c:pt>
                <c:pt idx="352">
                  <c:v>472.81803163816863</c:v>
                </c:pt>
                <c:pt idx="353">
                  <c:v>475.04569983650595</c:v>
                </c:pt>
                <c:pt idx="354">
                  <c:v>477.27047130666455</c:v>
                </c:pt>
                <c:pt idx="355">
                  <c:v>479.49229234743723</c:v>
                </c:pt>
                <c:pt idx="356">
                  <c:v>481.71110715623922</c:v>
                </c:pt>
                <c:pt idx="357">
                  <c:v>483.92685799825733</c:v>
                </c:pt>
                <c:pt idx="358">
                  <c:v>486.13948536828372</c:v>
                </c:pt>
                <c:pt idx="359">
                  <c:v>488.34892814496772</c:v>
                </c:pt>
                <c:pt idx="360">
                  <c:v>490.55512373738037</c:v>
                </c:pt>
                <c:pt idx="361">
                  <c:v>492.75800822391318</c:v>
                </c:pt>
                <c:pt idx="362">
                  <c:v>494.95751648363421</c:v>
                </c:pt>
                <c:pt idx="363">
                  <c:v>497.15358232030269</c:v>
                </c:pt>
                <c:pt idx="364">
                  <c:v>499.34613857929844</c:v>
                </c:pt>
                <c:pt idx="365">
                  <c:v>501.53511725776298</c:v>
                </c:pt>
                <c:pt idx="366">
                  <c:v>503.72044960827424</c:v>
                </c:pt>
                <c:pt idx="367">
                  <c:v>505.90206623639023</c:v>
                </c:pt>
                <c:pt idx="368">
                  <c:v>508.07989719240317</c:v>
                </c:pt>
                <c:pt idx="369">
                  <c:v>510.25387205764304</c:v>
                </c:pt>
                <c:pt idx="370">
                  <c:v>512.42392002566248</c:v>
                </c:pt>
                <c:pt idx="371">
                  <c:v>514.58996997862482</c:v>
                </c:pt>
                <c:pt idx="372">
                  <c:v>516.75195055920278</c:v>
                </c:pt>
                <c:pt idx="373">
                  <c:v>518.90979023828163</c:v>
                </c:pt>
                <c:pt idx="374">
                  <c:v>521.0634173787422</c:v>
                </c:pt>
                <c:pt idx="375">
                  <c:v>523.21276029558521</c:v>
                </c:pt>
                <c:pt idx="376">
                  <c:v>525.35774731263973</c:v>
                </c:pt>
                <c:pt idx="377">
                  <c:v>527.49830681608319</c:v>
                </c:pt>
                <c:pt idx="378">
                  <c:v>529.63436730498404</c:v>
                </c:pt>
                <c:pt idx="379">
                  <c:v>531.76585743906344</c:v>
                </c:pt>
                <c:pt idx="380">
                  <c:v>533.89270608385687</c:v>
                </c:pt>
                <c:pt idx="381">
                  <c:v>536.01484235344435</c:v>
                </c:pt>
                <c:pt idx="382">
                  <c:v>538.1321956509039</c:v>
                </c:pt>
                <c:pt idx="383">
                  <c:v>540.24469570663143</c:v>
                </c:pt>
                <c:pt idx="384">
                  <c:v>542.35227261465843</c:v>
                </c:pt>
                <c:pt idx="385">
                  <c:v>544.45485686709048</c:v>
                </c:pt>
                <c:pt idx="386">
                  <c:v>546.55237938677692</c:v>
                </c:pt>
                <c:pt idx="387">
                  <c:v>548.64477155831582</c:v>
                </c:pt>
                <c:pt idx="388">
                  <c:v>550.73196525748983</c:v>
                </c:pt>
                <c:pt idx="389">
                  <c:v>552.81389287921877</c:v>
                </c:pt>
                <c:pt idx="390">
                  <c:v>554.89048736411166</c:v>
                </c:pt>
                <c:pt idx="391">
                  <c:v>556.96168222369192</c:v>
                </c:pt>
                <c:pt idx="392">
                  <c:v>559.02741156436377</c:v>
                </c:pt>
                <c:pt idx="393">
                  <c:v>561.0876101101843</c:v>
                </c:pt>
                <c:pt idx="394">
                  <c:v>563.1422132244993</c:v>
                </c:pt>
                <c:pt idx="395">
                  <c:v>565.1911569304973</c:v>
                </c:pt>
                <c:pt idx="396">
                  <c:v>567.23437793073151</c:v>
                </c:pt>
                <c:pt idx="397">
                  <c:v>569.27181362565648</c:v>
                </c:pt>
                <c:pt idx="398">
                  <c:v>571.30340213122247</c:v>
                </c:pt>
                <c:pt idx="399">
                  <c:v>573.32908229556779</c:v>
                </c:pt>
                <c:pt idx="400">
                  <c:v>575.34879371484567</c:v>
                </c:pt>
                <c:pt idx="401">
                  <c:v>577.36247674822073</c:v>
                </c:pt>
                <c:pt idx="402">
                  <c:v>579.37007253206741</c:v>
                </c:pt>
                <c:pt idx="403">
                  <c:v>581.37152299339982</c:v>
                </c:pt>
                <c:pt idx="404">
                  <c:v>583.36677086256213</c:v>
                </c:pt>
                <c:pt idx="405">
                  <c:v>585.3557596852047</c:v>
                </c:pt>
                <c:pt idx="406">
                  <c:v>587.33843383357168</c:v>
                </c:pt>
                <c:pt idx="407">
                  <c:v>589.31473851712292</c:v>
                </c:pt>
                <c:pt idx="408">
                  <c:v>591.28461979251153</c:v>
                </c:pt>
                <c:pt idx="409">
                  <c:v>593.2480245729389</c:v>
                </c:pt>
                <c:pt idx="410">
                  <c:v>595.20490063690488</c:v>
                </c:pt>
                <c:pt idx="411">
                  <c:v>597.15519663637349</c:v>
                </c:pt>
                <c:pt idx="412">
                  <c:v>599.09886210437026</c:v>
                </c:pt>
                <c:pt idx="413">
                  <c:v>601.03584746202796</c:v>
                </c:pt>
                <c:pt idx="414">
                  <c:v>602.96610402509702</c:v>
                </c:pt>
                <c:pt idx="415">
                  <c:v>604.88958400993545</c:v>
                </c:pt>
                <c:pt idx="416">
                  <c:v>606.80624053899191</c:v>
                </c:pt>
                <c:pt idx="417">
                  <c:v>608.71602764579745</c:v>
                </c:pt>
                <c:pt idx="418">
                  <c:v>610.61890027947697</c:v>
                </c:pt>
                <c:pt idx="419">
                  <c:v>612.51481430879448</c:v>
                </c:pt>
                <c:pt idx="420">
                  <c:v>614.40372652574456</c:v>
                </c:pt>
                <c:pt idx="421">
                  <c:v>616.28559464870023</c:v>
                </c:pt>
                <c:pt idx="422">
                  <c:v>618.16037732513053</c:v>
                </c:pt>
                <c:pt idx="423">
                  <c:v>620.02803413389734</c:v>
                </c:pt>
                <c:pt idx="424">
                  <c:v>621.88852558714314</c:v>
                </c:pt>
                <c:pt idx="425">
                  <c:v>623.7418131317794</c:v>
                </c:pt>
                <c:pt idx="426">
                  <c:v>625.58785915058581</c:v>
                </c:pt>
                <c:pt idx="427">
                  <c:v>627.42662696293041</c:v>
                </c:pt>
                <c:pt idx="428">
                  <c:v>629.25808082512026</c:v>
                </c:pt>
                <c:pt idx="429">
                  <c:v>631.08218593039123</c:v>
                </c:pt>
                <c:pt idx="430">
                  <c:v>632.89890840854741</c:v>
                </c:pt>
                <c:pt idx="431">
                  <c:v>634.70821532525724</c:v>
                </c:pt>
                <c:pt idx="432">
                  <c:v>636.51007468101739</c:v>
                </c:pt>
                <c:pt idx="433">
                  <c:v>638.30445540979042</c:v>
                </c:pt>
                <c:pt idx="434">
                  <c:v>640.09132737732727</c:v>
                </c:pt>
                <c:pt idx="435">
                  <c:v>641.87066137918055</c:v>
                </c:pt>
                <c:pt idx="436">
                  <c:v>643.64242913841849</c:v>
                </c:pt>
                <c:pt idx="437">
                  <c:v>645.40660330304661</c:v>
                </c:pt>
                <c:pt idx="438">
                  <c:v>647.16315744314522</c:v>
                </c:pt>
                <c:pt idx="439">
                  <c:v>648.91206604773095</c:v>
                </c:pt>
                <c:pt idx="440">
                  <c:v>650.6533045213489</c:v>
                </c:pt>
                <c:pt idx="441">
                  <c:v>652.38684918040462</c:v>
                </c:pt>
                <c:pt idx="442">
                  <c:v>654.11267724924176</c:v>
                </c:pt>
                <c:pt idx="443">
                  <c:v>655.83076685597337</c:v>
                </c:pt>
                <c:pt idx="444">
                  <c:v>657.54109702807477</c:v>
                </c:pt>
                <c:pt idx="445">
                  <c:v>659.24364768774399</c:v>
                </c:pt>
                <c:pt idx="446">
                  <c:v>660.93839964703739</c:v>
                </c:pt>
                <c:pt idx="447">
                  <c:v>662.62533460278792</c:v>
                </c:pt>
                <c:pt idx="448">
                  <c:v>664.30443513131206</c:v>
                </c:pt>
                <c:pt idx="449">
                  <c:v>665.97568468291286</c:v>
                </c:pt>
                <c:pt idx="450">
                  <c:v>667.63906757618531</c:v>
                </c:pt>
                <c:pt idx="451">
                  <c:v>669.29456899213142</c:v>
                </c:pt>
                <c:pt idx="452">
                  <c:v>670.94217496809097</c:v>
                </c:pt>
                <c:pt idx="453">
                  <c:v>672.58187239149447</c:v>
                </c:pt>
                <c:pt idx="454">
                  <c:v>674.21364899344496</c:v>
                </c:pt>
                <c:pt idx="455">
                  <c:v>675.83749334213508</c:v>
                </c:pt>
                <c:pt idx="456">
                  <c:v>677.45339483610496</c:v>
                </c:pt>
                <c:pt idx="457">
                  <c:v>679.06134369734843</c:v>
                </c:pt>
                <c:pt idx="458">
                  <c:v>680.66133096427188</c:v>
                </c:pt>
                <c:pt idx="459">
                  <c:v>682.25334848451337</c:v>
                </c:pt>
                <c:pt idx="460">
                  <c:v>683.83738890762686</c:v>
                </c:pt>
                <c:pt idx="461">
                  <c:v>685.41344567763838</c:v>
                </c:pt>
                <c:pt idx="462">
                  <c:v>686.98151302547842</c:v>
                </c:pt>
                <c:pt idx="463">
                  <c:v>688.54158596129798</c:v>
                </c:pt>
                <c:pt idx="464">
                  <c:v>690.09366026667271</c:v>
                </c:pt>
                <c:pt idx="465">
                  <c:v>691.637732486701</c:v>
                </c:pt>
                <c:pt idx="466">
                  <c:v>693.17379992200131</c:v>
                </c:pt>
                <c:pt idx="467">
                  <c:v>694.70186062061475</c:v>
                </c:pt>
                <c:pt idx="468">
                  <c:v>696.221913369817</c:v>
                </c:pt>
                <c:pt idx="469">
                  <c:v>697.73395768784587</c:v>
                </c:pt>
                <c:pt idx="470">
                  <c:v>699.2379938155492</c:v>
                </c:pt>
                <c:pt idx="471">
                  <c:v>700.73402270795793</c:v>
                </c:pt>
                <c:pt idx="472">
                  <c:v>702.22204602578961</c:v>
                </c:pt>
                <c:pt idx="473">
                  <c:v>703.70206612688673</c:v>
                </c:pt>
                <c:pt idx="474">
                  <c:v>705.17408605759545</c:v>
                </c:pt>
                <c:pt idx="475">
                  <c:v>706.63810954408825</c:v>
                </c:pt>
                <c:pt idx="476">
                  <c:v>708.09414098363675</c:v>
                </c:pt>
                <c:pt idx="477">
                  <c:v>709.54218543583693</c:v>
                </c:pt>
                <c:pt idx="478">
                  <c:v>710.98224861379367</c:v>
                </c:pt>
                <c:pt idx="479">
                  <c:v>712.41433687526694</c:v>
                </c:pt>
                <c:pt idx="480">
                  <c:v>713.83845721378509</c:v>
                </c:pt>
                <c:pt idx="481">
                  <c:v>715.25461724972877</c:v>
                </c:pt>
                <c:pt idx="482">
                  <c:v>716.66282522138999</c:v>
                </c:pt>
                <c:pt idx="483">
                  <c:v>718.06308997601013</c:v>
                </c:pt>
                <c:pt idx="484">
                  <c:v>719.45542096080044</c:v>
                </c:pt>
                <c:pt idx="485">
                  <c:v>720.83982821394966</c:v>
                </c:pt>
                <c:pt idx="486">
                  <c:v>722.21632235562151</c:v>
                </c:pt>
                <c:pt idx="487">
                  <c:v>723.58491457894672</c:v>
                </c:pt>
                <c:pt idx="488">
                  <c:v>724.94561664101229</c:v>
                </c:pt>
                <c:pt idx="489">
                  <c:v>726.29844085385184</c:v>
                </c:pt>
                <c:pt idx="490">
                  <c:v>727.64340007544081</c:v>
                </c:pt>
                <c:pt idx="491">
                  <c:v>728.98050770069858</c:v>
                </c:pt>
                <c:pt idx="492">
                  <c:v>730.30977765250236</c:v>
                </c:pt>
                <c:pt idx="493">
                  <c:v>731.63122437271466</c:v>
                </c:pt>
                <c:pt idx="494">
                  <c:v>732.94486281322816</c:v>
                </c:pt>
                <c:pt idx="495">
                  <c:v>734.25070842703042</c:v>
                </c:pt>
                <c:pt idx="496">
                  <c:v>735.54877715929183</c:v>
                </c:pt>
                <c:pt idx="497">
                  <c:v>736.83908543847929</c:v>
                </c:pt>
                <c:pt idx="498">
                  <c:v>738.12165016749816</c:v>
                </c:pt>
                <c:pt idx="499">
                  <c:v>739.39648871486565</c:v>
                </c:pt>
                <c:pt idx="500">
                  <c:v>740.66361890591747</c:v>
                </c:pt>
                <c:pt idx="501">
                  <c:v>741.92305901405132</c:v>
                </c:pt>
                <c:pt idx="502">
                  <c:v>743.17482775200813</c:v>
                </c:pt>
                <c:pt idx="503">
                  <c:v>744.4189442631947</c:v>
                </c:pt>
                <c:pt idx="504">
                  <c:v>745.65542811304942</c:v>
                </c:pt>
                <c:pt idx="505">
                  <c:v>746.88429928045298</c:v>
                </c:pt>
                <c:pt idx="506">
                  <c:v>748.10557814918673</c:v>
                </c:pt>
                <c:pt idx="507">
                  <c:v>749.31928549944041</c:v>
                </c:pt>
                <c:pt idx="508">
                  <c:v>750.52544249937091</c:v>
                </c:pt>
                <c:pt idx="509">
                  <c:v>751.72407069671465</c:v>
                </c:pt>
                <c:pt idx="510">
                  <c:v>752.91519201045458</c:v>
                </c:pt>
                <c:pt idx="511">
                  <c:v>754.098828722544</c:v>
                </c:pt>
                <c:pt idx="512">
                  <c:v>755.27500346968895</c:v>
                </c:pt>
                <c:pt idx="513">
                  <c:v>756.44373923519026</c:v>
                </c:pt>
                <c:pt idx="514">
                  <c:v>757.60505934084722</c:v>
                </c:pt>
                <c:pt idx="515">
                  <c:v>758.75898743892401</c:v>
                </c:pt>
                <c:pt idx="516">
                  <c:v>759.90554750418084</c:v>
                </c:pt>
                <c:pt idx="517">
                  <c:v>761.04476382597011</c:v>
                </c:pt>
                <c:pt idx="518">
                  <c:v>762.17666100040014</c:v>
                </c:pt>
                <c:pt idx="519">
                  <c:v>763.30126392256636</c:v>
                </c:pt>
                <c:pt idx="520">
                  <c:v>764.41859777885202</c:v>
                </c:pt>
                <c:pt idx="521">
                  <c:v>765.52868803929914</c:v>
                </c:pt>
                <c:pt idx="522">
                  <c:v>766.63156045005087</c:v>
                </c:pt>
                <c:pt idx="523">
                  <c:v>767.72724102586574</c:v>
                </c:pt>
                <c:pt idx="524">
                  <c:v>768.8157560427054</c:v>
                </c:pt>
                <c:pt idx="525">
                  <c:v>769.89713203039651</c:v>
                </c:pt>
                <c:pt idx="526">
                  <c:v>770.97139576536665</c:v>
                </c:pt>
                <c:pt idx="527">
                  <c:v>772.03857426345655</c:v>
                </c:pt>
                <c:pt idx="528">
                  <c:v>772.03857426345655</c:v>
                </c:pt>
                <c:pt idx="529">
                  <c:v>772.03857426345655</c:v>
                </c:pt>
                <c:pt idx="530">
                  <c:v>772.03857426345655</c:v>
                </c:pt>
                <c:pt idx="531">
                  <c:v>772.03857426345655</c:v>
                </c:pt>
                <c:pt idx="532">
                  <c:v>772.03857426345655</c:v>
                </c:pt>
                <c:pt idx="533">
                  <c:v>772.03857426345655</c:v>
                </c:pt>
                <c:pt idx="534">
                  <c:v>772.03857426345655</c:v>
                </c:pt>
                <c:pt idx="535">
                  <c:v>772.03857426345655</c:v>
                </c:pt>
                <c:pt idx="536">
                  <c:v>772.03857426345655</c:v>
                </c:pt>
                <c:pt idx="537">
                  <c:v>772.03857426345655</c:v>
                </c:pt>
                <c:pt idx="538">
                  <c:v>772.03857426345655</c:v>
                </c:pt>
                <c:pt idx="539">
                  <c:v>772.03857426345655</c:v>
                </c:pt>
                <c:pt idx="540">
                  <c:v>772.03857426345655</c:v>
                </c:pt>
                <c:pt idx="541">
                  <c:v>772.03857426345655</c:v>
                </c:pt>
                <c:pt idx="542">
                  <c:v>772.03857426345655</c:v>
                </c:pt>
                <c:pt idx="543">
                  <c:v>772.03857426345655</c:v>
                </c:pt>
                <c:pt idx="544">
                  <c:v>772.03857426345655</c:v>
                </c:pt>
                <c:pt idx="545">
                  <c:v>772.03857426345655</c:v>
                </c:pt>
                <c:pt idx="546">
                  <c:v>772.03857426345655</c:v>
                </c:pt>
                <c:pt idx="547">
                  <c:v>772.03857426345655</c:v>
                </c:pt>
                <c:pt idx="548">
                  <c:v>772.03857426345655</c:v>
                </c:pt>
                <c:pt idx="549">
                  <c:v>772.03857426345655</c:v>
                </c:pt>
                <c:pt idx="550">
                  <c:v>772.03857426345655</c:v>
                </c:pt>
                <c:pt idx="551">
                  <c:v>772.03857426345655</c:v>
                </c:pt>
                <c:pt idx="552">
                  <c:v>772.03857426345655</c:v>
                </c:pt>
                <c:pt idx="553">
                  <c:v>772.03857426345655</c:v>
                </c:pt>
                <c:pt idx="554">
                  <c:v>772.03857426345655</c:v>
                </c:pt>
                <c:pt idx="555">
                  <c:v>772.03857426345655</c:v>
                </c:pt>
                <c:pt idx="556">
                  <c:v>772.03857426345655</c:v>
                </c:pt>
                <c:pt idx="557">
                  <c:v>772.03857426345655</c:v>
                </c:pt>
                <c:pt idx="558">
                  <c:v>772.03857426345655</c:v>
                </c:pt>
                <c:pt idx="559">
                  <c:v>772.03857426345655</c:v>
                </c:pt>
                <c:pt idx="560">
                  <c:v>772.03857426345655</c:v>
                </c:pt>
                <c:pt idx="561">
                  <c:v>772.03857426345655</c:v>
                </c:pt>
                <c:pt idx="562">
                  <c:v>772.03857426345655</c:v>
                </c:pt>
                <c:pt idx="563">
                  <c:v>772.03857426345655</c:v>
                </c:pt>
                <c:pt idx="564">
                  <c:v>772.03857426345655</c:v>
                </c:pt>
                <c:pt idx="565">
                  <c:v>772.03857426345655</c:v>
                </c:pt>
                <c:pt idx="566">
                  <c:v>772.03857426345655</c:v>
                </c:pt>
                <c:pt idx="567">
                  <c:v>772.03857426345655</c:v>
                </c:pt>
                <c:pt idx="568">
                  <c:v>772.03857426345655</c:v>
                </c:pt>
                <c:pt idx="569">
                  <c:v>772.03857426345655</c:v>
                </c:pt>
                <c:pt idx="570">
                  <c:v>772.03857426345655</c:v>
                </c:pt>
                <c:pt idx="571">
                  <c:v>772.03857426345655</c:v>
                </c:pt>
                <c:pt idx="572">
                  <c:v>772.03857426345655</c:v>
                </c:pt>
                <c:pt idx="573">
                  <c:v>772.03857426345655</c:v>
                </c:pt>
                <c:pt idx="574">
                  <c:v>772.03857426345655</c:v>
                </c:pt>
                <c:pt idx="575">
                  <c:v>772.03857426345655</c:v>
                </c:pt>
                <c:pt idx="576">
                  <c:v>772.03857426345655</c:v>
                </c:pt>
                <c:pt idx="577">
                  <c:v>772.03857426345655</c:v>
                </c:pt>
                <c:pt idx="578">
                  <c:v>772.03857426345655</c:v>
                </c:pt>
                <c:pt idx="579">
                  <c:v>772.03857426345655</c:v>
                </c:pt>
                <c:pt idx="580">
                  <c:v>772.03857426345655</c:v>
                </c:pt>
                <c:pt idx="581">
                  <c:v>772.03857426345655</c:v>
                </c:pt>
                <c:pt idx="582">
                  <c:v>772.03857426345655</c:v>
                </c:pt>
                <c:pt idx="583">
                  <c:v>772.03857426345655</c:v>
                </c:pt>
                <c:pt idx="584">
                  <c:v>772.03857426345655</c:v>
                </c:pt>
                <c:pt idx="585">
                  <c:v>772.03857426345655</c:v>
                </c:pt>
                <c:pt idx="586">
                  <c:v>772.03857426345655</c:v>
                </c:pt>
                <c:pt idx="587">
                  <c:v>772.03857426345655</c:v>
                </c:pt>
                <c:pt idx="588">
                  <c:v>772.03857426345655</c:v>
                </c:pt>
                <c:pt idx="589">
                  <c:v>772.03857426345655</c:v>
                </c:pt>
                <c:pt idx="590">
                  <c:v>772.03857426345655</c:v>
                </c:pt>
                <c:pt idx="591">
                  <c:v>772.03857426345655</c:v>
                </c:pt>
                <c:pt idx="592">
                  <c:v>772.03857426345655</c:v>
                </c:pt>
                <c:pt idx="593">
                  <c:v>772.03857426345655</c:v>
                </c:pt>
                <c:pt idx="594">
                  <c:v>772.03857426345655</c:v>
                </c:pt>
                <c:pt idx="595">
                  <c:v>772.03857426345655</c:v>
                </c:pt>
                <c:pt idx="596">
                  <c:v>772.03857426345655</c:v>
                </c:pt>
                <c:pt idx="597">
                  <c:v>772.03857426345655</c:v>
                </c:pt>
                <c:pt idx="598">
                  <c:v>772.03857426345655</c:v>
                </c:pt>
                <c:pt idx="599">
                  <c:v>772.03857426345655</c:v>
                </c:pt>
                <c:pt idx="600">
                  <c:v>772.03857426345655</c:v>
                </c:pt>
                <c:pt idx="601">
                  <c:v>772.03857426345655</c:v>
                </c:pt>
                <c:pt idx="602">
                  <c:v>772.03857426345655</c:v>
                </c:pt>
                <c:pt idx="603">
                  <c:v>772.03857426345655</c:v>
                </c:pt>
                <c:pt idx="604">
                  <c:v>772.03857426345655</c:v>
                </c:pt>
                <c:pt idx="605">
                  <c:v>772.03857426345655</c:v>
                </c:pt>
                <c:pt idx="606">
                  <c:v>772.03857426345655</c:v>
                </c:pt>
                <c:pt idx="607">
                  <c:v>772.03857426345655</c:v>
                </c:pt>
                <c:pt idx="608">
                  <c:v>772.03857426345655</c:v>
                </c:pt>
                <c:pt idx="609">
                  <c:v>772.03857426345655</c:v>
                </c:pt>
                <c:pt idx="610">
                  <c:v>772.03857426345655</c:v>
                </c:pt>
                <c:pt idx="611">
                  <c:v>772.03857426345655</c:v>
                </c:pt>
                <c:pt idx="612">
                  <c:v>772.03857426345655</c:v>
                </c:pt>
                <c:pt idx="613">
                  <c:v>772.03857426345655</c:v>
                </c:pt>
                <c:pt idx="614">
                  <c:v>772.03857426345655</c:v>
                </c:pt>
                <c:pt idx="615">
                  <c:v>772.03857426345655</c:v>
                </c:pt>
                <c:pt idx="616">
                  <c:v>772.03857426345655</c:v>
                </c:pt>
                <c:pt idx="617">
                  <c:v>772.03857426345655</c:v>
                </c:pt>
                <c:pt idx="618">
                  <c:v>772.03857426345655</c:v>
                </c:pt>
                <c:pt idx="619">
                  <c:v>772.03857426345655</c:v>
                </c:pt>
                <c:pt idx="620">
                  <c:v>772.03857426345655</c:v>
                </c:pt>
                <c:pt idx="621">
                  <c:v>772.03857426345655</c:v>
                </c:pt>
                <c:pt idx="622">
                  <c:v>772.03857426345655</c:v>
                </c:pt>
                <c:pt idx="623">
                  <c:v>772.03857426345655</c:v>
                </c:pt>
                <c:pt idx="624">
                  <c:v>772.03857426345655</c:v>
                </c:pt>
                <c:pt idx="625">
                  <c:v>772.03857426345655</c:v>
                </c:pt>
                <c:pt idx="626">
                  <c:v>772.03857426345655</c:v>
                </c:pt>
                <c:pt idx="627">
                  <c:v>772.03857426345655</c:v>
                </c:pt>
                <c:pt idx="628">
                  <c:v>772.03857426345655</c:v>
                </c:pt>
                <c:pt idx="629">
                  <c:v>772.03857426345655</c:v>
                </c:pt>
                <c:pt idx="630">
                  <c:v>772.03857426345655</c:v>
                </c:pt>
                <c:pt idx="631">
                  <c:v>772.03857426345655</c:v>
                </c:pt>
                <c:pt idx="632">
                  <c:v>772.03857426345655</c:v>
                </c:pt>
                <c:pt idx="633">
                  <c:v>772.03857426345655</c:v>
                </c:pt>
                <c:pt idx="634">
                  <c:v>772.03857426345655</c:v>
                </c:pt>
                <c:pt idx="635">
                  <c:v>772.03857426345655</c:v>
                </c:pt>
                <c:pt idx="636">
                  <c:v>772.03857426345655</c:v>
                </c:pt>
                <c:pt idx="637">
                  <c:v>772.03857426345655</c:v>
                </c:pt>
                <c:pt idx="638">
                  <c:v>772.03857426345655</c:v>
                </c:pt>
                <c:pt idx="639">
                  <c:v>772.03857426345655</c:v>
                </c:pt>
                <c:pt idx="640">
                  <c:v>772.03857426345655</c:v>
                </c:pt>
                <c:pt idx="641">
                  <c:v>772.03857426345655</c:v>
                </c:pt>
                <c:pt idx="642">
                  <c:v>772.03857426345655</c:v>
                </c:pt>
                <c:pt idx="643">
                  <c:v>772.03857426345655</c:v>
                </c:pt>
                <c:pt idx="644">
                  <c:v>772.03857426345655</c:v>
                </c:pt>
                <c:pt idx="645">
                  <c:v>772.03857426345655</c:v>
                </c:pt>
                <c:pt idx="646">
                  <c:v>772.03857426345655</c:v>
                </c:pt>
                <c:pt idx="647">
                  <c:v>772.03857426345655</c:v>
                </c:pt>
                <c:pt idx="648">
                  <c:v>772.03857426345655</c:v>
                </c:pt>
                <c:pt idx="649">
                  <c:v>772.03857426345655</c:v>
                </c:pt>
                <c:pt idx="650">
                  <c:v>772.03857426345655</c:v>
                </c:pt>
                <c:pt idx="651">
                  <c:v>772.03857426345655</c:v>
                </c:pt>
                <c:pt idx="652">
                  <c:v>772.03857426345655</c:v>
                </c:pt>
                <c:pt idx="653">
                  <c:v>772.03857426345655</c:v>
                </c:pt>
                <c:pt idx="654">
                  <c:v>772.03857426345655</c:v>
                </c:pt>
                <c:pt idx="655">
                  <c:v>772.03857426345655</c:v>
                </c:pt>
                <c:pt idx="656">
                  <c:v>772.03857426345655</c:v>
                </c:pt>
                <c:pt idx="657">
                  <c:v>772.03857426345655</c:v>
                </c:pt>
                <c:pt idx="658">
                  <c:v>772.03857426345655</c:v>
                </c:pt>
                <c:pt idx="659">
                  <c:v>772.03857426345655</c:v>
                </c:pt>
                <c:pt idx="660">
                  <c:v>772.03857426345655</c:v>
                </c:pt>
                <c:pt idx="661">
                  <c:v>772.03857426345655</c:v>
                </c:pt>
                <c:pt idx="662">
                  <c:v>772.03857426345655</c:v>
                </c:pt>
                <c:pt idx="663">
                  <c:v>772.03857426345655</c:v>
                </c:pt>
                <c:pt idx="664">
                  <c:v>772.03857426345655</c:v>
                </c:pt>
                <c:pt idx="665">
                  <c:v>772.03857426345655</c:v>
                </c:pt>
                <c:pt idx="666">
                  <c:v>772.03857426345655</c:v>
                </c:pt>
                <c:pt idx="667">
                  <c:v>772.03857426345655</c:v>
                </c:pt>
                <c:pt idx="668">
                  <c:v>772.03857426345655</c:v>
                </c:pt>
                <c:pt idx="669">
                  <c:v>772.03857426345655</c:v>
                </c:pt>
                <c:pt idx="670">
                  <c:v>772.03857426345655</c:v>
                </c:pt>
                <c:pt idx="671">
                  <c:v>772.03857426345655</c:v>
                </c:pt>
                <c:pt idx="672">
                  <c:v>772.03857426345655</c:v>
                </c:pt>
                <c:pt idx="673">
                  <c:v>772.03857426345655</c:v>
                </c:pt>
                <c:pt idx="674">
                  <c:v>772.03857426345655</c:v>
                </c:pt>
                <c:pt idx="675">
                  <c:v>772.03857426345655</c:v>
                </c:pt>
                <c:pt idx="676">
                  <c:v>772.03857426345655</c:v>
                </c:pt>
                <c:pt idx="677">
                  <c:v>772.03857426345655</c:v>
                </c:pt>
                <c:pt idx="678">
                  <c:v>772.03857426345655</c:v>
                </c:pt>
                <c:pt idx="679">
                  <c:v>772.03857426345655</c:v>
                </c:pt>
                <c:pt idx="680">
                  <c:v>772.03857426345655</c:v>
                </c:pt>
                <c:pt idx="681">
                  <c:v>772.03857426345655</c:v>
                </c:pt>
                <c:pt idx="682">
                  <c:v>772.03857426345655</c:v>
                </c:pt>
                <c:pt idx="683">
                  <c:v>772.03857426345655</c:v>
                </c:pt>
                <c:pt idx="684">
                  <c:v>772.03857426345655</c:v>
                </c:pt>
                <c:pt idx="685">
                  <c:v>772.03857426345655</c:v>
                </c:pt>
                <c:pt idx="686">
                  <c:v>772.03857426345655</c:v>
                </c:pt>
                <c:pt idx="687">
                  <c:v>772.03857426345655</c:v>
                </c:pt>
                <c:pt idx="688">
                  <c:v>772.03857426345655</c:v>
                </c:pt>
                <c:pt idx="689">
                  <c:v>772.03857426345655</c:v>
                </c:pt>
                <c:pt idx="690">
                  <c:v>772.03857426345655</c:v>
                </c:pt>
                <c:pt idx="691">
                  <c:v>772.03857426345655</c:v>
                </c:pt>
                <c:pt idx="692">
                  <c:v>772.03857426345655</c:v>
                </c:pt>
                <c:pt idx="693">
                  <c:v>772.03857426345655</c:v>
                </c:pt>
                <c:pt idx="694">
                  <c:v>772.03857426345655</c:v>
                </c:pt>
                <c:pt idx="695">
                  <c:v>772.03857426345655</c:v>
                </c:pt>
                <c:pt idx="696">
                  <c:v>772.03857426345655</c:v>
                </c:pt>
                <c:pt idx="697">
                  <c:v>772.03857426345655</c:v>
                </c:pt>
                <c:pt idx="698">
                  <c:v>772.03857426345655</c:v>
                </c:pt>
                <c:pt idx="699">
                  <c:v>772.03857426345655</c:v>
                </c:pt>
                <c:pt idx="700">
                  <c:v>772.03857426345655</c:v>
                </c:pt>
                <c:pt idx="701">
                  <c:v>772.03857426345655</c:v>
                </c:pt>
                <c:pt idx="702">
                  <c:v>772.03857426345655</c:v>
                </c:pt>
                <c:pt idx="703">
                  <c:v>772.03857426345655</c:v>
                </c:pt>
                <c:pt idx="704">
                  <c:v>772.03857426345655</c:v>
                </c:pt>
                <c:pt idx="705">
                  <c:v>772.03857426345655</c:v>
                </c:pt>
                <c:pt idx="706">
                  <c:v>772.03857426345655</c:v>
                </c:pt>
                <c:pt idx="707">
                  <c:v>772.03857426345655</c:v>
                </c:pt>
                <c:pt idx="708">
                  <c:v>772.03857426345655</c:v>
                </c:pt>
                <c:pt idx="709">
                  <c:v>772.03857426345655</c:v>
                </c:pt>
                <c:pt idx="710">
                  <c:v>772.03857426345655</c:v>
                </c:pt>
                <c:pt idx="711">
                  <c:v>772.03857426345655</c:v>
                </c:pt>
                <c:pt idx="712">
                  <c:v>772.03857426345655</c:v>
                </c:pt>
                <c:pt idx="713">
                  <c:v>772.03857426345655</c:v>
                </c:pt>
                <c:pt idx="714">
                  <c:v>772.03857426345655</c:v>
                </c:pt>
                <c:pt idx="715">
                  <c:v>772.03857426345655</c:v>
                </c:pt>
                <c:pt idx="716">
                  <c:v>772.03857426345655</c:v>
                </c:pt>
                <c:pt idx="717">
                  <c:v>772.03857426345655</c:v>
                </c:pt>
                <c:pt idx="718">
                  <c:v>772.03857426345655</c:v>
                </c:pt>
                <c:pt idx="719">
                  <c:v>772.03857426345655</c:v>
                </c:pt>
                <c:pt idx="720">
                  <c:v>772.03857426345655</c:v>
                </c:pt>
                <c:pt idx="721">
                  <c:v>772.03857426345655</c:v>
                </c:pt>
                <c:pt idx="722">
                  <c:v>772.03857426345655</c:v>
                </c:pt>
                <c:pt idx="723">
                  <c:v>772.03857426345655</c:v>
                </c:pt>
                <c:pt idx="724">
                  <c:v>772.03857426345655</c:v>
                </c:pt>
                <c:pt idx="725">
                  <c:v>772.03857426345655</c:v>
                </c:pt>
                <c:pt idx="726">
                  <c:v>772.03857426345655</c:v>
                </c:pt>
                <c:pt idx="727">
                  <c:v>772.03857426345655</c:v>
                </c:pt>
                <c:pt idx="728">
                  <c:v>772.03857426345655</c:v>
                </c:pt>
                <c:pt idx="729">
                  <c:v>772.03857426345655</c:v>
                </c:pt>
                <c:pt idx="730">
                  <c:v>772.03857426345655</c:v>
                </c:pt>
                <c:pt idx="731">
                  <c:v>772.03857426345655</c:v>
                </c:pt>
                <c:pt idx="732">
                  <c:v>772.03857426345655</c:v>
                </c:pt>
                <c:pt idx="733">
                  <c:v>772.03857426345655</c:v>
                </c:pt>
                <c:pt idx="734">
                  <c:v>772.03857426345655</c:v>
                </c:pt>
                <c:pt idx="735">
                  <c:v>772.03857426345655</c:v>
                </c:pt>
                <c:pt idx="736">
                  <c:v>772.03857426345655</c:v>
                </c:pt>
                <c:pt idx="737">
                  <c:v>772.03857426345655</c:v>
                </c:pt>
                <c:pt idx="738">
                  <c:v>772.03857426345655</c:v>
                </c:pt>
                <c:pt idx="739">
                  <c:v>772.03857426345655</c:v>
                </c:pt>
                <c:pt idx="740">
                  <c:v>772.03857426345655</c:v>
                </c:pt>
                <c:pt idx="741">
                  <c:v>772.03857426345655</c:v>
                </c:pt>
                <c:pt idx="742">
                  <c:v>772.03857426345655</c:v>
                </c:pt>
                <c:pt idx="743">
                  <c:v>772.03857426345655</c:v>
                </c:pt>
                <c:pt idx="744">
                  <c:v>772.03857426345655</c:v>
                </c:pt>
                <c:pt idx="745">
                  <c:v>772.03857426345655</c:v>
                </c:pt>
                <c:pt idx="746">
                  <c:v>772.03857426345655</c:v>
                </c:pt>
                <c:pt idx="747">
                  <c:v>772.03857426345655</c:v>
                </c:pt>
                <c:pt idx="748">
                  <c:v>772.03857426345655</c:v>
                </c:pt>
                <c:pt idx="749">
                  <c:v>772.03857426345655</c:v>
                </c:pt>
                <c:pt idx="750">
                  <c:v>772.03857426345655</c:v>
                </c:pt>
                <c:pt idx="751">
                  <c:v>772.03857426345655</c:v>
                </c:pt>
                <c:pt idx="752">
                  <c:v>772.03857426345655</c:v>
                </c:pt>
                <c:pt idx="753">
                  <c:v>772.03857426345655</c:v>
                </c:pt>
                <c:pt idx="754">
                  <c:v>772.03857426345655</c:v>
                </c:pt>
                <c:pt idx="755">
                  <c:v>772.03857426345655</c:v>
                </c:pt>
                <c:pt idx="756">
                  <c:v>772.03857426345655</c:v>
                </c:pt>
                <c:pt idx="757">
                  <c:v>772.03857426345655</c:v>
                </c:pt>
                <c:pt idx="758">
                  <c:v>772.03857426345655</c:v>
                </c:pt>
                <c:pt idx="759">
                  <c:v>772.03857426345655</c:v>
                </c:pt>
                <c:pt idx="760">
                  <c:v>772.03857426345655</c:v>
                </c:pt>
                <c:pt idx="761">
                  <c:v>772.03857426345655</c:v>
                </c:pt>
                <c:pt idx="762">
                  <c:v>772.03857426345655</c:v>
                </c:pt>
                <c:pt idx="763">
                  <c:v>772.03857426345655</c:v>
                </c:pt>
                <c:pt idx="764">
                  <c:v>772.03857426345655</c:v>
                </c:pt>
                <c:pt idx="765">
                  <c:v>772.03857426345655</c:v>
                </c:pt>
                <c:pt idx="766">
                  <c:v>772.03857426345655</c:v>
                </c:pt>
                <c:pt idx="767">
                  <c:v>772.03857426345655</c:v>
                </c:pt>
                <c:pt idx="768">
                  <c:v>772.03857426345655</c:v>
                </c:pt>
                <c:pt idx="769">
                  <c:v>772.03857426345655</c:v>
                </c:pt>
                <c:pt idx="770">
                  <c:v>772.03857426345655</c:v>
                </c:pt>
                <c:pt idx="771">
                  <c:v>772.03857426345655</c:v>
                </c:pt>
                <c:pt idx="772">
                  <c:v>772.03857426345655</c:v>
                </c:pt>
                <c:pt idx="773">
                  <c:v>772.03857426345655</c:v>
                </c:pt>
                <c:pt idx="774">
                  <c:v>772.03857426345655</c:v>
                </c:pt>
                <c:pt idx="775">
                  <c:v>772.03857426345655</c:v>
                </c:pt>
                <c:pt idx="776">
                  <c:v>772.03857426345655</c:v>
                </c:pt>
                <c:pt idx="777">
                  <c:v>772.03857426345655</c:v>
                </c:pt>
                <c:pt idx="778">
                  <c:v>772.03857426345655</c:v>
                </c:pt>
                <c:pt idx="779">
                  <c:v>772.03857426345655</c:v>
                </c:pt>
                <c:pt idx="780">
                  <c:v>772.03857426345655</c:v>
                </c:pt>
                <c:pt idx="781">
                  <c:v>772.03857426345655</c:v>
                </c:pt>
                <c:pt idx="782">
                  <c:v>772.03857426345655</c:v>
                </c:pt>
                <c:pt idx="783">
                  <c:v>772.03857426345655</c:v>
                </c:pt>
                <c:pt idx="784">
                  <c:v>772.03857426345655</c:v>
                </c:pt>
                <c:pt idx="785">
                  <c:v>772.03857426345655</c:v>
                </c:pt>
                <c:pt idx="786">
                  <c:v>772.03857426345655</c:v>
                </c:pt>
                <c:pt idx="787">
                  <c:v>772.03857426345655</c:v>
                </c:pt>
                <c:pt idx="788">
                  <c:v>772.03857426345655</c:v>
                </c:pt>
                <c:pt idx="789">
                  <c:v>772.03857426345655</c:v>
                </c:pt>
                <c:pt idx="790">
                  <c:v>772.03857426345655</c:v>
                </c:pt>
                <c:pt idx="791">
                  <c:v>772.03857426345655</c:v>
                </c:pt>
                <c:pt idx="792">
                  <c:v>772.03857426345655</c:v>
                </c:pt>
                <c:pt idx="793">
                  <c:v>772.03857426345655</c:v>
                </c:pt>
                <c:pt idx="794">
                  <c:v>772.03857426345655</c:v>
                </c:pt>
                <c:pt idx="795">
                  <c:v>772.03857426345655</c:v>
                </c:pt>
                <c:pt idx="796">
                  <c:v>772.03857426345655</c:v>
                </c:pt>
                <c:pt idx="797">
                  <c:v>772.03857426345655</c:v>
                </c:pt>
                <c:pt idx="798">
                  <c:v>772.03857426345655</c:v>
                </c:pt>
                <c:pt idx="799">
                  <c:v>772.03857426345655</c:v>
                </c:pt>
                <c:pt idx="800">
                  <c:v>772.03857426345655</c:v>
                </c:pt>
                <c:pt idx="801">
                  <c:v>772.03857426345655</c:v>
                </c:pt>
                <c:pt idx="802">
                  <c:v>772.03857426345655</c:v>
                </c:pt>
                <c:pt idx="803">
                  <c:v>772.03857426345655</c:v>
                </c:pt>
                <c:pt idx="804">
                  <c:v>772.03857426345655</c:v>
                </c:pt>
                <c:pt idx="805">
                  <c:v>772.03857426345655</c:v>
                </c:pt>
                <c:pt idx="806">
                  <c:v>772.03857426345655</c:v>
                </c:pt>
                <c:pt idx="807">
                  <c:v>772.03857426345655</c:v>
                </c:pt>
                <c:pt idx="808">
                  <c:v>772.03857426345655</c:v>
                </c:pt>
                <c:pt idx="809">
                  <c:v>772.03857426345655</c:v>
                </c:pt>
                <c:pt idx="810">
                  <c:v>772.03857426345655</c:v>
                </c:pt>
                <c:pt idx="811">
                  <c:v>772.03857426345655</c:v>
                </c:pt>
                <c:pt idx="812">
                  <c:v>772.03857426345655</c:v>
                </c:pt>
                <c:pt idx="813">
                  <c:v>772.03857426345655</c:v>
                </c:pt>
                <c:pt idx="814">
                  <c:v>772.03857426345655</c:v>
                </c:pt>
                <c:pt idx="815">
                  <c:v>772.03857426345655</c:v>
                </c:pt>
                <c:pt idx="816">
                  <c:v>772.03857426345655</c:v>
                </c:pt>
                <c:pt idx="817">
                  <c:v>772.03857426345655</c:v>
                </c:pt>
                <c:pt idx="818">
                  <c:v>772.03857426345655</c:v>
                </c:pt>
                <c:pt idx="819">
                  <c:v>772.03857426345655</c:v>
                </c:pt>
                <c:pt idx="820">
                  <c:v>772.03857426345655</c:v>
                </c:pt>
                <c:pt idx="821">
                  <c:v>772.03857426345655</c:v>
                </c:pt>
                <c:pt idx="822">
                  <c:v>772.03857426345655</c:v>
                </c:pt>
                <c:pt idx="823">
                  <c:v>772.03857426345655</c:v>
                </c:pt>
                <c:pt idx="824">
                  <c:v>772.03857426345655</c:v>
                </c:pt>
                <c:pt idx="825">
                  <c:v>772.03857426345655</c:v>
                </c:pt>
                <c:pt idx="826">
                  <c:v>772.03857426345655</c:v>
                </c:pt>
                <c:pt idx="827">
                  <c:v>772.03857426345655</c:v>
                </c:pt>
                <c:pt idx="828">
                  <c:v>772.03857426345655</c:v>
                </c:pt>
                <c:pt idx="829">
                  <c:v>772.03857426345655</c:v>
                </c:pt>
                <c:pt idx="830">
                  <c:v>772.03857426345655</c:v>
                </c:pt>
                <c:pt idx="831">
                  <c:v>772.03857426345655</c:v>
                </c:pt>
                <c:pt idx="832">
                  <c:v>772.03857426345655</c:v>
                </c:pt>
                <c:pt idx="833">
                  <c:v>772.03857426345655</c:v>
                </c:pt>
                <c:pt idx="834">
                  <c:v>772.03857426345655</c:v>
                </c:pt>
                <c:pt idx="835">
                  <c:v>772.03857426345655</c:v>
                </c:pt>
                <c:pt idx="836">
                  <c:v>772.03857426345655</c:v>
                </c:pt>
                <c:pt idx="837">
                  <c:v>772.03857426345655</c:v>
                </c:pt>
                <c:pt idx="838">
                  <c:v>772.03857426345655</c:v>
                </c:pt>
                <c:pt idx="839">
                  <c:v>772.03857426345655</c:v>
                </c:pt>
                <c:pt idx="840">
                  <c:v>772.03857426345655</c:v>
                </c:pt>
                <c:pt idx="841">
                  <c:v>772.03857426345655</c:v>
                </c:pt>
                <c:pt idx="842">
                  <c:v>772.03857426345655</c:v>
                </c:pt>
                <c:pt idx="843">
                  <c:v>772.03857426345655</c:v>
                </c:pt>
                <c:pt idx="844">
                  <c:v>772.03857426345655</c:v>
                </c:pt>
                <c:pt idx="845">
                  <c:v>772.03857426345655</c:v>
                </c:pt>
                <c:pt idx="846">
                  <c:v>772.03857426345655</c:v>
                </c:pt>
                <c:pt idx="847">
                  <c:v>772.03857426345655</c:v>
                </c:pt>
                <c:pt idx="848">
                  <c:v>772.03857426345655</c:v>
                </c:pt>
                <c:pt idx="849">
                  <c:v>772.03857426345655</c:v>
                </c:pt>
                <c:pt idx="850">
                  <c:v>772.03857426345655</c:v>
                </c:pt>
                <c:pt idx="851">
                  <c:v>772.03857426345655</c:v>
                </c:pt>
                <c:pt idx="852">
                  <c:v>772.03857426345655</c:v>
                </c:pt>
                <c:pt idx="853">
                  <c:v>772.03857426345655</c:v>
                </c:pt>
                <c:pt idx="854">
                  <c:v>772.03857426345655</c:v>
                </c:pt>
                <c:pt idx="855">
                  <c:v>772.03857426345655</c:v>
                </c:pt>
                <c:pt idx="856">
                  <c:v>772.03857426345655</c:v>
                </c:pt>
                <c:pt idx="857">
                  <c:v>772.03857426345655</c:v>
                </c:pt>
                <c:pt idx="858">
                  <c:v>772.03857426345655</c:v>
                </c:pt>
                <c:pt idx="859">
                  <c:v>772.03857426345655</c:v>
                </c:pt>
                <c:pt idx="860">
                  <c:v>772.03857426345655</c:v>
                </c:pt>
                <c:pt idx="861">
                  <c:v>772.03857426345655</c:v>
                </c:pt>
                <c:pt idx="862">
                  <c:v>772.03857426345655</c:v>
                </c:pt>
                <c:pt idx="863">
                  <c:v>772.03857426345655</c:v>
                </c:pt>
                <c:pt idx="864">
                  <c:v>772.03857426345655</c:v>
                </c:pt>
                <c:pt idx="865">
                  <c:v>772.03857426345655</c:v>
                </c:pt>
                <c:pt idx="866">
                  <c:v>772.03857426345655</c:v>
                </c:pt>
                <c:pt idx="867">
                  <c:v>772.03857426345655</c:v>
                </c:pt>
                <c:pt idx="868">
                  <c:v>772.03857426345655</c:v>
                </c:pt>
                <c:pt idx="869">
                  <c:v>772.03857426345655</c:v>
                </c:pt>
                <c:pt idx="870">
                  <c:v>772.03857426345655</c:v>
                </c:pt>
                <c:pt idx="871">
                  <c:v>772.03857426345655</c:v>
                </c:pt>
                <c:pt idx="872">
                  <c:v>772.03857426345655</c:v>
                </c:pt>
                <c:pt idx="873">
                  <c:v>772.03857426345655</c:v>
                </c:pt>
                <c:pt idx="874">
                  <c:v>772.03857426345655</c:v>
                </c:pt>
                <c:pt idx="875">
                  <c:v>772.03857426345655</c:v>
                </c:pt>
                <c:pt idx="876">
                  <c:v>772.03857426345655</c:v>
                </c:pt>
                <c:pt idx="877">
                  <c:v>772.03857426345655</c:v>
                </c:pt>
                <c:pt idx="878">
                  <c:v>772.03857426345655</c:v>
                </c:pt>
                <c:pt idx="879">
                  <c:v>772.03857426345655</c:v>
                </c:pt>
                <c:pt idx="880">
                  <c:v>772.03857426345655</c:v>
                </c:pt>
                <c:pt idx="881">
                  <c:v>772.03857426345655</c:v>
                </c:pt>
                <c:pt idx="882">
                  <c:v>772.03857426345655</c:v>
                </c:pt>
                <c:pt idx="883">
                  <c:v>772.03857426345655</c:v>
                </c:pt>
                <c:pt idx="884">
                  <c:v>772.03857426345655</c:v>
                </c:pt>
                <c:pt idx="885">
                  <c:v>772.03857426345655</c:v>
                </c:pt>
                <c:pt idx="886">
                  <c:v>772.03857426345655</c:v>
                </c:pt>
                <c:pt idx="887">
                  <c:v>772.03857426345655</c:v>
                </c:pt>
                <c:pt idx="888">
                  <c:v>772.03857426345655</c:v>
                </c:pt>
                <c:pt idx="889">
                  <c:v>772.03857426345655</c:v>
                </c:pt>
                <c:pt idx="890">
                  <c:v>772.03857426345655</c:v>
                </c:pt>
                <c:pt idx="891">
                  <c:v>772.03857426345655</c:v>
                </c:pt>
                <c:pt idx="892">
                  <c:v>772.03857426345655</c:v>
                </c:pt>
                <c:pt idx="893">
                  <c:v>772.03857426345655</c:v>
                </c:pt>
                <c:pt idx="894">
                  <c:v>772.03857426345655</c:v>
                </c:pt>
                <c:pt idx="895">
                  <c:v>772.03857426345655</c:v>
                </c:pt>
                <c:pt idx="896">
                  <c:v>772.03857426345655</c:v>
                </c:pt>
                <c:pt idx="897">
                  <c:v>772.03857426345655</c:v>
                </c:pt>
                <c:pt idx="898">
                  <c:v>772.03857426345655</c:v>
                </c:pt>
                <c:pt idx="899">
                  <c:v>772.03857426345655</c:v>
                </c:pt>
                <c:pt idx="900">
                  <c:v>772.03857426345655</c:v>
                </c:pt>
                <c:pt idx="901">
                  <c:v>772.03857426345655</c:v>
                </c:pt>
                <c:pt idx="902">
                  <c:v>772.03857426345655</c:v>
                </c:pt>
                <c:pt idx="903">
                  <c:v>772.03857426345655</c:v>
                </c:pt>
                <c:pt idx="904">
                  <c:v>772.03857426345655</c:v>
                </c:pt>
                <c:pt idx="905">
                  <c:v>772.03857426345655</c:v>
                </c:pt>
                <c:pt idx="906">
                  <c:v>772.03857426345655</c:v>
                </c:pt>
                <c:pt idx="907">
                  <c:v>772.03857426345655</c:v>
                </c:pt>
                <c:pt idx="908">
                  <c:v>772.03857426345655</c:v>
                </c:pt>
                <c:pt idx="909">
                  <c:v>772.03857426345655</c:v>
                </c:pt>
                <c:pt idx="910">
                  <c:v>772.03857426345655</c:v>
                </c:pt>
                <c:pt idx="911">
                  <c:v>772.03857426345655</c:v>
                </c:pt>
                <c:pt idx="912">
                  <c:v>772.03857426345655</c:v>
                </c:pt>
                <c:pt idx="913">
                  <c:v>772.03857426345655</c:v>
                </c:pt>
                <c:pt idx="914">
                  <c:v>772.03857426345655</c:v>
                </c:pt>
                <c:pt idx="915">
                  <c:v>772.03857426345655</c:v>
                </c:pt>
                <c:pt idx="916">
                  <c:v>772.03857426345655</c:v>
                </c:pt>
                <c:pt idx="917">
                  <c:v>772.03857426345655</c:v>
                </c:pt>
                <c:pt idx="918">
                  <c:v>772.03857426345655</c:v>
                </c:pt>
                <c:pt idx="919">
                  <c:v>772.03857426345655</c:v>
                </c:pt>
                <c:pt idx="920">
                  <c:v>772.03857426345655</c:v>
                </c:pt>
                <c:pt idx="921">
                  <c:v>772.03857426345655</c:v>
                </c:pt>
                <c:pt idx="922">
                  <c:v>772.03857426345655</c:v>
                </c:pt>
                <c:pt idx="923">
                  <c:v>772.03857426345655</c:v>
                </c:pt>
                <c:pt idx="924">
                  <c:v>772.03857426345655</c:v>
                </c:pt>
                <c:pt idx="925">
                  <c:v>772.03857426345655</c:v>
                </c:pt>
                <c:pt idx="926">
                  <c:v>772.03857426345655</c:v>
                </c:pt>
                <c:pt idx="927">
                  <c:v>772.03857426345655</c:v>
                </c:pt>
                <c:pt idx="928">
                  <c:v>772.03857426345655</c:v>
                </c:pt>
                <c:pt idx="929">
                  <c:v>772.03857426345655</c:v>
                </c:pt>
                <c:pt idx="930">
                  <c:v>772.03857426345655</c:v>
                </c:pt>
                <c:pt idx="931">
                  <c:v>772.03857426345655</c:v>
                </c:pt>
                <c:pt idx="932">
                  <c:v>772.03857426345655</c:v>
                </c:pt>
                <c:pt idx="933">
                  <c:v>772.03857426345655</c:v>
                </c:pt>
                <c:pt idx="934">
                  <c:v>772.03857426345655</c:v>
                </c:pt>
                <c:pt idx="935">
                  <c:v>772.03857426345655</c:v>
                </c:pt>
                <c:pt idx="936">
                  <c:v>772.03857426345655</c:v>
                </c:pt>
                <c:pt idx="937">
                  <c:v>772.03857426345655</c:v>
                </c:pt>
                <c:pt idx="938">
                  <c:v>772.03857426345655</c:v>
                </c:pt>
                <c:pt idx="939">
                  <c:v>772.03857426345655</c:v>
                </c:pt>
                <c:pt idx="940">
                  <c:v>772.03857426345655</c:v>
                </c:pt>
                <c:pt idx="941">
                  <c:v>772.03857426345655</c:v>
                </c:pt>
                <c:pt idx="942">
                  <c:v>772.03857426345655</c:v>
                </c:pt>
                <c:pt idx="943">
                  <c:v>772.03857426345655</c:v>
                </c:pt>
                <c:pt idx="944">
                  <c:v>772.03857426345655</c:v>
                </c:pt>
                <c:pt idx="945">
                  <c:v>772.03857426345655</c:v>
                </c:pt>
                <c:pt idx="946">
                  <c:v>772.03857426345655</c:v>
                </c:pt>
                <c:pt idx="947">
                  <c:v>772.03857426345655</c:v>
                </c:pt>
                <c:pt idx="948">
                  <c:v>772.03857426345655</c:v>
                </c:pt>
                <c:pt idx="949">
                  <c:v>772.03857426345655</c:v>
                </c:pt>
                <c:pt idx="950">
                  <c:v>772.03857426345655</c:v>
                </c:pt>
                <c:pt idx="951">
                  <c:v>772.03857426345655</c:v>
                </c:pt>
                <c:pt idx="952">
                  <c:v>772.03857426345655</c:v>
                </c:pt>
                <c:pt idx="953">
                  <c:v>772.03857426345655</c:v>
                </c:pt>
                <c:pt idx="954">
                  <c:v>772.03857426345655</c:v>
                </c:pt>
                <c:pt idx="955">
                  <c:v>772.03857426345655</c:v>
                </c:pt>
                <c:pt idx="956">
                  <c:v>772.03857426345655</c:v>
                </c:pt>
                <c:pt idx="957">
                  <c:v>772.03857426345655</c:v>
                </c:pt>
                <c:pt idx="958">
                  <c:v>772.03857426345655</c:v>
                </c:pt>
                <c:pt idx="959">
                  <c:v>772.03857426345655</c:v>
                </c:pt>
                <c:pt idx="960">
                  <c:v>772.03857426345655</c:v>
                </c:pt>
                <c:pt idx="961">
                  <c:v>772.03857426345655</c:v>
                </c:pt>
                <c:pt idx="962">
                  <c:v>772.03857426345655</c:v>
                </c:pt>
                <c:pt idx="963">
                  <c:v>772.03857426345655</c:v>
                </c:pt>
                <c:pt idx="964">
                  <c:v>772.03857426345655</c:v>
                </c:pt>
                <c:pt idx="965">
                  <c:v>772.03857426345655</c:v>
                </c:pt>
                <c:pt idx="966">
                  <c:v>772.03857426345655</c:v>
                </c:pt>
                <c:pt idx="967">
                  <c:v>772.03857426345655</c:v>
                </c:pt>
                <c:pt idx="968">
                  <c:v>772.03857426345655</c:v>
                </c:pt>
                <c:pt idx="969">
                  <c:v>772.03857426345655</c:v>
                </c:pt>
                <c:pt idx="970">
                  <c:v>772.03857426345655</c:v>
                </c:pt>
                <c:pt idx="971">
                  <c:v>772.03857426345655</c:v>
                </c:pt>
                <c:pt idx="972">
                  <c:v>772.03857426345655</c:v>
                </c:pt>
                <c:pt idx="973">
                  <c:v>772.03857426345655</c:v>
                </c:pt>
                <c:pt idx="974">
                  <c:v>772.03857426345655</c:v>
                </c:pt>
                <c:pt idx="975">
                  <c:v>772.03857426345655</c:v>
                </c:pt>
                <c:pt idx="976">
                  <c:v>772.03857426345655</c:v>
                </c:pt>
                <c:pt idx="977">
                  <c:v>772.03857426345655</c:v>
                </c:pt>
                <c:pt idx="978">
                  <c:v>772.03857426345655</c:v>
                </c:pt>
                <c:pt idx="979">
                  <c:v>772.03857426345655</c:v>
                </c:pt>
                <c:pt idx="980">
                  <c:v>772.03857426345655</c:v>
                </c:pt>
                <c:pt idx="981">
                  <c:v>772.03857426345655</c:v>
                </c:pt>
                <c:pt idx="982">
                  <c:v>772.03857426345655</c:v>
                </c:pt>
                <c:pt idx="983">
                  <c:v>772.03857426345655</c:v>
                </c:pt>
                <c:pt idx="984">
                  <c:v>772.03857426345655</c:v>
                </c:pt>
                <c:pt idx="985">
                  <c:v>772.03857426345655</c:v>
                </c:pt>
                <c:pt idx="986">
                  <c:v>772.03857426345655</c:v>
                </c:pt>
                <c:pt idx="987">
                  <c:v>772.03857426345655</c:v>
                </c:pt>
                <c:pt idx="988">
                  <c:v>772.03857426345655</c:v>
                </c:pt>
                <c:pt idx="989">
                  <c:v>772.03857426345655</c:v>
                </c:pt>
                <c:pt idx="990">
                  <c:v>772.03857426345655</c:v>
                </c:pt>
                <c:pt idx="991">
                  <c:v>772.03857426345655</c:v>
                </c:pt>
                <c:pt idx="992">
                  <c:v>772.03857426345655</c:v>
                </c:pt>
                <c:pt idx="993">
                  <c:v>772.03857426345655</c:v>
                </c:pt>
                <c:pt idx="994">
                  <c:v>772.03857426345655</c:v>
                </c:pt>
                <c:pt idx="995">
                  <c:v>772.03857426345655</c:v>
                </c:pt>
                <c:pt idx="996">
                  <c:v>772.03857426345655</c:v>
                </c:pt>
                <c:pt idx="997">
                  <c:v>772.03857426345655</c:v>
                </c:pt>
                <c:pt idx="998">
                  <c:v>772.03857426345655</c:v>
                </c:pt>
                <c:pt idx="999">
                  <c:v>772.03857426345655</c:v>
                </c:pt>
                <c:pt idx="1000">
                  <c:v>772.03857426345655</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34.700100000000226</c:v>
                </c:pt>
                <c:pt idx="529">
                  <c:v>34.70020000000023</c:v>
                </c:pt>
                <c:pt idx="530">
                  <c:v>34.700300000000233</c:v>
                </c:pt>
                <c:pt idx="531">
                  <c:v>34.700400000000236</c:v>
                </c:pt>
                <c:pt idx="532">
                  <c:v>34.70050000000024</c:v>
                </c:pt>
                <c:pt idx="533">
                  <c:v>34.700600000000243</c:v>
                </c:pt>
                <c:pt idx="534">
                  <c:v>34.700700000000246</c:v>
                </c:pt>
                <c:pt idx="535">
                  <c:v>34.70080000000025</c:v>
                </c:pt>
                <c:pt idx="536">
                  <c:v>34.700900000000253</c:v>
                </c:pt>
                <c:pt idx="537">
                  <c:v>34.701000000000256</c:v>
                </c:pt>
                <c:pt idx="538">
                  <c:v>34.70110000000026</c:v>
                </c:pt>
                <c:pt idx="539">
                  <c:v>34.701200000000263</c:v>
                </c:pt>
                <c:pt idx="540">
                  <c:v>34.701300000000266</c:v>
                </c:pt>
                <c:pt idx="541">
                  <c:v>34.70140000000027</c:v>
                </c:pt>
                <c:pt idx="542">
                  <c:v>34.701500000000273</c:v>
                </c:pt>
                <c:pt idx="543">
                  <c:v>34.701600000000276</c:v>
                </c:pt>
                <c:pt idx="544">
                  <c:v>34.70170000000028</c:v>
                </c:pt>
                <c:pt idx="545">
                  <c:v>34.701800000000283</c:v>
                </c:pt>
                <c:pt idx="546">
                  <c:v>34.701900000000286</c:v>
                </c:pt>
                <c:pt idx="547">
                  <c:v>34.70200000000029</c:v>
                </c:pt>
                <c:pt idx="548">
                  <c:v>34.702100000000293</c:v>
                </c:pt>
                <c:pt idx="549">
                  <c:v>34.702200000000296</c:v>
                </c:pt>
                <c:pt idx="550">
                  <c:v>34.702300000000299</c:v>
                </c:pt>
                <c:pt idx="551">
                  <c:v>34.702400000000303</c:v>
                </c:pt>
                <c:pt idx="552">
                  <c:v>34.702500000000306</c:v>
                </c:pt>
                <c:pt idx="553">
                  <c:v>34.702600000000309</c:v>
                </c:pt>
                <c:pt idx="554">
                  <c:v>34.702700000000313</c:v>
                </c:pt>
                <c:pt idx="555">
                  <c:v>34.702800000000316</c:v>
                </c:pt>
                <c:pt idx="556">
                  <c:v>34.702900000000319</c:v>
                </c:pt>
                <c:pt idx="557">
                  <c:v>34.703000000000323</c:v>
                </c:pt>
                <c:pt idx="558">
                  <c:v>34.703100000000326</c:v>
                </c:pt>
                <c:pt idx="559">
                  <c:v>34.703200000000329</c:v>
                </c:pt>
                <c:pt idx="560">
                  <c:v>34.703300000000333</c:v>
                </c:pt>
                <c:pt idx="561">
                  <c:v>34.703400000000336</c:v>
                </c:pt>
                <c:pt idx="562">
                  <c:v>34.703500000000339</c:v>
                </c:pt>
                <c:pt idx="563">
                  <c:v>34.703600000000343</c:v>
                </c:pt>
                <c:pt idx="564">
                  <c:v>34.703700000000346</c:v>
                </c:pt>
                <c:pt idx="565">
                  <c:v>34.703800000000349</c:v>
                </c:pt>
                <c:pt idx="566">
                  <c:v>34.703900000000353</c:v>
                </c:pt>
                <c:pt idx="567">
                  <c:v>34.704000000000356</c:v>
                </c:pt>
                <c:pt idx="568">
                  <c:v>34.704100000000359</c:v>
                </c:pt>
                <c:pt idx="569">
                  <c:v>34.704200000000363</c:v>
                </c:pt>
                <c:pt idx="570">
                  <c:v>34.704300000000366</c:v>
                </c:pt>
                <c:pt idx="571">
                  <c:v>34.704400000000369</c:v>
                </c:pt>
                <c:pt idx="572">
                  <c:v>34.704500000000372</c:v>
                </c:pt>
                <c:pt idx="573">
                  <c:v>34.704600000000376</c:v>
                </c:pt>
                <c:pt idx="574">
                  <c:v>34.704700000000379</c:v>
                </c:pt>
                <c:pt idx="575">
                  <c:v>34.704800000000382</c:v>
                </c:pt>
                <c:pt idx="576">
                  <c:v>34.704900000000386</c:v>
                </c:pt>
                <c:pt idx="577">
                  <c:v>34.705000000000389</c:v>
                </c:pt>
                <c:pt idx="578">
                  <c:v>34.705100000000392</c:v>
                </c:pt>
                <c:pt idx="579">
                  <c:v>34.705200000000396</c:v>
                </c:pt>
                <c:pt idx="580">
                  <c:v>34.705300000000399</c:v>
                </c:pt>
                <c:pt idx="581">
                  <c:v>34.705400000000402</c:v>
                </c:pt>
                <c:pt idx="582">
                  <c:v>34.705500000000406</c:v>
                </c:pt>
                <c:pt idx="583">
                  <c:v>34.705600000000409</c:v>
                </c:pt>
                <c:pt idx="584">
                  <c:v>34.705700000000412</c:v>
                </c:pt>
                <c:pt idx="585">
                  <c:v>34.705800000000416</c:v>
                </c:pt>
                <c:pt idx="586">
                  <c:v>34.705900000000419</c:v>
                </c:pt>
                <c:pt idx="587">
                  <c:v>34.706000000000422</c:v>
                </c:pt>
                <c:pt idx="588">
                  <c:v>34.706100000000426</c:v>
                </c:pt>
                <c:pt idx="589">
                  <c:v>34.706200000000429</c:v>
                </c:pt>
                <c:pt idx="590">
                  <c:v>34.706300000000432</c:v>
                </c:pt>
                <c:pt idx="591">
                  <c:v>34.706400000000436</c:v>
                </c:pt>
                <c:pt idx="592">
                  <c:v>34.706500000000439</c:v>
                </c:pt>
                <c:pt idx="593">
                  <c:v>34.706600000000442</c:v>
                </c:pt>
                <c:pt idx="594">
                  <c:v>34.706700000000446</c:v>
                </c:pt>
                <c:pt idx="595">
                  <c:v>34.706800000000449</c:v>
                </c:pt>
                <c:pt idx="596">
                  <c:v>34.706900000000452</c:v>
                </c:pt>
                <c:pt idx="597">
                  <c:v>34.707000000000455</c:v>
                </c:pt>
                <c:pt idx="598">
                  <c:v>34.707100000000459</c:v>
                </c:pt>
                <c:pt idx="599">
                  <c:v>34.707200000000462</c:v>
                </c:pt>
                <c:pt idx="600">
                  <c:v>34.707300000000465</c:v>
                </c:pt>
                <c:pt idx="601">
                  <c:v>34.707400000000469</c:v>
                </c:pt>
                <c:pt idx="602">
                  <c:v>34.707500000000472</c:v>
                </c:pt>
                <c:pt idx="603">
                  <c:v>34.707600000000475</c:v>
                </c:pt>
                <c:pt idx="604">
                  <c:v>34.707700000000479</c:v>
                </c:pt>
                <c:pt idx="605">
                  <c:v>34.707800000000482</c:v>
                </c:pt>
                <c:pt idx="606">
                  <c:v>34.707900000000485</c:v>
                </c:pt>
                <c:pt idx="607">
                  <c:v>34.708000000000489</c:v>
                </c:pt>
                <c:pt idx="608">
                  <c:v>34.708100000000492</c:v>
                </c:pt>
                <c:pt idx="609">
                  <c:v>34.708200000000495</c:v>
                </c:pt>
                <c:pt idx="610">
                  <c:v>34.708300000000499</c:v>
                </c:pt>
                <c:pt idx="611">
                  <c:v>34.708400000000502</c:v>
                </c:pt>
                <c:pt idx="612">
                  <c:v>34.708500000000505</c:v>
                </c:pt>
                <c:pt idx="613">
                  <c:v>34.708600000000509</c:v>
                </c:pt>
                <c:pt idx="614">
                  <c:v>34.708700000000512</c:v>
                </c:pt>
                <c:pt idx="615">
                  <c:v>34.708800000000515</c:v>
                </c:pt>
                <c:pt idx="616">
                  <c:v>34.708900000000519</c:v>
                </c:pt>
                <c:pt idx="617">
                  <c:v>34.709000000000522</c:v>
                </c:pt>
                <c:pt idx="618">
                  <c:v>34.709100000000525</c:v>
                </c:pt>
                <c:pt idx="619">
                  <c:v>34.709200000000529</c:v>
                </c:pt>
                <c:pt idx="620">
                  <c:v>34.709300000000532</c:v>
                </c:pt>
                <c:pt idx="621">
                  <c:v>34.709400000000535</c:v>
                </c:pt>
                <c:pt idx="622">
                  <c:v>34.709500000000538</c:v>
                </c:pt>
                <c:pt idx="623">
                  <c:v>34.709600000000542</c:v>
                </c:pt>
                <c:pt idx="624">
                  <c:v>34.709700000000545</c:v>
                </c:pt>
                <c:pt idx="625">
                  <c:v>34.709800000000548</c:v>
                </c:pt>
                <c:pt idx="626">
                  <c:v>34.709900000000552</c:v>
                </c:pt>
                <c:pt idx="627">
                  <c:v>34.710000000000555</c:v>
                </c:pt>
                <c:pt idx="628">
                  <c:v>34.710100000000558</c:v>
                </c:pt>
                <c:pt idx="629">
                  <c:v>34.710200000000562</c:v>
                </c:pt>
                <c:pt idx="630">
                  <c:v>34.710300000000565</c:v>
                </c:pt>
                <c:pt idx="631">
                  <c:v>34.710400000000568</c:v>
                </c:pt>
                <c:pt idx="632">
                  <c:v>34.710500000000572</c:v>
                </c:pt>
                <c:pt idx="633">
                  <c:v>34.710600000000575</c:v>
                </c:pt>
                <c:pt idx="634">
                  <c:v>34.710700000000578</c:v>
                </c:pt>
                <c:pt idx="635">
                  <c:v>34.710800000000582</c:v>
                </c:pt>
                <c:pt idx="636">
                  <c:v>34.710900000000585</c:v>
                </c:pt>
                <c:pt idx="637">
                  <c:v>34.711000000000588</c:v>
                </c:pt>
                <c:pt idx="638">
                  <c:v>34.711100000000592</c:v>
                </c:pt>
                <c:pt idx="639">
                  <c:v>34.711200000000595</c:v>
                </c:pt>
                <c:pt idx="640">
                  <c:v>34.711300000000598</c:v>
                </c:pt>
                <c:pt idx="641">
                  <c:v>34.711400000000602</c:v>
                </c:pt>
                <c:pt idx="642">
                  <c:v>34.711500000000605</c:v>
                </c:pt>
                <c:pt idx="643">
                  <c:v>34.711600000000608</c:v>
                </c:pt>
                <c:pt idx="644">
                  <c:v>34.711700000000612</c:v>
                </c:pt>
                <c:pt idx="645">
                  <c:v>34.711800000000615</c:v>
                </c:pt>
                <c:pt idx="646">
                  <c:v>34.711900000000618</c:v>
                </c:pt>
                <c:pt idx="647">
                  <c:v>34.712000000000621</c:v>
                </c:pt>
                <c:pt idx="648">
                  <c:v>34.712100000000625</c:v>
                </c:pt>
                <c:pt idx="649">
                  <c:v>34.712200000000628</c:v>
                </c:pt>
                <c:pt idx="650">
                  <c:v>34.712300000000631</c:v>
                </c:pt>
                <c:pt idx="651">
                  <c:v>34.712400000000635</c:v>
                </c:pt>
                <c:pt idx="652">
                  <c:v>34.712500000000638</c:v>
                </c:pt>
                <c:pt idx="653">
                  <c:v>34.712600000000641</c:v>
                </c:pt>
                <c:pt idx="654">
                  <c:v>34.712700000000645</c:v>
                </c:pt>
                <c:pt idx="655">
                  <c:v>34.712800000000648</c:v>
                </c:pt>
                <c:pt idx="656">
                  <c:v>34.712900000000651</c:v>
                </c:pt>
                <c:pt idx="657">
                  <c:v>34.713000000000655</c:v>
                </c:pt>
                <c:pt idx="658">
                  <c:v>34.713100000000658</c:v>
                </c:pt>
                <c:pt idx="659">
                  <c:v>34.713200000000661</c:v>
                </c:pt>
                <c:pt idx="660">
                  <c:v>34.713300000000665</c:v>
                </c:pt>
                <c:pt idx="661">
                  <c:v>34.713400000000668</c:v>
                </c:pt>
                <c:pt idx="662">
                  <c:v>34.713500000000671</c:v>
                </c:pt>
                <c:pt idx="663">
                  <c:v>34.713600000000675</c:v>
                </c:pt>
                <c:pt idx="664">
                  <c:v>34.713700000000678</c:v>
                </c:pt>
                <c:pt idx="665">
                  <c:v>34.713800000000681</c:v>
                </c:pt>
                <c:pt idx="666">
                  <c:v>34.713900000000685</c:v>
                </c:pt>
                <c:pt idx="667">
                  <c:v>34.714000000000688</c:v>
                </c:pt>
                <c:pt idx="668">
                  <c:v>34.714100000000691</c:v>
                </c:pt>
                <c:pt idx="669">
                  <c:v>34.714200000000695</c:v>
                </c:pt>
                <c:pt idx="670">
                  <c:v>34.714300000000698</c:v>
                </c:pt>
                <c:pt idx="671">
                  <c:v>34.714400000000701</c:v>
                </c:pt>
                <c:pt idx="672">
                  <c:v>34.714500000000704</c:v>
                </c:pt>
                <c:pt idx="673">
                  <c:v>34.714600000000708</c:v>
                </c:pt>
                <c:pt idx="674">
                  <c:v>34.714700000000711</c:v>
                </c:pt>
                <c:pt idx="675">
                  <c:v>34.714800000000714</c:v>
                </c:pt>
                <c:pt idx="676">
                  <c:v>34.714900000000718</c:v>
                </c:pt>
                <c:pt idx="677">
                  <c:v>34.715000000000721</c:v>
                </c:pt>
                <c:pt idx="678">
                  <c:v>34.715100000000724</c:v>
                </c:pt>
                <c:pt idx="679">
                  <c:v>34.715200000000728</c:v>
                </c:pt>
                <c:pt idx="680">
                  <c:v>34.715300000000731</c:v>
                </c:pt>
                <c:pt idx="681">
                  <c:v>34.715400000000734</c:v>
                </c:pt>
                <c:pt idx="682">
                  <c:v>34.715500000000738</c:v>
                </c:pt>
                <c:pt idx="683">
                  <c:v>34.715600000000741</c:v>
                </c:pt>
                <c:pt idx="684">
                  <c:v>34.715700000000744</c:v>
                </c:pt>
                <c:pt idx="685">
                  <c:v>34.715800000000748</c:v>
                </c:pt>
                <c:pt idx="686">
                  <c:v>34.715900000000751</c:v>
                </c:pt>
                <c:pt idx="687">
                  <c:v>34.716000000000754</c:v>
                </c:pt>
                <c:pt idx="688">
                  <c:v>34.716100000000758</c:v>
                </c:pt>
                <c:pt idx="689">
                  <c:v>34.716200000000761</c:v>
                </c:pt>
                <c:pt idx="690">
                  <c:v>34.716300000000764</c:v>
                </c:pt>
                <c:pt idx="691">
                  <c:v>34.716400000000768</c:v>
                </c:pt>
                <c:pt idx="692">
                  <c:v>34.716500000000771</c:v>
                </c:pt>
                <c:pt idx="693">
                  <c:v>34.716600000000774</c:v>
                </c:pt>
                <c:pt idx="694">
                  <c:v>34.716700000000777</c:v>
                </c:pt>
                <c:pt idx="695">
                  <c:v>34.716800000000781</c:v>
                </c:pt>
                <c:pt idx="696">
                  <c:v>34.716900000000784</c:v>
                </c:pt>
                <c:pt idx="697">
                  <c:v>34.717000000000787</c:v>
                </c:pt>
                <c:pt idx="698">
                  <c:v>34.717100000000791</c:v>
                </c:pt>
                <c:pt idx="699">
                  <c:v>34.717200000000794</c:v>
                </c:pt>
                <c:pt idx="700">
                  <c:v>34.717300000000797</c:v>
                </c:pt>
                <c:pt idx="701">
                  <c:v>34.717400000000801</c:v>
                </c:pt>
                <c:pt idx="702">
                  <c:v>34.717500000000804</c:v>
                </c:pt>
                <c:pt idx="703">
                  <c:v>34.717600000000807</c:v>
                </c:pt>
                <c:pt idx="704">
                  <c:v>34.717700000000811</c:v>
                </c:pt>
                <c:pt idx="705">
                  <c:v>34.717800000000814</c:v>
                </c:pt>
                <c:pt idx="706">
                  <c:v>34.717900000000817</c:v>
                </c:pt>
                <c:pt idx="707">
                  <c:v>34.718000000000821</c:v>
                </c:pt>
                <c:pt idx="708">
                  <c:v>34.718100000000824</c:v>
                </c:pt>
                <c:pt idx="709">
                  <c:v>34.718200000000827</c:v>
                </c:pt>
                <c:pt idx="710">
                  <c:v>34.718300000000831</c:v>
                </c:pt>
                <c:pt idx="711">
                  <c:v>34.718400000000834</c:v>
                </c:pt>
                <c:pt idx="712">
                  <c:v>34.718500000000837</c:v>
                </c:pt>
                <c:pt idx="713">
                  <c:v>34.718600000000841</c:v>
                </c:pt>
                <c:pt idx="714">
                  <c:v>34.718700000000844</c:v>
                </c:pt>
                <c:pt idx="715">
                  <c:v>34.718800000000847</c:v>
                </c:pt>
                <c:pt idx="716">
                  <c:v>34.718900000000851</c:v>
                </c:pt>
                <c:pt idx="717">
                  <c:v>34.719000000000854</c:v>
                </c:pt>
                <c:pt idx="718">
                  <c:v>34.719100000000857</c:v>
                </c:pt>
                <c:pt idx="719">
                  <c:v>34.71920000000086</c:v>
                </c:pt>
                <c:pt idx="720">
                  <c:v>34.719300000000864</c:v>
                </c:pt>
                <c:pt idx="721">
                  <c:v>34.719400000000867</c:v>
                </c:pt>
                <c:pt idx="722">
                  <c:v>34.71950000000087</c:v>
                </c:pt>
                <c:pt idx="723">
                  <c:v>34.719600000000874</c:v>
                </c:pt>
                <c:pt idx="724">
                  <c:v>34.719700000000877</c:v>
                </c:pt>
                <c:pt idx="725">
                  <c:v>34.71980000000088</c:v>
                </c:pt>
                <c:pt idx="726">
                  <c:v>34.719900000000884</c:v>
                </c:pt>
                <c:pt idx="727">
                  <c:v>34.720000000000887</c:v>
                </c:pt>
                <c:pt idx="728">
                  <c:v>34.72010000000089</c:v>
                </c:pt>
                <c:pt idx="729">
                  <c:v>34.720200000000894</c:v>
                </c:pt>
                <c:pt idx="730">
                  <c:v>34.720300000000897</c:v>
                </c:pt>
                <c:pt idx="731">
                  <c:v>34.7204000000009</c:v>
                </c:pt>
                <c:pt idx="732">
                  <c:v>34.720500000000904</c:v>
                </c:pt>
                <c:pt idx="733">
                  <c:v>34.720600000000907</c:v>
                </c:pt>
                <c:pt idx="734">
                  <c:v>34.72070000000091</c:v>
                </c:pt>
                <c:pt idx="735">
                  <c:v>34.720800000000914</c:v>
                </c:pt>
                <c:pt idx="736">
                  <c:v>34.720900000000917</c:v>
                </c:pt>
                <c:pt idx="737">
                  <c:v>34.72100000000092</c:v>
                </c:pt>
                <c:pt idx="738">
                  <c:v>34.721100000000924</c:v>
                </c:pt>
                <c:pt idx="739">
                  <c:v>34.721200000000927</c:v>
                </c:pt>
                <c:pt idx="740">
                  <c:v>34.72130000000093</c:v>
                </c:pt>
                <c:pt idx="741">
                  <c:v>34.721400000000934</c:v>
                </c:pt>
                <c:pt idx="742">
                  <c:v>34.721500000000937</c:v>
                </c:pt>
                <c:pt idx="743">
                  <c:v>34.72160000000094</c:v>
                </c:pt>
                <c:pt idx="744">
                  <c:v>34.721700000000943</c:v>
                </c:pt>
                <c:pt idx="745">
                  <c:v>34.721800000000947</c:v>
                </c:pt>
                <c:pt idx="746">
                  <c:v>34.72190000000095</c:v>
                </c:pt>
                <c:pt idx="747">
                  <c:v>34.722000000000953</c:v>
                </c:pt>
                <c:pt idx="748">
                  <c:v>34.722100000000957</c:v>
                </c:pt>
                <c:pt idx="749">
                  <c:v>34.72220000000096</c:v>
                </c:pt>
                <c:pt idx="750">
                  <c:v>34.722300000000963</c:v>
                </c:pt>
                <c:pt idx="751">
                  <c:v>34.722400000000967</c:v>
                </c:pt>
                <c:pt idx="752">
                  <c:v>34.72250000000097</c:v>
                </c:pt>
                <c:pt idx="753">
                  <c:v>34.722600000000973</c:v>
                </c:pt>
                <c:pt idx="754">
                  <c:v>34.722700000000977</c:v>
                </c:pt>
                <c:pt idx="755">
                  <c:v>34.72280000000098</c:v>
                </c:pt>
                <c:pt idx="756">
                  <c:v>34.722900000000983</c:v>
                </c:pt>
                <c:pt idx="757">
                  <c:v>34.723000000000987</c:v>
                </c:pt>
                <c:pt idx="758">
                  <c:v>34.72310000000099</c:v>
                </c:pt>
                <c:pt idx="759">
                  <c:v>34.723200000000993</c:v>
                </c:pt>
                <c:pt idx="760">
                  <c:v>34.723300000000997</c:v>
                </c:pt>
                <c:pt idx="761">
                  <c:v>34.723400000001</c:v>
                </c:pt>
                <c:pt idx="762">
                  <c:v>34.723500000001003</c:v>
                </c:pt>
                <c:pt idx="763">
                  <c:v>34.723600000001007</c:v>
                </c:pt>
                <c:pt idx="764">
                  <c:v>34.72370000000101</c:v>
                </c:pt>
                <c:pt idx="765">
                  <c:v>34.723800000001013</c:v>
                </c:pt>
                <c:pt idx="766">
                  <c:v>34.723900000001017</c:v>
                </c:pt>
                <c:pt idx="767">
                  <c:v>34.72400000000102</c:v>
                </c:pt>
                <c:pt idx="768">
                  <c:v>34.724100000001023</c:v>
                </c:pt>
                <c:pt idx="769">
                  <c:v>34.724200000001026</c:v>
                </c:pt>
                <c:pt idx="770">
                  <c:v>34.72430000000103</c:v>
                </c:pt>
                <c:pt idx="771">
                  <c:v>34.724400000001033</c:v>
                </c:pt>
                <c:pt idx="772">
                  <c:v>34.724500000001036</c:v>
                </c:pt>
                <c:pt idx="773">
                  <c:v>34.72460000000104</c:v>
                </c:pt>
                <c:pt idx="774">
                  <c:v>34.724700000001043</c:v>
                </c:pt>
                <c:pt idx="775">
                  <c:v>34.724800000001046</c:v>
                </c:pt>
                <c:pt idx="776">
                  <c:v>34.72490000000105</c:v>
                </c:pt>
                <c:pt idx="777">
                  <c:v>34.725000000001053</c:v>
                </c:pt>
                <c:pt idx="778">
                  <c:v>34.725100000001056</c:v>
                </c:pt>
                <c:pt idx="779">
                  <c:v>34.72520000000106</c:v>
                </c:pt>
                <c:pt idx="780">
                  <c:v>34.725300000001063</c:v>
                </c:pt>
                <c:pt idx="781">
                  <c:v>34.725400000001066</c:v>
                </c:pt>
                <c:pt idx="782">
                  <c:v>34.72550000000107</c:v>
                </c:pt>
                <c:pt idx="783">
                  <c:v>34.725600000001073</c:v>
                </c:pt>
                <c:pt idx="784">
                  <c:v>34.725700000001076</c:v>
                </c:pt>
                <c:pt idx="785">
                  <c:v>34.72580000000108</c:v>
                </c:pt>
                <c:pt idx="786">
                  <c:v>34.725900000001083</c:v>
                </c:pt>
                <c:pt idx="787">
                  <c:v>34.726000000001086</c:v>
                </c:pt>
                <c:pt idx="788">
                  <c:v>34.72610000000109</c:v>
                </c:pt>
                <c:pt idx="789">
                  <c:v>34.726200000001093</c:v>
                </c:pt>
                <c:pt idx="790">
                  <c:v>34.726300000001096</c:v>
                </c:pt>
                <c:pt idx="791">
                  <c:v>34.726400000001099</c:v>
                </c:pt>
                <c:pt idx="792">
                  <c:v>34.726500000001103</c:v>
                </c:pt>
                <c:pt idx="793">
                  <c:v>34.726600000001106</c:v>
                </c:pt>
                <c:pt idx="794">
                  <c:v>34.726700000001109</c:v>
                </c:pt>
                <c:pt idx="795">
                  <c:v>34.726800000001113</c:v>
                </c:pt>
                <c:pt idx="796">
                  <c:v>34.726900000001116</c:v>
                </c:pt>
                <c:pt idx="797">
                  <c:v>34.727000000001119</c:v>
                </c:pt>
                <c:pt idx="798">
                  <c:v>34.727100000001123</c:v>
                </c:pt>
                <c:pt idx="799">
                  <c:v>34.727200000001126</c:v>
                </c:pt>
                <c:pt idx="800">
                  <c:v>34.727300000001129</c:v>
                </c:pt>
                <c:pt idx="801">
                  <c:v>34.727400000001133</c:v>
                </c:pt>
                <c:pt idx="802">
                  <c:v>34.727500000001136</c:v>
                </c:pt>
                <c:pt idx="803">
                  <c:v>34.727600000001139</c:v>
                </c:pt>
                <c:pt idx="804">
                  <c:v>34.727700000001143</c:v>
                </c:pt>
                <c:pt idx="805">
                  <c:v>34.727800000001146</c:v>
                </c:pt>
                <c:pt idx="806">
                  <c:v>34.727900000001149</c:v>
                </c:pt>
                <c:pt idx="807">
                  <c:v>34.728000000001153</c:v>
                </c:pt>
                <c:pt idx="808">
                  <c:v>34.728100000001156</c:v>
                </c:pt>
                <c:pt idx="809">
                  <c:v>34.728200000001159</c:v>
                </c:pt>
                <c:pt idx="810">
                  <c:v>34.728300000001163</c:v>
                </c:pt>
                <c:pt idx="811">
                  <c:v>34.728400000001166</c:v>
                </c:pt>
                <c:pt idx="812">
                  <c:v>34.728500000001169</c:v>
                </c:pt>
                <c:pt idx="813">
                  <c:v>34.728600000001173</c:v>
                </c:pt>
                <c:pt idx="814">
                  <c:v>34.728700000001176</c:v>
                </c:pt>
                <c:pt idx="815">
                  <c:v>34.728800000001179</c:v>
                </c:pt>
                <c:pt idx="816">
                  <c:v>34.728900000001182</c:v>
                </c:pt>
                <c:pt idx="817">
                  <c:v>34.729000000001186</c:v>
                </c:pt>
                <c:pt idx="818">
                  <c:v>34.729100000001189</c:v>
                </c:pt>
                <c:pt idx="819">
                  <c:v>34.729200000001192</c:v>
                </c:pt>
                <c:pt idx="820">
                  <c:v>34.729300000001196</c:v>
                </c:pt>
                <c:pt idx="821">
                  <c:v>34.729400000001199</c:v>
                </c:pt>
                <c:pt idx="822">
                  <c:v>34.729500000001202</c:v>
                </c:pt>
                <c:pt idx="823">
                  <c:v>34.729600000001206</c:v>
                </c:pt>
                <c:pt idx="824">
                  <c:v>34.729700000001209</c:v>
                </c:pt>
                <c:pt idx="825">
                  <c:v>34.729800000001212</c:v>
                </c:pt>
                <c:pt idx="826">
                  <c:v>34.729900000001216</c:v>
                </c:pt>
                <c:pt idx="827">
                  <c:v>34.730000000001219</c:v>
                </c:pt>
                <c:pt idx="828">
                  <c:v>34.730100000001222</c:v>
                </c:pt>
                <c:pt idx="829">
                  <c:v>34.730200000001226</c:v>
                </c:pt>
                <c:pt idx="830">
                  <c:v>34.730300000001229</c:v>
                </c:pt>
                <c:pt idx="831">
                  <c:v>34.730400000001232</c:v>
                </c:pt>
                <c:pt idx="832">
                  <c:v>34.730500000001236</c:v>
                </c:pt>
                <c:pt idx="833">
                  <c:v>34.730600000001239</c:v>
                </c:pt>
                <c:pt idx="834">
                  <c:v>34.730700000001242</c:v>
                </c:pt>
                <c:pt idx="835">
                  <c:v>34.730800000001246</c:v>
                </c:pt>
                <c:pt idx="836">
                  <c:v>34.730900000001249</c:v>
                </c:pt>
                <c:pt idx="837">
                  <c:v>34.731000000001252</c:v>
                </c:pt>
                <c:pt idx="838">
                  <c:v>34.731100000001256</c:v>
                </c:pt>
                <c:pt idx="839">
                  <c:v>34.731200000001259</c:v>
                </c:pt>
                <c:pt idx="840">
                  <c:v>34.731300000001262</c:v>
                </c:pt>
                <c:pt idx="841">
                  <c:v>34.731400000001265</c:v>
                </c:pt>
                <c:pt idx="842">
                  <c:v>34.731500000001269</c:v>
                </c:pt>
                <c:pt idx="843">
                  <c:v>34.731600000001272</c:v>
                </c:pt>
                <c:pt idx="844">
                  <c:v>34.731700000001275</c:v>
                </c:pt>
                <c:pt idx="845">
                  <c:v>34.731800000001279</c:v>
                </c:pt>
                <c:pt idx="846">
                  <c:v>34.731900000001282</c:v>
                </c:pt>
                <c:pt idx="847">
                  <c:v>34.732000000001285</c:v>
                </c:pt>
                <c:pt idx="848">
                  <c:v>34.732100000001289</c:v>
                </c:pt>
                <c:pt idx="849">
                  <c:v>34.732200000001292</c:v>
                </c:pt>
                <c:pt idx="850">
                  <c:v>34.732300000001295</c:v>
                </c:pt>
                <c:pt idx="851">
                  <c:v>34.732400000001299</c:v>
                </c:pt>
                <c:pt idx="852">
                  <c:v>34.732500000001302</c:v>
                </c:pt>
                <c:pt idx="853">
                  <c:v>34.732600000001305</c:v>
                </c:pt>
                <c:pt idx="854">
                  <c:v>34.732700000001309</c:v>
                </c:pt>
                <c:pt idx="855">
                  <c:v>34.732800000001312</c:v>
                </c:pt>
                <c:pt idx="856">
                  <c:v>34.732900000001315</c:v>
                </c:pt>
                <c:pt idx="857">
                  <c:v>34.733000000001319</c:v>
                </c:pt>
                <c:pt idx="858">
                  <c:v>34.733100000001322</c:v>
                </c:pt>
                <c:pt idx="859">
                  <c:v>34.733200000001325</c:v>
                </c:pt>
                <c:pt idx="860">
                  <c:v>34.733300000001329</c:v>
                </c:pt>
                <c:pt idx="861">
                  <c:v>34.733400000001332</c:v>
                </c:pt>
                <c:pt idx="862">
                  <c:v>34.733500000001335</c:v>
                </c:pt>
                <c:pt idx="863">
                  <c:v>34.733600000001339</c:v>
                </c:pt>
                <c:pt idx="864">
                  <c:v>34.733700000001342</c:v>
                </c:pt>
                <c:pt idx="865">
                  <c:v>34.733800000001345</c:v>
                </c:pt>
                <c:pt idx="866">
                  <c:v>34.733900000001348</c:v>
                </c:pt>
                <c:pt idx="867">
                  <c:v>34.734000000001352</c:v>
                </c:pt>
                <c:pt idx="868">
                  <c:v>34.734100000001355</c:v>
                </c:pt>
                <c:pt idx="869">
                  <c:v>34.734200000001358</c:v>
                </c:pt>
                <c:pt idx="870">
                  <c:v>34.734300000001362</c:v>
                </c:pt>
                <c:pt idx="871">
                  <c:v>34.734400000001365</c:v>
                </c:pt>
                <c:pt idx="872">
                  <c:v>34.734500000001368</c:v>
                </c:pt>
                <c:pt idx="873">
                  <c:v>34.734600000001372</c:v>
                </c:pt>
                <c:pt idx="874">
                  <c:v>34.734700000001375</c:v>
                </c:pt>
                <c:pt idx="875">
                  <c:v>34.734800000001378</c:v>
                </c:pt>
                <c:pt idx="876">
                  <c:v>34.734900000001382</c:v>
                </c:pt>
                <c:pt idx="877">
                  <c:v>34.735000000001385</c:v>
                </c:pt>
                <c:pt idx="878">
                  <c:v>34.735100000001388</c:v>
                </c:pt>
                <c:pt idx="879">
                  <c:v>34.735200000001392</c:v>
                </c:pt>
                <c:pt idx="880">
                  <c:v>34.735300000001395</c:v>
                </c:pt>
                <c:pt idx="881">
                  <c:v>34.735400000001398</c:v>
                </c:pt>
                <c:pt idx="882">
                  <c:v>34.735500000001402</c:v>
                </c:pt>
                <c:pt idx="883">
                  <c:v>34.735600000001405</c:v>
                </c:pt>
                <c:pt idx="884">
                  <c:v>34.735700000001408</c:v>
                </c:pt>
                <c:pt idx="885">
                  <c:v>34.735800000001412</c:v>
                </c:pt>
                <c:pt idx="886">
                  <c:v>34.735900000001415</c:v>
                </c:pt>
                <c:pt idx="887">
                  <c:v>34.736000000001418</c:v>
                </c:pt>
                <c:pt idx="888">
                  <c:v>34.736100000001422</c:v>
                </c:pt>
                <c:pt idx="889">
                  <c:v>34.736200000001425</c:v>
                </c:pt>
                <c:pt idx="890">
                  <c:v>34.736300000001428</c:v>
                </c:pt>
                <c:pt idx="891">
                  <c:v>34.736400000001431</c:v>
                </c:pt>
                <c:pt idx="892">
                  <c:v>34.736500000001435</c:v>
                </c:pt>
                <c:pt idx="893">
                  <c:v>34.736600000001438</c:v>
                </c:pt>
                <c:pt idx="894">
                  <c:v>34.736700000001441</c:v>
                </c:pt>
                <c:pt idx="895">
                  <c:v>34.736800000001445</c:v>
                </c:pt>
                <c:pt idx="896">
                  <c:v>34.736900000001448</c:v>
                </c:pt>
                <c:pt idx="897">
                  <c:v>34.737000000001451</c:v>
                </c:pt>
                <c:pt idx="898">
                  <c:v>34.737100000001455</c:v>
                </c:pt>
                <c:pt idx="899">
                  <c:v>34.737200000001458</c:v>
                </c:pt>
                <c:pt idx="900">
                  <c:v>34.737300000001461</c:v>
                </c:pt>
                <c:pt idx="901">
                  <c:v>34.737400000001465</c:v>
                </c:pt>
                <c:pt idx="902">
                  <c:v>34.737500000001468</c:v>
                </c:pt>
                <c:pt idx="903">
                  <c:v>34.737600000001471</c:v>
                </c:pt>
                <c:pt idx="904">
                  <c:v>34.737700000001475</c:v>
                </c:pt>
                <c:pt idx="905">
                  <c:v>34.737800000001478</c:v>
                </c:pt>
                <c:pt idx="906">
                  <c:v>34.737900000001481</c:v>
                </c:pt>
                <c:pt idx="907">
                  <c:v>34.738000000001485</c:v>
                </c:pt>
                <c:pt idx="908">
                  <c:v>34.738100000001488</c:v>
                </c:pt>
                <c:pt idx="909">
                  <c:v>34.738200000001491</c:v>
                </c:pt>
                <c:pt idx="910">
                  <c:v>34.738300000001495</c:v>
                </c:pt>
                <c:pt idx="911">
                  <c:v>34.738400000001498</c:v>
                </c:pt>
                <c:pt idx="912">
                  <c:v>34.738500000001501</c:v>
                </c:pt>
                <c:pt idx="913">
                  <c:v>34.738600000001504</c:v>
                </c:pt>
                <c:pt idx="914">
                  <c:v>34.738700000001508</c:v>
                </c:pt>
                <c:pt idx="915">
                  <c:v>34.738800000001511</c:v>
                </c:pt>
                <c:pt idx="916">
                  <c:v>34.738900000001514</c:v>
                </c:pt>
                <c:pt idx="917">
                  <c:v>34.739000000001518</c:v>
                </c:pt>
                <c:pt idx="918">
                  <c:v>34.739100000001521</c:v>
                </c:pt>
                <c:pt idx="919">
                  <c:v>34.739200000001524</c:v>
                </c:pt>
                <c:pt idx="920">
                  <c:v>34.739300000001528</c:v>
                </c:pt>
                <c:pt idx="921">
                  <c:v>34.739400000001531</c:v>
                </c:pt>
                <c:pt idx="922">
                  <c:v>34.739500000001534</c:v>
                </c:pt>
                <c:pt idx="923">
                  <c:v>34.739600000001538</c:v>
                </c:pt>
                <c:pt idx="924">
                  <c:v>34.739700000001541</c:v>
                </c:pt>
                <c:pt idx="925">
                  <c:v>34.739800000001544</c:v>
                </c:pt>
                <c:pt idx="926">
                  <c:v>34.739900000001548</c:v>
                </c:pt>
                <c:pt idx="927">
                  <c:v>34.740000000001551</c:v>
                </c:pt>
                <c:pt idx="928">
                  <c:v>34.740100000001554</c:v>
                </c:pt>
                <c:pt idx="929">
                  <c:v>34.740200000001558</c:v>
                </c:pt>
                <c:pt idx="930">
                  <c:v>34.740300000001561</c:v>
                </c:pt>
                <c:pt idx="931">
                  <c:v>34.740400000001564</c:v>
                </c:pt>
                <c:pt idx="932">
                  <c:v>34.740500000001568</c:v>
                </c:pt>
                <c:pt idx="933">
                  <c:v>34.740600000001571</c:v>
                </c:pt>
                <c:pt idx="934">
                  <c:v>34.740700000001574</c:v>
                </c:pt>
                <c:pt idx="935">
                  <c:v>34.740800000001578</c:v>
                </c:pt>
                <c:pt idx="936">
                  <c:v>34.740900000001581</c:v>
                </c:pt>
                <c:pt idx="937">
                  <c:v>34.741000000001584</c:v>
                </c:pt>
                <c:pt idx="938">
                  <c:v>34.741100000001587</c:v>
                </c:pt>
                <c:pt idx="939">
                  <c:v>34.741200000001591</c:v>
                </c:pt>
                <c:pt idx="940">
                  <c:v>34.741300000001594</c:v>
                </c:pt>
                <c:pt idx="941">
                  <c:v>34.741400000001597</c:v>
                </c:pt>
                <c:pt idx="942">
                  <c:v>34.741500000001601</c:v>
                </c:pt>
                <c:pt idx="943">
                  <c:v>34.741600000001604</c:v>
                </c:pt>
                <c:pt idx="944">
                  <c:v>34.741700000001607</c:v>
                </c:pt>
                <c:pt idx="945">
                  <c:v>34.741800000001611</c:v>
                </c:pt>
                <c:pt idx="946">
                  <c:v>34.741900000001614</c:v>
                </c:pt>
                <c:pt idx="947">
                  <c:v>34.742000000001617</c:v>
                </c:pt>
                <c:pt idx="948">
                  <c:v>34.742100000001621</c:v>
                </c:pt>
                <c:pt idx="949">
                  <c:v>34.742200000001624</c:v>
                </c:pt>
                <c:pt idx="950">
                  <c:v>34.742300000001627</c:v>
                </c:pt>
                <c:pt idx="951">
                  <c:v>34.742400000001631</c:v>
                </c:pt>
                <c:pt idx="952">
                  <c:v>34.742500000001634</c:v>
                </c:pt>
                <c:pt idx="953">
                  <c:v>34.742600000001637</c:v>
                </c:pt>
                <c:pt idx="954">
                  <c:v>34.742700000001641</c:v>
                </c:pt>
                <c:pt idx="955">
                  <c:v>34.742800000001644</c:v>
                </c:pt>
                <c:pt idx="956">
                  <c:v>34.742900000001647</c:v>
                </c:pt>
                <c:pt idx="957">
                  <c:v>34.743000000001651</c:v>
                </c:pt>
                <c:pt idx="958">
                  <c:v>34.743100000001654</c:v>
                </c:pt>
                <c:pt idx="959">
                  <c:v>34.743200000001657</c:v>
                </c:pt>
                <c:pt idx="960">
                  <c:v>34.743300000001661</c:v>
                </c:pt>
                <c:pt idx="961">
                  <c:v>34.743400000001664</c:v>
                </c:pt>
                <c:pt idx="962">
                  <c:v>34.743500000001667</c:v>
                </c:pt>
                <c:pt idx="963">
                  <c:v>34.74360000000167</c:v>
                </c:pt>
                <c:pt idx="964">
                  <c:v>34.743700000001674</c:v>
                </c:pt>
                <c:pt idx="965">
                  <c:v>34.743800000001677</c:v>
                </c:pt>
                <c:pt idx="966">
                  <c:v>34.74390000000168</c:v>
                </c:pt>
                <c:pt idx="967">
                  <c:v>34.744000000001684</c:v>
                </c:pt>
                <c:pt idx="968">
                  <c:v>34.744100000001687</c:v>
                </c:pt>
                <c:pt idx="969">
                  <c:v>34.74420000000169</c:v>
                </c:pt>
                <c:pt idx="970">
                  <c:v>34.744300000001694</c:v>
                </c:pt>
                <c:pt idx="971">
                  <c:v>34.744400000001697</c:v>
                </c:pt>
                <c:pt idx="972">
                  <c:v>34.7445000000017</c:v>
                </c:pt>
                <c:pt idx="973">
                  <c:v>34.744600000001704</c:v>
                </c:pt>
                <c:pt idx="974">
                  <c:v>34.744700000001707</c:v>
                </c:pt>
                <c:pt idx="975">
                  <c:v>34.74480000000171</c:v>
                </c:pt>
                <c:pt idx="976">
                  <c:v>34.744900000001714</c:v>
                </c:pt>
                <c:pt idx="977">
                  <c:v>34.745000000001717</c:v>
                </c:pt>
                <c:pt idx="978">
                  <c:v>34.74510000000172</c:v>
                </c:pt>
                <c:pt idx="979">
                  <c:v>34.745200000001724</c:v>
                </c:pt>
                <c:pt idx="980">
                  <c:v>34.745300000001727</c:v>
                </c:pt>
                <c:pt idx="981">
                  <c:v>34.74540000000173</c:v>
                </c:pt>
                <c:pt idx="982">
                  <c:v>34.745500000001734</c:v>
                </c:pt>
                <c:pt idx="983">
                  <c:v>34.745600000001737</c:v>
                </c:pt>
                <c:pt idx="984">
                  <c:v>34.74570000000174</c:v>
                </c:pt>
                <c:pt idx="985">
                  <c:v>34.745800000001744</c:v>
                </c:pt>
                <c:pt idx="986">
                  <c:v>34.745900000001747</c:v>
                </c:pt>
                <c:pt idx="987">
                  <c:v>34.74600000000175</c:v>
                </c:pt>
                <c:pt idx="988">
                  <c:v>34.746100000001753</c:v>
                </c:pt>
                <c:pt idx="989">
                  <c:v>34.746200000001757</c:v>
                </c:pt>
                <c:pt idx="990">
                  <c:v>34.74630000000176</c:v>
                </c:pt>
                <c:pt idx="991">
                  <c:v>34.746400000001763</c:v>
                </c:pt>
                <c:pt idx="992">
                  <c:v>34.746500000001767</c:v>
                </c:pt>
                <c:pt idx="993">
                  <c:v>34.74660000000177</c:v>
                </c:pt>
                <c:pt idx="994">
                  <c:v>34.746700000001773</c:v>
                </c:pt>
                <c:pt idx="995">
                  <c:v>34.746800000001777</c:v>
                </c:pt>
                <c:pt idx="996">
                  <c:v>34.74690000000178</c:v>
                </c:pt>
                <c:pt idx="997">
                  <c:v>34.747000000001783</c:v>
                </c:pt>
                <c:pt idx="998">
                  <c:v>34.747100000001787</c:v>
                </c:pt>
                <c:pt idx="999">
                  <c:v>34.74720000000179</c:v>
                </c:pt>
                <c:pt idx="1000">
                  <c:v>34.747300000001793</c:v>
                </c:pt>
              </c:numCache>
            </c:numRef>
          </c:xVal>
          <c:yVal>
            <c:numRef>
              <c:f>Calculs!$K$4:$K$1004</c:f>
              <c:numCache>
                <c:formatCode>0.00</c:formatCode>
                <c:ptCount val="1001"/>
                <c:pt idx="0">
                  <c:v>0</c:v>
                </c:pt>
                <c:pt idx="1">
                  <c:v>9.9120102033340091E-4</c:v>
                </c:pt>
                <c:pt idx="2">
                  <c:v>8.0488831472896403E-3</c:v>
                </c:pt>
                <c:pt idx="3">
                  <c:v>2.77464465453705E-2</c:v>
                </c:pt>
                <c:pt idx="4">
                  <c:v>6.23136208740857E-2</c:v>
                </c:pt>
                <c:pt idx="5">
                  <c:v>0.11123051760258004</c:v>
                </c:pt>
                <c:pt idx="6">
                  <c:v>0.17413502080709248</c:v>
                </c:pt>
                <c:pt idx="7">
                  <c:v>0.25098244535839115</c:v>
                </c:pt>
                <c:pt idx="8">
                  <c:v>0.3418870826236548</c:v>
                </c:pt>
                <c:pt idx="9">
                  <c:v>0.4469632704561789</c:v>
                </c:pt>
                <c:pt idx="10">
                  <c:v>0.56632539029722806</c:v>
                </c:pt>
                <c:pt idx="11">
                  <c:v>0.70007133959581358</c:v>
                </c:pt>
                <c:pt idx="12">
                  <c:v>0.84826595523800841</c:v>
                </c:pt>
                <c:pt idx="13">
                  <c:v>1.0109574631958567</c:v>
                </c:pt>
                <c:pt idx="14">
                  <c:v>1.1881939776103994</c:v>
                </c:pt>
                <c:pt idx="15">
                  <c:v>1.3800234987546358</c:v>
                </c:pt>
                <c:pt idx="16">
                  <c:v>1.5864939109908744</c:v>
                </c:pt>
                <c:pt idx="17">
                  <c:v>1.8076529807226551</c:v>
                </c:pt>
                <c:pt idx="18">
                  <c:v>2.0435483543414308</c:v>
                </c:pt>
                <c:pt idx="19">
                  <c:v>2.2942275561681957</c:v>
                </c:pt>
                <c:pt idx="20">
                  <c:v>2.5597379863902505</c:v>
                </c:pt>
                <c:pt idx="21">
                  <c:v>2.8401202813797051</c:v>
                </c:pt>
                <c:pt idx="22">
                  <c:v>3.1354016548104422</c:v>
                </c:pt>
                <c:pt idx="23">
                  <c:v>3.4456025056357205</c:v>
                </c:pt>
                <c:pt idx="24">
                  <c:v>3.7707430456850894</c:v>
                </c:pt>
                <c:pt idx="25">
                  <c:v>4.110843298438291</c:v>
                </c:pt>
                <c:pt idx="26">
                  <c:v>4.4659082956122971</c:v>
                </c:pt>
                <c:pt idx="27">
                  <c:v>4.8359422383114481</c:v>
                </c:pt>
                <c:pt idx="28">
                  <c:v>5.2209633070739123</c:v>
                </c:pt>
                <c:pt idx="29">
                  <c:v>5.620989517911231</c:v>
                </c:pt>
                <c:pt idx="30">
                  <c:v>6.036038730327034</c:v>
                </c:pt>
                <c:pt idx="31">
                  <c:v>6.4661286436046348</c:v>
                </c:pt>
                <c:pt idx="32">
                  <c:v>6.9112767933576515</c:v>
                </c:pt>
                <c:pt idx="33">
                  <c:v>7.371500548310955</c:v>
                </c:pt>
                <c:pt idx="34">
                  <c:v>7.8468171072844077</c:v>
                </c:pt>
                <c:pt idx="35">
                  <c:v>8.3372434963560806</c:v>
                </c:pt>
                <c:pt idx="36">
                  <c:v>8.8427965661851147</c:v>
                </c:pt>
                <c:pt idx="37">
                  <c:v>9.3634929894772405</c:v>
                </c:pt>
                <c:pt idx="38">
                  <c:v>9.899349258578388</c:v>
                </c:pt>
                <c:pt idx="39">
                  <c:v>10.450381683183792</c:v>
                </c:pt>
                <c:pt idx="40">
                  <c:v>11.016606388151686</c:v>
                </c:pt>
                <c:pt idx="41">
                  <c:v>11.598034138218773</c:v>
                </c:pt>
                <c:pt idx="42">
                  <c:v>12.194665149850287</c:v>
                </c:pt>
                <c:pt idx="43">
                  <c:v>12.806494244765357</c:v>
                </c:pt>
                <c:pt idx="44">
                  <c:v>13.433516016881359</c:v>
                </c:pt>
                <c:pt idx="45">
                  <c:v>14.075724831323615</c:v>
                </c:pt>
                <c:pt idx="46">
                  <c:v>14.733114823510538</c:v>
                </c:pt>
                <c:pt idx="47">
                  <c:v>15.405679898309039</c:v>
                </c:pt>
                <c:pt idx="48">
                  <c:v>16.093413729255595</c:v>
                </c:pt>
                <c:pt idx="49">
                  <c:v>16.79630975783887</c:v>
                </c:pt>
                <c:pt idx="50">
                  <c:v>17.514361192840205</c:v>
                </c:pt>
                <c:pt idx="51">
                  <c:v>18.24756100972871</c:v>
                </c:pt>
                <c:pt idx="52">
                  <c:v>18.995901950107982</c:v>
                </c:pt>
                <c:pt idx="53">
                  <c:v>19.759376521211831</c:v>
                </c:pt>
                <c:pt idx="54">
                  <c:v>20.537976995446552</c:v>
                </c:pt>
                <c:pt idx="55">
                  <c:v>21.331695409977645</c:v>
                </c:pt>
                <c:pt idx="56">
                  <c:v>22.140523566358958</c:v>
                </c:pt>
                <c:pt idx="57">
                  <c:v>22.964453030202499</c:v>
                </c:pt>
                <c:pt idx="58">
                  <c:v>23.803475130887293</c:v>
                </c:pt>
                <c:pt idx="59">
                  <c:v>24.657580961305772</c:v>
                </c:pt>
                <c:pt idx="60">
                  <c:v>25.526761377646384</c:v>
                </c:pt>
                <c:pt idx="61">
                  <c:v>26.411006999211146</c:v>
                </c:pt>
                <c:pt idx="62">
                  <c:v>27.310308208267017</c:v>
                </c:pt>
                <c:pt idx="63">
                  <c:v>28.224655149930047</c:v>
                </c:pt>
                <c:pt idx="64">
                  <c:v>29.154037732081331</c:v>
                </c:pt>
                <c:pt idx="65">
                  <c:v>30.098445625313882</c:v>
                </c:pt>
                <c:pt idx="66">
                  <c:v>31.057868262909597</c:v>
                </c:pt>
                <c:pt idx="67">
                  <c:v>32.032294840845559</c:v>
                </c:pt>
                <c:pt idx="68">
                  <c:v>33.021714317828959</c:v>
                </c:pt>
                <c:pt idx="69">
                  <c:v>34.026115415360003</c:v>
                </c:pt>
                <c:pt idx="70">
                  <c:v>35.045486617822135</c:v>
                </c:pt>
                <c:pt idx="71">
                  <c:v>36.079816172599088</c:v>
                </c:pt>
                <c:pt idx="72">
                  <c:v>37.129092090218144</c:v>
                </c:pt>
                <c:pt idx="73">
                  <c:v>38.193302144519159</c:v>
                </c:pt>
                <c:pt idx="74">
                  <c:v>39.272433872848843</c:v>
                </c:pt>
                <c:pt idx="75">
                  <c:v>40.366474576279899</c:v>
                </c:pt>
                <c:pt idx="76">
                  <c:v>41.47541131985453</c:v>
                </c:pt>
                <c:pt idx="77">
                  <c:v>42.599230932851981</c:v>
                </c:pt>
                <c:pt idx="78">
                  <c:v>43.737920009079723</c:v>
                </c:pt>
                <c:pt idx="79">
                  <c:v>44.891464907187917</c:v>
                </c:pt>
                <c:pt idx="80">
                  <c:v>46.059851751006804</c:v>
                </c:pt>
                <c:pt idx="81">
                  <c:v>47.243061154099628</c:v>
                </c:pt>
                <c:pt idx="82">
                  <c:v>48.441062934181844</c:v>
                </c:pt>
                <c:pt idx="83">
                  <c:v>49.653821377776147</c:v>
                </c:pt>
                <c:pt idx="84">
                  <c:v>50.881300515577472</c:v>
                </c:pt>
                <c:pt idx="85">
                  <c:v>52.123464123966123</c:v>
                </c:pt>
                <c:pt idx="86">
                  <c:v>53.380275726544063</c:v>
                </c:pt>
                <c:pt idx="87">
                  <c:v>54.651698595693944</c:v>
                </c:pt>
                <c:pt idx="88">
                  <c:v>55.937695754160337</c:v>
                </c:pt>
                <c:pt idx="89">
                  <c:v>57.238229976652747</c:v>
                </c:pt>
                <c:pt idx="90">
                  <c:v>58.553263791469888</c:v>
                </c:pt>
                <c:pt idx="91">
                  <c:v>59.882757148181149</c:v>
                </c:pt>
                <c:pt idx="92">
                  <c:v>61.226665081316007</c:v>
                </c:pt>
                <c:pt idx="93">
                  <c:v>62.584940041843623</c:v>
                </c:pt>
                <c:pt idx="94">
                  <c:v>63.957534232941057</c:v>
                </c:pt>
                <c:pt idx="95">
                  <c:v>65.344399612230518</c:v>
                </c:pt>
                <c:pt idx="96">
                  <c:v>66.745487894034824</c:v>
                </c:pt>
                <c:pt idx="97">
                  <c:v>68.160750551650651</c:v>
                </c:pt>
                <c:pt idx="98">
                  <c:v>69.590138819638938</c:v>
                </c:pt>
                <c:pt idx="99">
                  <c:v>71.033603696132033</c:v>
                </c:pt>
                <c:pt idx="100">
                  <c:v>72.491095945157099</c:v>
                </c:pt>
                <c:pt idx="101">
                  <c:v>73.962565725183893</c:v>
                </c:pt>
                <c:pt idx="102">
                  <c:v>75.447962217128008</c:v>
                </c:pt>
                <c:pt idx="103">
                  <c:v>76.947234000000833</c:v>
                </c:pt>
                <c:pt idx="104">
                  <c:v>78.460329427175623</c:v>
                </c:pt>
                <c:pt idx="105">
                  <c:v>79.98719662886846</c:v>
                </c:pt>
                <c:pt idx="106">
                  <c:v>81.527783514632347</c:v>
                </c:pt>
                <c:pt idx="107">
                  <c:v>83.082037775863981</c:v>
                </c:pt>
                <c:pt idx="108">
                  <c:v>84.649906888322647</c:v>
                </c:pt>
                <c:pt idx="109">
                  <c:v>86.2313381146609</c:v>
                </c:pt>
                <c:pt idx="110">
                  <c:v>87.826278506966432</c:v>
                </c:pt>
                <c:pt idx="111">
                  <c:v>89.434679218449162</c:v>
                </c:pt>
                <c:pt idx="112">
                  <c:v>91.056499820653571</c:v>
                </c:pt>
                <c:pt idx="113">
                  <c:v>92.691704001021392</c:v>
                </c:pt>
                <c:pt idx="114">
                  <c:v>94.340255254492462</c:v>
                </c:pt>
                <c:pt idx="115">
                  <c:v>96.002116885184734</c:v>
                </c:pt>
                <c:pt idx="116">
                  <c:v>97.677252008085631</c:v>
                </c:pt>
                <c:pt idx="117">
                  <c:v>99.365623550754407</c:v>
                </c:pt>
                <c:pt idx="118">
                  <c:v>101.0671942550354</c:v>
                </c:pt>
                <c:pt idx="119">
                  <c:v>102.78192667878173</c:v>
                </c:pt>
                <c:pt idx="120">
                  <c:v>104.50978319758924</c:v>
                </c:pt>
                <c:pt idx="121">
                  <c:v>106.25071885029089</c:v>
                </c:pt>
                <c:pt idx="122">
                  <c:v>108.00467417665625</c:v>
                </c:pt>
                <c:pt idx="123">
                  <c:v>109.77158237120192</c:v>
                </c:pt>
                <c:pt idx="124">
                  <c:v>111.55137644558901</c:v>
                </c:pt>
                <c:pt idx="125">
                  <c:v>113.34398923194792</c:v>
                </c:pt>
                <c:pt idx="126">
                  <c:v>115.1493533862044</c:v>
                </c:pt>
                <c:pt idx="127">
                  <c:v>116.96740139140678</c:v>
                </c:pt>
                <c:pt idx="128">
                  <c:v>118.79806556105358</c:v>
                </c:pt>
                <c:pt idx="129">
                  <c:v>120.64127804242096</c:v>
                </c:pt>
                <c:pt idx="130">
                  <c:v>122.49697081988974</c:v>
                </c:pt>
                <c:pt idx="131">
                  <c:v>124.36507384240645</c:v>
                </c:pt>
                <c:pt idx="132">
                  <c:v>126.24551314936662</c:v>
                </c:pt>
                <c:pt idx="133">
                  <c:v>128.13821274956831</c:v>
                </c:pt>
                <c:pt idx="134">
                  <c:v>130.0430965019558</c:v>
                </c:pt>
                <c:pt idx="135">
                  <c:v>131.96008811936673</c:v>
                </c:pt>
                <c:pt idx="136">
                  <c:v>133.88911117227283</c:v>
                </c:pt>
                <c:pt idx="137">
                  <c:v>135.83008909251308</c:v>
                </c:pt>
                <c:pt idx="138">
                  <c:v>137.78294517701897</c:v>
                </c:pt>
                <c:pt idx="139">
                  <c:v>139.74760259153157</c:v>
                </c:pt>
                <c:pt idx="140">
                  <c:v>141.72398437430931</c:v>
                </c:pt>
                <c:pt idx="141">
                  <c:v>143.71199098344974</c:v>
                </c:pt>
                <c:pt idx="142">
                  <c:v>145.71147783150857</c:v>
                </c:pt>
                <c:pt idx="143">
                  <c:v>147.72227775419424</c:v>
                </c:pt>
                <c:pt idx="144">
                  <c:v>149.74422349487304</c:v>
                </c:pt>
                <c:pt idx="145">
                  <c:v>151.77714771444792</c:v>
                </c:pt>
                <c:pt idx="146">
                  <c:v>153.82088300115373</c:v>
                </c:pt>
                <c:pt idx="147">
                  <c:v>155.87526188026771</c:v>
                </c:pt>
                <c:pt idx="148">
                  <c:v>157.94011682373349</c:v>
                </c:pt>
                <c:pt idx="149">
                  <c:v>160.01528025969694</c:v>
                </c:pt>
                <c:pt idx="150">
                  <c:v>162.10058458195283</c:v>
                </c:pt>
                <c:pt idx="151">
                  <c:v>164.19586215930039</c:v>
                </c:pt>
                <c:pt idx="152">
                  <c:v>166.30094534480676</c:v>
                </c:pt>
                <c:pt idx="153">
                  <c:v>168.41566648497684</c:v>
                </c:pt>
                <c:pt idx="154">
                  <c:v>170.53985792882824</c:v>
                </c:pt>
                <c:pt idx="155">
                  <c:v>172.67335203687026</c:v>
                </c:pt>
                <c:pt idx="156">
                  <c:v>174.81587466951862</c:v>
                </c:pt>
                <c:pt idx="157">
                  <c:v>176.96693869465912</c:v>
                </c:pt>
                <c:pt idx="158">
                  <c:v>179.12595069824673</c:v>
                </c:pt>
                <c:pt idx="159">
                  <c:v>181.29231770455917</c:v>
                </c:pt>
                <c:pt idx="160">
                  <c:v>183.46544724209207</c:v>
                </c:pt>
                <c:pt idx="161">
                  <c:v>185.6446119335771</c:v>
                </c:pt>
                <c:pt idx="162">
                  <c:v>187.82881422291558</c:v>
                </c:pt>
                <c:pt idx="163">
                  <c:v>190.01693525756281</c:v>
                </c:pt>
                <c:pt idx="164">
                  <c:v>192.20788368257416</c:v>
                </c:pt>
                <c:pt idx="165">
                  <c:v>194.4007123020092</c:v>
                </c:pt>
                <c:pt idx="166">
                  <c:v>196.59473450215347</c:v>
                </c:pt>
                <c:pt idx="167">
                  <c:v>198.78929601426105</c:v>
                </c:pt>
                <c:pt idx="168">
                  <c:v>200.98361825895654</c:v>
                </c:pt>
                <c:pt idx="169">
                  <c:v>203.17669386170152</c:v>
                </c:pt>
                <c:pt idx="170">
                  <c:v>205.36725370846534</c:v>
                </c:pt>
                <c:pt idx="171">
                  <c:v>207.55441109455452</c:v>
                </c:pt>
                <c:pt idx="172">
                  <c:v>209.73794820588205</c:v>
                </c:pt>
                <c:pt idx="173">
                  <c:v>211.91787430156549</c:v>
                </c:pt>
                <c:pt idx="174">
                  <c:v>214.09419859932331</c:v>
                </c:pt>
                <c:pt idx="175">
                  <c:v>216.26693027572139</c:v>
                </c:pt>
                <c:pt idx="176">
                  <c:v>218.43607846641771</c:v>
                </c:pt>
                <c:pt idx="177">
                  <c:v>220.60165226640507</c:v>
                </c:pt>
                <c:pt idx="178">
                  <c:v>222.76366073025221</c:v>
                </c:pt>
                <c:pt idx="179">
                  <c:v>224.92211287234292</c:v>
                </c:pt>
                <c:pt idx="180">
                  <c:v>227.07701766711352</c:v>
                </c:pt>
                <c:pt idx="181">
                  <c:v>229.22838404928848</c:v>
                </c:pt>
                <c:pt idx="182">
                  <c:v>231.37622091411436</c:v>
                </c:pt>
                <c:pt idx="183">
                  <c:v>233.52053711759194</c:v>
                </c:pt>
                <c:pt idx="184">
                  <c:v>235.6613414767067</c:v>
                </c:pt>
                <c:pt idx="185">
                  <c:v>237.79864276965753</c:v>
                </c:pt>
                <c:pt idx="186">
                  <c:v>239.93244973608387</c:v>
                </c:pt>
                <c:pt idx="187">
                  <c:v>242.06277107729096</c:v>
                </c:pt>
                <c:pt idx="188">
                  <c:v>244.18961545647369</c:v>
                </c:pt>
                <c:pt idx="189">
                  <c:v>246.3129914989386</c:v>
                </c:pt>
                <c:pt idx="190">
                  <c:v>248.43290779232436</c:v>
                </c:pt>
                <c:pt idx="191">
                  <c:v>250.54937288682061</c:v>
                </c:pt>
                <c:pt idx="192">
                  <c:v>252.66239529538515</c:v>
                </c:pt>
                <c:pt idx="193">
                  <c:v>254.77198349395965</c:v>
                </c:pt>
                <c:pt idx="194">
                  <c:v>256.87814592168365</c:v>
                </c:pt>
                <c:pt idx="195">
                  <c:v>258.98089098110717</c:v>
                </c:pt>
                <c:pt idx="196">
                  <c:v>261.08022703840152</c:v>
                </c:pt>
                <c:pt idx="197">
                  <c:v>263.17616242356888</c:v>
                </c:pt>
                <c:pt idx="198">
                  <c:v>265.26870543065013</c:v>
                </c:pt>
                <c:pt idx="199">
                  <c:v>267.35786431793133</c:v>
                </c:pt>
                <c:pt idx="200">
                  <c:v>269.44364730814857</c:v>
                </c:pt>
                <c:pt idx="201">
                  <c:v>290.11643699798896</c:v>
                </c:pt>
                <c:pt idx="202">
                  <c:v>310.4568948535732</c:v>
                </c:pt>
                <c:pt idx="203">
                  <c:v>330.47291253220465</c:v>
                </c:pt>
                <c:pt idx="204">
                  <c:v>350.17205181478903</c:v>
                </c:pt>
                <c:pt idx="205">
                  <c:v>369.56156273457236</c:v>
                </c:pt>
                <c:pt idx="206">
                  <c:v>388.64840046329044</c:v>
                </c:pt>
                <c:pt idx="207">
                  <c:v>407.43924105606675</c:v>
                </c:pt>
                <c:pt idx="208">
                  <c:v>425.94049614684025</c:v>
                </c:pt>
                <c:pt idx="209">
                  <c:v>444.15832667757218</c:v>
                </c:pt>
                <c:pt idx="210">
                  <c:v>462.09865573684277</c:v>
                </c:pt>
                <c:pt idx="211">
                  <c:v>479.76718057660571</c:v>
                </c:pt>
                <c:pt idx="212">
                  <c:v>497.16938386972515</c:v>
                </c:pt>
                <c:pt idx="213">
                  <c:v>514.31054426539959</c:v>
                </c:pt>
                <c:pt idx="214">
                  <c:v>531.19574629460442</c:v>
                </c:pt>
                <c:pt idx="215">
                  <c:v>547.82988967320762</c:v>
                </c:pt>
                <c:pt idx="216">
                  <c:v>564.21769804636551</c:v>
                </c:pt>
                <c:pt idx="217">
                  <c:v>580.36372721415182</c:v>
                </c:pt>
                <c:pt idx="218">
                  <c:v>596.27237287506546</c:v>
                </c:pt>
                <c:pt idx="219">
                  <c:v>611.94787792106206</c:v>
                </c:pt>
                <c:pt idx="220">
                  <c:v>627.39433931503618</c:v>
                </c:pt>
                <c:pt idx="221">
                  <c:v>642.61571457920968</c:v>
                </c:pt>
                <c:pt idx="222">
                  <c:v>657.6158279206345</c:v>
                </c:pt>
                <c:pt idx="223">
                  <c:v>672.39837601797194</c:v>
                </c:pt>
                <c:pt idx="224">
                  <c:v>686.96693349184591</c:v>
                </c:pt>
                <c:pt idx="225">
                  <c:v>701.3249580793655</c:v>
                </c:pt>
                <c:pt idx="226">
                  <c:v>715.47579553185858</c:v>
                </c:pt>
                <c:pt idx="227">
                  <c:v>729.4226842534357</c:v>
                </c:pt>
                <c:pt idx="228">
                  <c:v>743.16875969670241</c:v>
                </c:pt>
                <c:pt idx="229">
                  <c:v>756.71705853074764</c:v>
                </c:pt>
                <c:pt idx="230">
                  <c:v>770.07052259544025</c:v>
                </c:pt>
                <c:pt idx="231">
                  <c:v>783.23200265506375</c:v>
                </c:pt>
                <c:pt idx="232">
                  <c:v>796.20426196339565</c:v>
                </c:pt>
                <c:pt idx="233">
                  <c:v>808.98997965149135</c:v>
                </c:pt>
                <c:pt idx="234">
                  <c:v>821.59175394865008</c:v>
                </c:pt>
                <c:pt idx="235">
                  <c:v>834.01210524632199</c:v>
                </c:pt>
                <c:pt idx="236">
                  <c:v>846.25347901405155</c:v>
                </c:pt>
                <c:pt idx="237">
                  <c:v>858.31824857594154</c:v>
                </c:pt>
                <c:pt idx="238">
                  <c:v>870.20871775555463</c:v>
                </c:pt>
                <c:pt idx="239">
                  <c:v>881.92712339664899</c:v>
                </c:pt>
                <c:pt idx="240">
                  <c:v>893.47563776665868</c:v>
                </c:pt>
                <c:pt idx="241">
                  <c:v>904.85637084938446</c:v>
                </c:pt>
                <c:pt idx="242">
                  <c:v>916.07137253294434</c:v>
                </c:pt>
                <c:pt idx="243">
                  <c:v>927.12263469864808</c:v>
                </c:pt>
                <c:pt idx="244">
                  <c:v>938.01209321610611</c:v>
                </c:pt>
                <c:pt idx="245">
                  <c:v>948.74162984954796</c:v>
                </c:pt>
                <c:pt idx="246">
                  <c:v>959.31307408002158</c:v>
                </c:pt>
                <c:pt idx="247">
                  <c:v>969.72820484785564</c:v>
                </c:pt>
                <c:pt idx="248">
                  <c:v>979.98875221950277</c:v>
                </c:pt>
                <c:pt idx="249">
                  <c:v>990.09639898263219</c:v>
                </c:pt>
                <c:pt idx="250">
                  <c:v>1000.0527821731108</c:v>
                </c:pt>
                <c:pt idx="251">
                  <c:v>1009.8594945372955</c:v>
                </c:pt>
                <c:pt idx="252">
                  <c:v>1019.5180859328594</c:v>
                </c:pt>
                <c:pt idx="253">
                  <c:v>1029.030064671186</c:v>
                </c:pt>
                <c:pt idx="254">
                  <c:v>1038.3968988041922</c:v>
                </c:pt>
                <c:pt idx="255">
                  <c:v>1047.620017358277</c:v>
                </c:pt>
                <c:pt idx="256">
                  <c:v>1056.7008115179367</c:v>
                </c:pt>
                <c:pt idx="257">
                  <c:v>1065.640635761451</c:v>
                </c:pt>
                <c:pt idx="258">
                  <c:v>1074.4408089509038</c:v>
                </c:pt>
                <c:pt idx="259">
                  <c:v>1083.1026153786815</c:v>
                </c:pt>
                <c:pt idx="260">
                  <c:v>1091.6273057724709</c:v>
                </c:pt>
                <c:pt idx="261">
                  <c:v>1100.0160982606735</c:v>
                </c:pt>
                <c:pt idx="262">
                  <c:v>1108.2701793000435</c:v>
                </c:pt>
                <c:pt idx="263">
                  <c:v>1116.3907045672659</c:v>
                </c:pt>
                <c:pt idx="264">
                  <c:v>1124.3787998160951</c:v>
                </c:pt>
                <c:pt idx="265">
                  <c:v>1132.2355617015937</c:v>
                </c:pt>
                <c:pt idx="266">
                  <c:v>1139.9620585729267</c:v>
                </c:pt>
                <c:pt idx="267">
                  <c:v>1147.5593312360952</c:v>
                </c:pt>
                <c:pt idx="268">
                  <c:v>1155.0283936879177</c:v>
                </c:pt>
                <c:pt idx="269">
                  <c:v>1162.3702338225066</c:v>
                </c:pt>
                <c:pt idx="270">
                  <c:v>1169.5858141114181</c:v>
                </c:pt>
                <c:pt idx="271">
                  <c:v>1176.676072258603</c:v>
                </c:pt>
                <c:pt idx="272">
                  <c:v>1183.6419218312201</c:v>
                </c:pt>
                <c:pt idx="273">
                  <c:v>1190.484252867333</c:v>
                </c:pt>
                <c:pt idx="274">
                  <c:v>1197.2039324614516</c:v>
                </c:pt>
                <c:pt idx="275">
                  <c:v>1203.8018053288417</c:v>
                </c:pt>
                <c:pt idx="276">
                  <c:v>1210.2786943494773</c:v>
                </c:pt>
                <c:pt idx="277">
                  <c:v>1216.6354010924711</c:v>
                </c:pt>
                <c:pt idx="278">
                  <c:v>1222.8727063217821</c:v>
                </c:pt>
                <c:pt idx="279">
                  <c:v>1228.9913704839594</c:v>
                </c:pt>
                <c:pt idx="280">
                  <c:v>1234.9921341786501</c:v>
                </c:pt>
                <c:pt idx="281">
                  <c:v>1240.8757186125677</c:v>
                </c:pt>
                <c:pt idx="282">
                  <c:v>1246.6428260375849</c:v>
                </c:pt>
                <c:pt idx="283">
                  <c:v>1252.2941401735909</c:v>
                </c:pt>
                <c:pt idx="284">
                  <c:v>1257.8303266167238</c:v>
                </c:pt>
                <c:pt idx="285">
                  <c:v>1263.252033233566</c:v>
                </c:pt>
                <c:pt idx="286">
                  <c:v>1268.5598905418694</c:v>
                </c:pt>
                <c:pt idx="287">
                  <c:v>1273.754512078355</c:v>
                </c:pt>
                <c:pt idx="288">
                  <c:v>1278.8364947541127</c:v>
                </c:pt>
                <c:pt idx="289">
                  <c:v>1283.8064191981107</c:v>
                </c:pt>
                <c:pt idx="290">
                  <c:v>1288.66485008931</c:v>
                </c:pt>
                <c:pt idx="291">
                  <c:v>1293.4123364778609</c:v>
                </c:pt>
                <c:pt idx="292">
                  <c:v>1298.0494120958519</c:v>
                </c:pt>
                <c:pt idx="293">
                  <c:v>1302.5765956580694</c:v>
                </c:pt>
                <c:pt idx="294">
                  <c:v>1306.9943911532157</c:v>
                </c:pt>
                <c:pt idx="295">
                  <c:v>1311.3032881260315</c:v>
                </c:pt>
                <c:pt idx="296">
                  <c:v>1315.5037619507605</c:v>
                </c:pt>
                <c:pt idx="297">
                  <c:v>1319.5962740963942</c:v>
                </c:pt>
                <c:pt idx="298">
                  <c:v>1323.5812723841336</c:v>
                </c:pt>
                <c:pt idx="299">
                  <c:v>1327.4591912375092</c:v>
                </c:pt>
                <c:pt idx="300">
                  <c:v>1331.2304519256043</c:v>
                </c:pt>
                <c:pt idx="301">
                  <c:v>1334.8954627998362</c:v>
                </c:pt>
                <c:pt idx="302">
                  <c:v>1338.4546195247624</c:v>
                </c:pt>
                <c:pt idx="303">
                  <c:v>1341.9083053033899</c:v>
                </c:pt>
                <c:pt idx="304">
                  <c:v>1345.2568910974912</c:v>
                </c:pt>
                <c:pt idx="305">
                  <c:v>1348.5007358434491</c:v>
                </c:pt>
                <c:pt idx="306">
                  <c:v>1351.6401866641806</c:v>
                </c:pt>
                <c:pt idx="307">
                  <c:v>1354.6755790777261</c:v>
                </c:pt>
                <c:pt idx="308">
                  <c:v>1357.6072372031247</c:v>
                </c:pt>
                <c:pt idx="309">
                  <c:v>1360.4354739642445</c:v>
                </c:pt>
                <c:pt idx="310">
                  <c:v>1363.1605912922844</c:v>
                </c:pt>
                <c:pt idx="311">
                  <c:v>1365.7828803277241</c:v>
                </c:pt>
                <c:pt idx="312">
                  <c:v>1368.3026216225621</c:v>
                </c:pt>
                <c:pt idx="313">
                  <c:v>1370.720085343755</c:v>
                </c:pt>
                <c:pt idx="314">
                  <c:v>1373.0355314788508</c:v>
                </c:pt>
                <c:pt idx="315">
                  <c:v>1375.2492100448958</c:v>
                </c:pt>
                <c:pt idx="316">
                  <c:v>1377.3613613017883</c:v>
                </c:pt>
                <c:pt idx="317">
                  <c:v>1379.3722159713536</c:v>
                </c:pt>
                <c:pt idx="318">
                  <c:v>1381.2819954635142</c:v>
                </c:pt>
                <c:pt idx="319">
                  <c:v>1383.0909121110396</c:v>
                </c:pt>
                <c:pt idx="320">
                  <c:v>1384.7991694144566</c:v>
                </c:pt>
                <c:pt idx="321">
                  <c:v>1386.4069622988034</c:v>
                </c:pt>
                <c:pt idx="322">
                  <c:v>1387.9144773839867</c:v>
                </c:pt>
                <c:pt idx="323">
                  <c:v>1389.3218932705709</c:v>
                </c:pt>
                <c:pt idx="324">
                  <c:v>1390.6293808428529</c:v>
                </c:pt>
                <c:pt idx="325">
                  <c:v>1391.8371035910741</c:v>
                </c:pt>
                <c:pt idx="326">
                  <c:v>1392.9452179545558</c:v>
                </c:pt>
                <c:pt idx="327">
                  <c:v>1393.953873687419</c:v>
                </c:pt>
                <c:pt idx="328">
                  <c:v>1394.8632142483409</c:v>
                </c:pt>
                <c:pt idx="329">
                  <c:v>1395.6733772155114</c:v>
                </c:pt>
                <c:pt idx="330">
                  <c:v>1396.3844947275504</c:v>
                </c:pt>
                <c:pt idx="331">
                  <c:v>1396.9966939506619</c:v>
                </c:pt>
                <c:pt idx="332">
                  <c:v>1397.5100975717014</c:v>
                </c:pt>
                <c:pt idx="333">
                  <c:v>1397.9248243161562</c:v>
                </c:pt>
                <c:pt idx="334">
                  <c:v>1398.2409894892974</c:v>
                </c:pt>
                <c:pt idx="335">
                  <c:v>1398.4587055379827</c:v>
                </c:pt>
                <c:pt idx="336">
                  <c:v>1398.5780826298239</c:v>
                </c:pt>
                <c:pt idx="337">
                  <c:v>1398.5992292457122</c:v>
                </c:pt>
                <c:pt idx="338">
                  <c:v>1398.522252781084</c:v>
                </c:pt>
                <c:pt idx="339">
                  <c:v>1398.3472601508411</c:v>
                </c:pt>
                <c:pt idx="340">
                  <c:v>1398.0743583925457</c:v>
                </c:pt>
                <c:pt idx="341">
                  <c:v>1397.7036552624415</c:v>
                </c:pt>
                <c:pt idx="342">
                  <c:v>1397.2352598189698</c:v>
                </c:pt>
                <c:pt idx="343">
                  <c:v>1396.6692829887929</c:v>
                </c:pt>
                <c:pt idx="344">
                  <c:v>1396.0058381108422</c:v>
                </c:pt>
                <c:pt idx="345">
                  <c:v>1395.2450414545517</c:v>
                </c:pt>
                <c:pt idx="346">
                  <c:v>1394.3870127091793</c:v>
                </c:pt>
                <c:pt idx="347">
                  <c:v>1393.4318754418935</c:v>
                </c:pt>
                <c:pt idx="348">
                  <c:v>1392.3797575230806</c:v>
                </c:pt>
                <c:pt idx="349">
                  <c:v>1391.2307915180641</c:v>
                </c:pt>
                <c:pt idx="350">
                  <c:v>1389.9851150450859</c:v>
                </c:pt>
                <c:pt idx="351">
                  <c:v>1388.6428710999728</c:v>
                </c:pt>
                <c:pt idx="352">
                  <c:v>1387.2042083483834</c:v>
                </c:pt>
                <c:pt idx="353">
                  <c:v>1385.6692813868926</c:v>
                </c:pt>
                <c:pt idx="354">
                  <c:v>1384.0382509744441</c:v>
                </c:pt>
                <c:pt idx="355">
                  <c:v>1382.3112842358773</c:v>
                </c:pt>
                <c:pt idx="356">
                  <c:v>1380.488554839342</c:v>
                </c:pt>
                <c:pt idx="357">
                  <c:v>1378.5702431494478</c:v>
                </c:pt>
                <c:pt idx="358">
                  <c:v>1376.5565363579913</c:v>
                </c:pt>
                <c:pt idx="359">
                  <c:v>1374.4476285940464</c:v>
                </c:pt>
                <c:pt idx="360">
                  <c:v>1372.2437210151331</c:v>
                </c:pt>
                <c:pt idx="361">
                  <c:v>1369.9450218810778</c:v>
                </c:pt>
                <c:pt idx="362">
                  <c:v>1367.5517466120734</c:v>
                </c:pt>
                <c:pt idx="363">
                  <c:v>1365.0641178323374</c:v>
                </c:pt>
                <c:pt idx="364">
                  <c:v>1362.4823654006468</c:v>
                </c:pt>
                <c:pt idx="365">
                  <c:v>1359.8067264289223</c:v>
                </c:pt>
                <c:pt idx="366">
                  <c:v>1357.0374452899252</c:v>
                </c:pt>
                <c:pt idx="367">
                  <c:v>1354.174773615033</c:v>
                </c:pt>
                <c:pt idx="368">
                  <c:v>1351.2189702829619</c:v>
                </c:pt>
                <c:pt idx="369">
                  <c:v>1348.1703014002223</c:v>
                </c:pt>
                <c:pt idx="370">
                  <c:v>1345.0290402740154</c:v>
                </c:pt>
                <c:pt idx="371">
                  <c:v>1341.7954673782035</c:v>
                </c:pt>
                <c:pt idx="372">
                  <c:v>1338.4698703129291</c:v>
                </c:pt>
                <c:pt idx="373">
                  <c:v>1335.052543758396</c:v>
                </c:pt>
                <c:pt idx="374">
                  <c:v>1331.5437894232753</c:v>
                </c:pt>
                <c:pt idx="375">
                  <c:v>1327.943915988154</c:v>
                </c:pt>
                <c:pt idx="376">
                  <c:v>1324.253239044406</c:v>
                </c:pt>
                <c:pt idx="377">
                  <c:v>1320.4720810288218</c:v>
                </c:pt>
                <c:pt idx="378">
                  <c:v>1316.6007711543116</c:v>
                </c:pt>
                <c:pt idx="379">
                  <c:v>1312.6396453369589</c:v>
                </c:pt>
                <c:pt idx="380">
                  <c:v>1308.589046119683</c:v>
                </c:pt>
                <c:pt idx="381">
                  <c:v>1304.4493225927438</c:v>
                </c:pt>
                <c:pt idx="382">
                  <c:v>1300.2208303113039</c:v>
                </c:pt>
                <c:pt idx="383">
                  <c:v>1295.903931210245</c:v>
                </c:pt>
                <c:pt idx="384">
                  <c:v>1291.4989935164215</c:v>
                </c:pt>
                <c:pt idx="385">
                  <c:v>1287.0063916585198</c:v>
                </c:pt>
                <c:pt idx="386">
                  <c:v>1282.4265061746803</c:v>
                </c:pt>
                <c:pt idx="387">
                  <c:v>1277.7597236180284</c:v>
                </c:pt>
                <c:pt idx="388">
                  <c:v>1273.0064364602506</c:v>
                </c:pt>
                <c:pt idx="389">
                  <c:v>1268.1670429933463</c:v>
                </c:pt>
                <c:pt idx="390">
                  <c:v>1263.2419472296751</c:v>
                </c:pt>
                <c:pt idx="391">
                  <c:v>1258.2315588004135</c:v>
                </c:pt>
                <c:pt idx="392">
                  <c:v>1253.1362928525323</c:v>
                </c:pt>
                <c:pt idx="393">
                  <c:v>1247.9565699443951</c:v>
                </c:pt>
                <c:pt idx="394">
                  <c:v>1242.6928159400791</c:v>
                </c:pt>
                <c:pt idx="395">
                  <c:v>1237.3454619025104</c:v>
                </c:pt>
                <c:pt idx="396">
                  <c:v>1231.9149439855069</c:v>
                </c:pt>
                <c:pt idx="397">
                  <c:v>1226.4017033248133</c:v>
                </c:pt>
                <c:pt idx="398">
                  <c:v>1220.8061859282138</c:v>
                </c:pt>
                <c:pt idx="399">
                  <c:v>1215.1288425648033</c:v>
                </c:pt>
                <c:pt idx="400">
                  <c:v>1209.3701286534933</c:v>
                </c:pt>
                <c:pt idx="401">
                  <c:v>1203.5305041508329</c:v>
                </c:pt>
                <c:pt idx="402">
                  <c:v>1197.610433438213</c:v>
                </c:pt>
                <c:pt idx="403">
                  <c:v>1191.6103852085291</c:v>
                </c:pt>
                <c:pt idx="404">
                  <c:v>1185.5308323523718</c:v>
                </c:pt>
                <c:pt idx="405">
                  <c:v>1179.3722518438096</c:v>
                </c:pt>
                <c:pt idx="406">
                  <c:v>1173.1351246258344</c:v>
                </c:pt>
                <c:pt idx="407">
                  <c:v>1166.8199354955298</c:v>
                </c:pt>
                <c:pt idx="408">
                  <c:v>1160.4271729890288</c:v>
                </c:pt>
                <c:pt idx="409">
                  <c:v>1153.9573292663181</c:v>
                </c:pt>
                <c:pt idx="410">
                  <c:v>1147.410899995951</c:v>
                </c:pt>
                <c:pt idx="411">
                  <c:v>1140.788384239728</c:v>
                </c:pt>
                <c:pt idx="412">
                  <c:v>1134.0902843373997</c:v>
                </c:pt>
                <c:pt idx="413">
                  <c:v>1127.317105791449</c:v>
                </c:pt>
                <c:pt idx="414">
                  <c:v>1120.4693571520068</c:v>
                </c:pt>
                <c:pt idx="415">
                  <c:v>1113.5475499019544</c:v>
                </c:pt>
                <c:pt idx="416">
                  <c:v>1106.5521983422636</c:v>
                </c:pt>
                <c:pt idx="417">
                  <c:v>1099.4838194776257</c:v>
                </c:pt>
                <c:pt idx="418">
                  <c:v>1092.3429329024193</c:v>
                </c:pt>
                <c:pt idx="419">
                  <c:v>1085.1300606870639</c:v>
                </c:pt>
                <c:pt idx="420">
                  <c:v>1077.8457272648068</c:v>
                </c:pt>
                <c:pt idx="421">
                  <c:v>1070.4904593189895</c:v>
                </c:pt>
                <c:pt idx="422">
                  <c:v>1063.064785670837</c:v>
                </c:pt>
                <c:pt idx="423">
                  <c:v>1055.569237167816</c:v>
                </c:pt>
                <c:pt idx="424">
                  <c:v>1048.0043465726008</c:v>
                </c:pt>
                <c:pt idx="425">
                  <c:v>1040.3706484526901</c:v>
                </c:pt>
                <c:pt idx="426">
                  <c:v>1032.6686790707167</c:v>
                </c:pt>
                <c:pt idx="427">
                  <c:v>1024.8989762754829</c:v>
                </c:pt>
                <c:pt idx="428">
                  <c:v>1017.0620793937667</c:v>
                </c:pt>
                <c:pt idx="429">
                  <c:v>1009.1585291229292</c:v>
                </c:pt>
                <c:pt idx="430">
                  <c:v>1001.1888674243626</c:v>
                </c:pt>
                <c:pt idx="431">
                  <c:v>993.15363741781107</c:v>
                </c:pt>
                <c:pt idx="432">
                  <c:v>985.05338327659865</c:v>
                </c:pt>
                <c:pt idx="433">
                  <c:v>976.88865012379517</c:v>
                </c:pt>
                <c:pt idx="434">
                  <c:v>968.65998392935205</c:v>
                </c:pt>
                <c:pt idx="435">
                  <c:v>960.36793140823738</c:v>
                </c:pt>
                <c:pt idx="436">
                  <c:v>952.01303991959924</c:v>
                </c:pt>
                <c:pt idx="437">
                  <c:v>943.59585736698386</c:v>
                </c:pt>
                <c:pt idx="438">
                  <c:v>935.11693209963607</c:v>
                </c:pt>
                <c:pt idx="439">
                  <c:v>926.5768128149075</c:v>
                </c:pt>
                <c:pt idx="440">
                  <c:v>917.97604846179536</c:v>
                </c:pt>
                <c:pt idx="441">
                  <c:v>909.31518814563674</c:v>
                </c:pt>
                <c:pt idx="442">
                  <c:v>900.59478103397907</c:v>
                </c:pt>
                <c:pt idx="443">
                  <c:v>891.81537626364911</c:v>
                </c:pt>
                <c:pt idx="444">
                  <c:v>882.97752284903868</c:v>
                </c:pt>
                <c:pt idx="445">
                  <c:v>874.08176959162779</c:v>
                </c:pt>
                <c:pt idx="446">
                  <c:v>865.12866499076188</c:v>
                </c:pt>
                <c:pt idx="447">
                  <c:v>856.11875715570034</c:v>
                </c:pt>
                <c:pt idx="448">
                  <c:v>847.05259371895227</c:v>
                </c:pt>
                <c:pt idx="449">
                  <c:v>837.93072175091356</c:v>
                </c:pt>
                <c:pt idx="450">
                  <c:v>828.7536876758204</c:v>
                </c:pt>
                <c:pt idx="451">
                  <c:v>819.52203718903024</c:v>
                </c:pt>
                <c:pt idx="452">
                  <c:v>810.23631517564354</c:v>
                </c:pt>
                <c:pt idx="453">
                  <c:v>800.89706563047628</c:v>
                </c:pt>
                <c:pt idx="454">
                  <c:v>791.50483157939379</c:v>
                </c:pt>
                <c:pt idx="455">
                  <c:v>782.06015500201363</c:v>
                </c:pt>
                <c:pt idx="456">
                  <c:v>772.56357675578715</c:v>
                </c:pt>
                <c:pt idx="457">
                  <c:v>763.01563650146613</c:v>
                </c:pt>
                <c:pt idx="458">
                  <c:v>753.41687262995981</c:v>
                </c:pt>
                <c:pt idx="459">
                  <c:v>743.76782219058953</c:v>
                </c:pt>
                <c:pt idx="460">
                  <c:v>734.06902082074419</c:v>
                </c:pt>
                <c:pt idx="461">
                  <c:v>724.32100267694057</c:v>
                </c:pt>
                <c:pt idx="462">
                  <c:v>714.52430036729083</c:v>
                </c:pt>
                <c:pt idx="463">
                  <c:v>704.67944488538069</c:v>
                </c:pt>
                <c:pt idx="464">
                  <c:v>694.78696554555745</c:v>
                </c:pt>
                <c:pt idx="465">
                  <c:v>684.84738991963013</c:v>
                </c:pt>
                <c:pt idx="466">
                  <c:v>674.86124377498038</c:v>
                </c:pt>
                <c:pt idx="467">
                  <c:v>664.82905101408346</c:v>
                </c:pt>
                <c:pt idx="468">
                  <c:v>654.75133361543772</c:v>
                </c:pt>
                <c:pt idx="469">
                  <c:v>644.62861157589919</c:v>
                </c:pt>
                <c:pt idx="470">
                  <c:v>634.46140285441982</c:v>
                </c:pt>
                <c:pt idx="471">
                  <c:v>624.25022331718378</c:v>
                </c:pt>
                <c:pt idx="472">
                  <c:v>613.9955866841384</c:v>
                </c:pt>
                <c:pt idx="473">
                  <c:v>603.69800447691455</c:v>
                </c:pt>
                <c:pt idx="474">
                  <c:v>593.35798596812992</c:v>
                </c:pt>
                <c:pt idx="475">
                  <c:v>582.9760381320707</c:v>
                </c:pt>
                <c:pt idx="476">
                  <c:v>572.55266559674214</c:v>
                </c:pt>
                <c:pt idx="477">
                  <c:v>562.0883705972833</c:v>
                </c:pt>
                <c:pt idx="478">
                  <c:v>551.58365293073609</c:v>
                </c:pt>
                <c:pt idx="479">
                  <c:v>541.03900991216074</c:v>
                </c:pt>
                <c:pt idx="480">
                  <c:v>530.45493633208889</c:v>
                </c:pt>
                <c:pt idx="481">
                  <c:v>519.83192441530457</c:v>
                </c:pt>
                <c:pt idx="482">
                  <c:v>509.17046378094307</c:v>
                </c:pt>
                <c:pt idx="483">
                  <c:v>498.47104140389735</c:v>
                </c:pt>
                <c:pt idx="484">
                  <c:v>487.73414157752137</c:v>
                </c:pt>
                <c:pt idx="485">
                  <c:v>476.96024587761872</c:v>
                </c:pt>
                <c:pt idx="486">
                  <c:v>466.14983312770528</c:v>
                </c:pt>
                <c:pt idx="487">
                  <c:v>455.3033793655336</c:v>
                </c:pt>
                <c:pt idx="488">
                  <c:v>444.42135781086665</c:v>
                </c:pt>
                <c:pt idx="489">
                  <c:v>433.50423883448849</c:v>
                </c:pt>
                <c:pt idx="490">
                  <c:v>422.55248992843849</c:v>
                </c:pt>
                <c:pt idx="491">
                  <c:v>411.566575677456</c:v>
                </c:pt>
                <c:pt idx="492">
                  <c:v>400.54695773162155</c:v>
                </c:pt>
                <c:pt idx="493">
                  <c:v>389.49409478018083</c:v>
                </c:pt>
                <c:pt idx="494">
                  <c:v>378.40844252653739</c:v>
                </c:pt>
                <c:pt idx="495">
                  <c:v>367.29045366439908</c:v>
                </c:pt>
                <c:pt idx="496">
                  <c:v>356.14057785506452</c:v>
                </c:pt>
                <c:pt idx="497">
                  <c:v>344.95926170583357</c:v>
                </c:pt>
                <c:pt idx="498">
                  <c:v>333.74694874952775</c:v>
                </c:pt>
                <c:pt idx="499">
                  <c:v>322.50407942510458</c:v>
                </c:pt>
                <c:pt idx="500">
                  <c:v>311.23109105935089</c:v>
                </c:pt>
                <c:pt idx="501">
                  <c:v>299.9284178496394</c:v>
                </c:pt>
                <c:pt idx="502">
                  <c:v>288.59649084773264</c:v>
                </c:pt>
                <c:pt idx="503">
                  <c:v>277.23573794461856</c:v>
                </c:pt>
                <c:pt idx="504">
                  <c:v>265.84658385636175</c:v>
                </c:pt>
                <c:pt idx="505">
                  <c:v>254.42945011095424</c:v>
                </c:pt>
                <c:pt idx="506">
                  <c:v>242.98475503614983</c:v>
                </c:pt>
                <c:pt idx="507">
                  <c:v>231.51291374826533</c:v>
                </c:pt>
                <c:pt idx="508">
                  <c:v>220.01433814193277</c:v>
                </c:pt>
                <c:pt idx="509">
                  <c:v>208.48943688078606</c:v>
                </c:pt>
                <c:pt idx="510">
                  <c:v>196.93861538906563</c:v>
                </c:pt>
                <c:pt idx="511">
                  <c:v>185.36227584412478</c:v>
                </c:pt>
                <c:pt idx="512">
                  <c:v>173.76081716982117</c:v>
                </c:pt>
                <c:pt idx="513">
                  <c:v>162.13463503077679</c:v>
                </c:pt>
                <c:pt idx="514">
                  <c:v>150.48412182749041</c:v>
                </c:pt>
                <c:pt idx="515">
                  <c:v>138.8096666922855</c:v>
                </c:pt>
                <c:pt idx="516">
                  <c:v>127.11165548607764</c:v>
                </c:pt>
                <c:pt idx="517">
                  <c:v>115.39047079594461</c:v>
                </c:pt>
                <c:pt idx="518">
                  <c:v>103.64649193348311</c:v>
                </c:pt>
                <c:pt idx="519">
                  <c:v>91.880094933935524</c:v>
                </c:pt>
                <c:pt idx="520">
                  <c:v>80.091652556070642</c:v>
                </c:pt>
                <c:pt idx="521">
                  <c:v>68.281534282801971</c:v>
                </c:pt>
                <c:pt idx="522">
                  <c:v>56.450106322527532</c:v>
                </c:pt>
                <c:pt idx="523">
                  <c:v>44.597731611175163</c:v>
                </c:pt>
                <c:pt idx="524">
                  <c:v>32.724769814937247</c:v>
                </c:pt>
                <c:pt idx="525">
                  <c:v>20.831577333678929</c:v>
                </c:pt>
                <c:pt idx="526">
                  <c:v>8.9185073050041979</c:v>
                </c:pt>
                <c:pt idx="527">
                  <c:v>-3.0140903910360493</c:v>
                </c:pt>
                <c:pt idx="528">
                  <c:v>-3.0260326750069084</c:v>
                </c:pt>
                <c:pt idx="529">
                  <c:v>-3.0379749779861354</c:v>
                </c:pt>
                <c:pt idx="530">
                  <c:v>-3.0499172999733886</c:v>
                </c:pt>
                <c:pt idx="531">
                  <c:v>-3.061859640968327</c:v>
                </c:pt>
                <c:pt idx="532">
                  <c:v>-3.0738020009706091</c:v>
                </c:pt>
                <c:pt idx="533">
                  <c:v>-3.0857443799798943</c:v>
                </c:pt>
                <c:pt idx="534">
                  <c:v>-3.0976867779958415</c:v>
                </c:pt>
                <c:pt idx="535">
                  <c:v>-3.1096291950181092</c:v>
                </c:pt>
                <c:pt idx="536">
                  <c:v>-3.1215716310463568</c:v>
                </c:pt>
                <c:pt idx="537">
                  <c:v>-3.1335140860802428</c:v>
                </c:pt>
                <c:pt idx="538">
                  <c:v>-3.1454565601194262</c:v>
                </c:pt>
                <c:pt idx="539">
                  <c:v>-3.1573990531635658</c:v>
                </c:pt>
                <c:pt idx="540">
                  <c:v>-3.1693415652123207</c:v>
                </c:pt>
                <c:pt idx="541">
                  <c:v>-3.1812840962653501</c:v>
                </c:pt>
                <c:pt idx="542">
                  <c:v>-3.1932266463223127</c:v>
                </c:pt>
                <c:pt idx="543">
                  <c:v>-3.2051692153828673</c:v>
                </c:pt>
                <c:pt idx="544">
                  <c:v>-3.2171118034466728</c:v>
                </c:pt>
                <c:pt idx="545">
                  <c:v>-3.2290544105133878</c:v>
                </c:pt>
                <c:pt idx="546">
                  <c:v>-3.2409970365826717</c:v>
                </c:pt>
                <c:pt idx="547">
                  <c:v>-3.2529396816541833</c:v>
                </c:pt>
                <c:pt idx="548">
                  <c:v>-3.2648823457275817</c:v>
                </c:pt>
                <c:pt idx="549">
                  <c:v>-3.2768250288025258</c:v>
                </c:pt>
                <c:pt idx="550">
                  <c:v>-3.2887677308786745</c:v>
                </c:pt>
                <c:pt idx="551">
                  <c:v>-3.3007104519556867</c:v>
                </c:pt>
                <c:pt idx="552">
                  <c:v>-3.3126531920332214</c:v>
                </c:pt>
                <c:pt idx="553">
                  <c:v>-3.3245959511109375</c:v>
                </c:pt>
                <c:pt idx="554">
                  <c:v>-3.336538729188494</c:v>
                </c:pt>
                <c:pt idx="555">
                  <c:v>-3.3484815262655498</c:v>
                </c:pt>
                <c:pt idx="556">
                  <c:v>-3.3604243423417639</c:v>
                </c:pt>
                <c:pt idx="557">
                  <c:v>-3.3723671774167956</c:v>
                </c:pt>
                <c:pt idx="558">
                  <c:v>-3.3843100314903034</c:v>
                </c:pt>
                <c:pt idx="559">
                  <c:v>-3.3962529045619463</c:v>
                </c:pt>
                <c:pt idx="560">
                  <c:v>-3.4081957966313836</c:v>
                </c:pt>
                <c:pt idx="561">
                  <c:v>-3.4201387076982739</c:v>
                </c:pt>
                <c:pt idx="562">
                  <c:v>-3.4320816377622765</c:v>
                </c:pt>
                <c:pt idx="563">
                  <c:v>-3.4440245868230503</c:v>
                </c:pt>
                <c:pt idx="564">
                  <c:v>-3.455967554880254</c:v>
                </c:pt>
                <c:pt idx="565">
                  <c:v>-3.4679105419335468</c:v>
                </c:pt>
                <c:pt idx="566">
                  <c:v>-3.4798535479825881</c:v>
                </c:pt>
                <c:pt idx="567">
                  <c:v>-3.4917965730270364</c:v>
                </c:pt>
                <c:pt idx="568">
                  <c:v>-3.5037396170665507</c:v>
                </c:pt>
                <c:pt idx="569">
                  <c:v>-3.5156826801007903</c:v>
                </c:pt>
                <c:pt idx="570">
                  <c:v>-3.5276257621294143</c:v>
                </c:pt>
                <c:pt idx="571">
                  <c:v>-3.539568863152081</c:v>
                </c:pt>
                <c:pt idx="572">
                  <c:v>-3.5515119831684498</c:v>
                </c:pt>
                <c:pt idx="573">
                  <c:v>-3.5634551221781803</c:v>
                </c:pt>
                <c:pt idx="574">
                  <c:v>-3.5753982801809308</c:v>
                </c:pt>
                <c:pt idx="575">
                  <c:v>-3.5873414571763607</c:v>
                </c:pt>
                <c:pt idx="576">
                  <c:v>-3.5992846531641285</c:v>
                </c:pt>
                <c:pt idx="577">
                  <c:v>-3.6112278681438936</c:v>
                </c:pt>
                <c:pt idx="578">
                  <c:v>-3.6231711021153155</c:v>
                </c:pt>
                <c:pt idx="579">
                  <c:v>-3.6351143550780525</c:v>
                </c:pt>
                <c:pt idx="580">
                  <c:v>-3.6470576270317641</c:v>
                </c:pt>
                <c:pt idx="581">
                  <c:v>-3.6590009179761092</c:v>
                </c:pt>
                <c:pt idx="582">
                  <c:v>-3.6709442279107467</c:v>
                </c:pt>
                <c:pt idx="583">
                  <c:v>-3.6828875568353356</c:v>
                </c:pt>
                <c:pt idx="584">
                  <c:v>-3.6948309047495353</c:v>
                </c:pt>
                <c:pt idx="585">
                  <c:v>-3.7067742716530048</c:v>
                </c:pt>
                <c:pt idx="586">
                  <c:v>-3.7187176575454028</c:v>
                </c:pt>
                <c:pt idx="587">
                  <c:v>-3.7306610624263885</c:v>
                </c:pt>
                <c:pt idx="588">
                  <c:v>-3.7426044862956211</c:v>
                </c:pt>
                <c:pt idx="589">
                  <c:v>-3.7545479291527597</c:v>
                </c:pt>
                <c:pt idx="590">
                  <c:v>-3.7664913909974636</c:v>
                </c:pt>
                <c:pt idx="591">
                  <c:v>-3.7784348718293912</c:v>
                </c:pt>
                <c:pt idx="592">
                  <c:v>-3.790378371648202</c:v>
                </c:pt>
                <c:pt idx="593">
                  <c:v>-3.8023218904535554</c:v>
                </c:pt>
                <c:pt idx="594">
                  <c:v>-3.8142654282451098</c:v>
                </c:pt>
                <c:pt idx="595">
                  <c:v>-3.8262089850225247</c:v>
                </c:pt>
                <c:pt idx="596">
                  <c:v>-3.8381525607854594</c:v>
                </c:pt>
                <c:pt idx="597">
                  <c:v>-3.8500961555335724</c:v>
                </c:pt>
                <c:pt idx="598">
                  <c:v>-3.8620397692665231</c:v>
                </c:pt>
                <c:pt idx="599">
                  <c:v>-3.873983401983971</c:v>
                </c:pt>
                <c:pt idx="600">
                  <c:v>-3.8859270536855743</c:v>
                </c:pt>
                <c:pt idx="601">
                  <c:v>-3.8978707243709931</c:v>
                </c:pt>
                <c:pt idx="602">
                  <c:v>-3.9098144140398858</c:v>
                </c:pt>
                <c:pt idx="603">
                  <c:v>-3.9217581226919118</c:v>
                </c:pt>
                <c:pt idx="604">
                  <c:v>-3.93370185032673</c:v>
                </c:pt>
                <c:pt idx="605">
                  <c:v>-3.9456455969439999</c:v>
                </c:pt>
                <c:pt idx="606">
                  <c:v>-3.9575893625433802</c:v>
                </c:pt>
                <c:pt idx="607">
                  <c:v>-3.9695331471245305</c:v>
                </c:pt>
                <c:pt idx="608">
                  <c:v>-3.9814769506871097</c:v>
                </c:pt>
                <c:pt idx="609">
                  <c:v>-3.9934207732307767</c:v>
                </c:pt>
                <c:pt idx="610">
                  <c:v>-4.0053646147551909</c:v>
                </c:pt>
                <c:pt idx="611">
                  <c:v>-4.0173084752600117</c:v>
                </c:pt>
                <c:pt idx="612">
                  <c:v>-4.029252354744898</c:v>
                </c:pt>
                <c:pt idx="613">
                  <c:v>-4.0411962532095087</c:v>
                </c:pt>
                <c:pt idx="614">
                  <c:v>-4.0531401706535028</c:v>
                </c:pt>
                <c:pt idx="615">
                  <c:v>-4.0650841070765402</c:v>
                </c:pt>
                <c:pt idx="616">
                  <c:v>-4.0770280624782798</c:v>
                </c:pt>
                <c:pt idx="617">
                  <c:v>-4.0889720368583804</c:v>
                </c:pt>
                <c:pt idx="618">
                  <c:v>-4.1009160302165011</c:v>
                </c:pt>
                <c:pt idx="619">
                  <c:v>-4.1128600425523016</c:v>
                </c:pt>
                <c:pt idx="620">
                  <c:v>-4.124804073865441</c:v>
                </c:pt>
                <c:pt idx="621">
                  <c:v>-4.1367481241555781</c:v>
                </c:pt>
                <c:pt idx="622">
                  <c:v>-4.1486921934223719</c:v>
                </c:pt>
                <c:pt idx="623">
                  <c:v>-4.1606362816654823</c:v>
                </c:pt>
                <c:pt idx="624">
                  <c:v>-4.1725803888845681</c:v>
                </c:pt>
                <c:pt idx="625">
                  <c:v>-4.1845245150792882</c:v>
                </c:pt>
                <c:pt idx="626">
                  <c:v>-4.1964686602493027</c:v>
                </c:pt>
                <c:pt idx="627">
                  <c:v>-4.2084128243942693</c:v>
                </c:pt>
                <c:pt idx="628">
                  <c:v>-4.220357007513849</c:v>
                </c:pt>
                <c:pt idx="629">
                  <c:v>-4.2323012096076997</c:v>
                </c:pt>
                <c:pt idx="630">
                  <c:v>-4.2442454306754813</c:v>
                </c:pt>
                <c:pt idx="631">
                  <c:v>-4.2561896707168527</c:v>
                </c:pt>
                <c:pt idx="632">
                  <c:v>-4.2681339297314729</c:v>
                </c:pt>
                <c:pt idx="633">
                  <c:v>-4.2800782077190007</c:v>
                </c:pt>
                <c:pt idx="634">
                  <c:v>-4.2920225046790961</c:v>
                </c:pt>
                <c:pt idx="635">
                  <c:v>-4.3039668206114179</c:v>
                </c:pt>
                <c:pt idx="636">
                  <c:v>-4.315911155515626</c:v>
                </c:pt>
                <c:pt idx="637">
                  <c:v>-4.3278555093913793</c:v>
                </c:pt>
                <c:pt idx="638">
                  <c:v>-4.3397998822383368</c:v>
                </c:pt>
                <c:pt idx="639">
                  <c:v>-4.3517442740561574</c:v>
                </c:pt>
                <c:pt idx="640">
                  <c:v>-4.3636886848445009</c:v>
                </c:pt>
                <c:pt idx="641">
                  <c:v>-4.3756331146030263</c:v>
                </c:pt>
                <c:pt idx="642">
                  <c:v>-4.3875775633313934</c:v>
                </c:pt>
                <c:pt idx="643">
                  <c:v>-4.3995220310292611</c:v>
                </c:pt>
                <c:pt idx="644">
                  <c:v>-4.4114665176962884</c:v>
                </c:pt>
                <c:pt idx="645">
                  <c:v>-4.4234110233321342</c:v>
                </c:pt>
                <c:pt idx="646">
                  <c:v>-4.4353555479364584</c:v>
                </c:pt>
                <c:pt idx="647">
                  <c:v>-4.4473000915089207</c:v>
                </c:pt>
                <c:pt idx="648">
                  <c:v>-4.4592446540491792</c:v>
                </c:pt>
                <c:pt idx="649">
                  <c:v>-4.4711892355568938</c:v>
                </c:pt>
                <c:pt idx="650">
                  <c:v>-4.4831338360317234</c:v>
                </c:pt>
                <c:pt idx="651">
                  <c:v>-4.4950784554733278</c:v>
                </c:pt>
                <c:pt idx="652">
                  <c:v>-4.507023093881366</c:v>
                </c:pt>
                <c:pt idx="653">
                  <c:v>-4.5189677512554978</c:v>
                </c:pt>
                <c:pt idx="654">
                  <c:v>-4.5309124275953812</c:v>
                </c:pt>
                <c:pt idx="655">
                  <c:v>-4.5428571229006769</c:v>
                </c:pt>
                <c:pt idx="656">
                  <c:v>-4.554801837171043</c:v>
                </c:pt>
                <c:pt idx="657">
                  <c:v>-4.5667465704061394</c:v>
                </c:pt>
                <c:pt idx="658">
                  <c:v>-4.5786913226056258</c:v>
                </c:pt>
                <c:pt idx="659">
                  <c:v>-4.5906360937691613</c:v>
                </c:pt>
                <c:pt idx="660">
                  <c:v>-4.6025808838964046</c:v>
                </c:pt>
                <c:pt idx="661">
                  <c:v>-4.6145256929870149</c:v>
                </c:pt>
                <c:pt idx="662">
                  <c:v>-4.6264705210406518</c:v>
                </c:pt>
                <c:pt idx="663">
                  <c:v>-4.6384153680569753</c:v>
                </c:pt>
                <c:pt idx="664">
                  <c:v>-4.6503602340356442</c:v>
                </c:pt>
                <c:pt idx="665">
                  <c:v>-4.6623051189763176</c:v>
                </c:pt>
                <c:pt idx="666">
                  <c:v>-4.6742500228786552</c:v>
                </c:pt>
                <c:pt idx="667">
                  <c:v>-4.686194945742316</c:v>
                </c:pt>
                <c:pt idx="668">
                  <c:v>-4.6981398875669589</c:v>
                </c:pt>
                <c:pt idx="669">
                  <c:v>-4.7100848483522437</c:v>
                </c:pt>
                <c:pt idx="670">
                  <c:v>-4.7220298280978303</c:v>
                </c:pt>
                <c:pt idx="671">
                  <c:v>-4.7339748268033777</c:v>
                </c:pt>
                <c:pt idx="672">
                  <c:v>-4.7459198444685446</c:v>
                </c:pt>
                <c:pt idx="673">
                  <c:v>-4.7578648810929911</c:v>
                </c:pt>
                <c:pt idx="674">
                  <c:v>-4.769809936676376</c:v>
                </c:pt>
                <c:pt idx="675">
                  <c:v>-4.7817550112183591</c:v>
                </c:pt>
                <c:pt idx="676">
                  <c:v>-4.7937001047185994</c:v>
                </c:pt>
                <c:pt idx="677">
                  <c:v>-4.8056452171767559</c:v>
                </c:pt>
                <c:pt idx="678">
                  <c:v>-4.8175903485924882</c:v>
                </c:pt>
                <c:pt idx="679">
                  <c:v>-4.8295354989654564</c:v>
                </c:pt>
                <c:pt idx="680">
                  <c:v>-4.8414806682953193</c:v>
                </c:pt>
                <c:pt idx="681">
                  <c:v>-4.8534258565817359</c:v>
                </c:pt>
                <c:pt idx="682">
                  <c:v>-4.8653710638243659</c:v>
                </c:pt>
                <c:pt idx="683">
                  <c:v>-4.8773162900228693</c:v>
                </c:pt>
                <c:pt idx="684">
                  <c:v>-4.8892615351769049</c:v>
                </c:pt>
                <c:pt idx="685">
                  <c:v>-4.9012067992861317</c:v>
                </c:pt>
                <c:pt idx="686">
                  <c:v>-4.9131520823502095</c:v>
                </c:pt>
                <c:pt idx="687">
                  <c:v>-4.9250973843687982</c:v>
                </c:pt>
                <c:pt idx="688">
                  <c:v>-4.9370427053415566</c:v>
                </c:pt>
                <c:pt idx="689">
                  <c:v>-4.9489880452681438</c:v>
                </c:pt>
                <c:pt idx="690">
                  <c:v>-4.9609334041482196</c:v>
                </c:pt>
                <c:pt idx="691">
                  <c:v>-4.9728787819814437</c:v>
                </c:pt>
                <c:pt idx="692">
                  <c:v>-4.9848241787674752</c:v>
                </c:pt>
                <c:pt idx="693">
                  <c:v>-4.9967695945059729</c:v>
                </c:pt>
                <c:pt idx="694">
                  <c:v>-5.0087150291965967</c:v>
                </c:pt>
                <c:pt idx="695">
                  <c:v>-5.0206604828390065</c:v>
                </c:pt>
                <c:pt idx="696">
                  <c:v>-5.032605955432861</c:v>
                </c:pt>
                <c:pt idx="697">
                  <c:v>-5.0445514469778203</c:v>
                </c:pt>
                <c:pt idx="698">
                  <c:v>-5.0564969574735432</c:v>
                </c:pt>
                <c:pt idx="699">
                  <c:v>-5.0684424869196896</c:v>
                </c:pt>
                <c:pt idx="700">
                  <c:v>-5.0803880353159183</c:v>
                </c:pt>
                <c:pt idx="701">
                  <c:v>-5.0923336026618893</c:v>
                </c:pt>
                <c:pt idx="702">
                  <c:v>-5.1042791889572614</c:v>
                </c:pt>
                <c:pt idx="703">
                  <c:v>-5.1162247942016945</c:v>
                </c:pt>
                <c:pt idx="704">
                  <c:v>-5.1281704183948484</c:v>
                </c:pt>
                <c:pt idx="705">
                  <c:v>-5.1401160615363821</c:v>
                </c:pt>
                <c:pt idx="706">
                  <c:v>-5.1520617236259545</c:v>
                </c:pt>
                <c:pt idx="707">
                  <c:v>-5.1640074046632263</c:v>
                </c:pt>
                <c:pt idx="708">
                  <c:v>-5.1759531046478555</c:v>
                </c:pt>
                <c:pt idx="709">
                  <c:v>-5.1878988235795029</c:v>
                </c:pt>
                <c:pt idx="710">
                  <c:v>-5.1998445614578275</c:v>
                </c:pt>
                <c:pt idx="711">
                  <c:v>-5.2117903182824881</c:v>
                </c:pt>
                <c:pt idx="712">
                  <c:v>-5.2237360940531445</c:v>
                </c:pt>
                <c:pt idx="713">
                  <c:v>-5.2356818887694567</c:v>
                </c:pt>
                <c:pt idx="714">
                  <c:v>-5.2476277024310836</c:v>
                </c:pt>
                <c:pt idx="715">
                  <c:v>-5.2595735350376849</c:v>
                </c:pt>
                <c:pt idx="716">
                  <c:v>-5.2715193865889205</c:v>
                </c:pt>
                <c:pt idx="717">
                  <c:v>-5.2834652570844494</c:v>
                </c:pt>
                <c:pt idx="718">
                  <c:v>-5.2954111465239313</c:v>
                </c:pt>
                <c:pt idx="719">
                  <c:v>-5.3073570549070253</c:v>
                </c:pt>
                <c:pt idx="720">
                  <c:v>-5.319302982233391</c:v>
                </c:pt>
                <c:pt idx="721">
                  <c:v>-5.3312489285026885</c:v>
                </c:pt>
                <c:pt idx="722">
                  <c:v>-5.3431948937145766</c:v>
                </c:pt>
                <c:pt idx="723">
                  <c:v>-5.3551408778687151</c:v>
                </c:pt>
                <c:pt idx="724">
                  <c:v>-5.3670868809647638</c:v>
                </c:pt>
                <c:pt idx="725">
                  <c:v>-5.3790329030023818</c:v>
                </c:pt>
                <c:pt idx="726">
                  <c:v>-5.3909789439812279</c:v>
                </c:pt>
                <c:pt idx="727">
                  <c:v>-5.4029250039009629</c:v>
                </c:pt>
                <c:pt idx="728">
                  <c:v>-5.4148710827612456</c:v>
                </c:pt>
                <c:pt idx="729">
                  <c:v>-5.426817180561736</c:v>
                </c:pt>
                <c:pt idx="730">
                  <c:v>-5.438763297302093</c:v>
                </c:pt>
                <c:pt idx="731">
                  <c:v>-5.4507094329819763</c:v>
                </c:pt>
                <c:pt idx="732">
                  <c:v>-5.4626555876010459</c:v>
                </c:pt>
                <c:pt idx="733">
                  <c:v>-5.4746017611589606</c:v>
                </c:pt>
                <c:pt idx="734">
                  <c:v>-5.4865479536553803</c:v>
                </c:pt>
                <c:pt idx="735">
                  <c:v>-5.4984941650899648</c:v>
                </c:pt>
                <c:pt idx="736">
                  <c:v>-5.510440395462374</c:v>
                </c:pt>
                <c:pt idx="737">
                  <c:v>-5.5223866447722667</c:v>
                </c:pt>
                <c:pt idx="738">
                  <c:v>-5.534332913019302</c:v>
                </c:pt>
                <c:pt idx="739">
                  <c:v>-5.5462792002031405</c:v>
                </c:pt>
                <c:pt idx="740">
                  <c:v>-5.5582255063234411</c:v>
                </c:pt>
                <c:pt idx="741">
                  <c:v>-5.5701718313798638</c:v>
                </c:pt>
                <c:pt idx="742">
                  <c:v>-5.5821181753720674</c:v>
                </c:pt>
                <c:pt idx="743">
                  <c:v>-5.5940645382997127</c:v>
                </c:pt>
                <c:pt idx="744">
                  <c:v>-5.6060109201624586</c:v>
                </c:pt>
                <c:pt idx="745">
                  <c:v>-5.617957320959964</c:v>
                </c:pt>
                <c:pt idx="746">
                  <c:v>-5.6299037406918897</c:v>
                </c:pt>
                <c:pt idx="747">
                  <c:v>-5.6418501793578946</c:v>
                </c:pt>
                <c:pt idx="748">
                  <c:v>-5.6537966369576385</c:v>
                </c:pt>
                <c:pt idx="749">
                  <c:v>-5.6657431134907803</c:v>
                </c:pt>
                <c:pt idx="750">
                  <c:v>-5.6776896089569799</c:v>
                </c:pt>
                <c:pt idx="751">
                  <c:v>-5.6896361233558972</c:v>
                </c:pt>
                <c:pt idx="752">
                  <c:v>-5.7015826566871919</c:v>
                </c:pt>
                <c:pt idx="753">
                  <c:v>-5.7135292089505239</c:v>
                </c:pt>
                <c:pt idx="754">
                  <c:v>-5.725475780145552</c:v>
                </c:pt>
                <c:pt idx="755">
                  <c:v>-5.7374223702719362</c:v>
                </c:pt>
                <c:pt idx="756">
                  <c:v>-5.7493689793293363</c:v>
                </c:pt>
                <c:pt idx="757">
                  <c:v>-5.7613156073174112</c:v>
                </c:pt>
                <c:pt idx="758">
                  <c:v>-5.7732622542358207</c:v>
                </c:pt>
                <c:pt idx="759">
                  <c:v>-5.7852089200842247</c:v>
                </c:pt>
                <c:pt idx="760">
                  <c:v>-5.797155604862283</c:v>
                </c:pt>
                <c:pt idx="761">
                  <c:v>-5.8091023085696554</c:v>
                </c:pt>
                <c:pt idx="762">
                  <c:v>-5.8210490312060008</c:v>
                </c:pt>
                <c:pt idx="763">
                  <c:v>-5.8329957727709791</c:v>
                </c:pt>
                <c:pt idx="764">
                  <c:v>-5.8449425332642502</c:v>
                </c:pt>
                <c:pt idx="765">
                  <c:v>-5.8568893126854729</c:v>
                </c:pt>
                <c:pt idx="766">
                  <c:v>-5.8688361110343079</c:v>
                </c:pt>
                <c:pt idx="767">
                  <c:v>-5.8807829283104143</c:v>
                </c:pt>
                <c:pt idx="768">
                  <c:v>-5.8927297645134518</c:v>
                </c:pt>
                <c:pt idx="769">
                  <c:v>-5.9046766196430802</c:v>
                </c:pt>
                <c:pt idx="770">
                  <c:v>-5.9166234936989586</c:v>
                </c:pt>
                <c:pt idx="771">
                  <c:v>-5.9285703866807475</c:v>
                </c:pt>
                <c:pt idx="772">
                  <c:v>-5.9405172985881061</c:v>
                </c:pt>
                <c:pt idx="773">
                  <c:v>-5.952464229420694</c:v>
                </c:pt>
                <c:pt idx="774">
                  <c:v>-5.9644111791781711</c:v>
                </c:pt>
                <c:pt idx="775">
                  <c:v>-5.9763581478601973</c:v>
                </c:pt>
                <c:pt idx="776">
                  <c:v>-5.9883051354664314</c:v>
                </c:pt>
                <c:pt idx="777">
                  <c:v>-6.0002521419965333</c:v>
                </c:pt>
                <c:pt idx="778">
                  <c:v>-6.0121991674501629</c:v>
                </c:pt>
                <c:pt idx="779">
                  <c:v>-6.02414621182698</c:v>
                </c:pt>
                <c:pt idx="780">
                  <c:v>-6.0360932751266443</c:v>
                </c:pt>
                <c:pt idx="781">
                  <c:v>-6.0480403573488157</c:v>
                </c:pt>
                <c:pt idx="782">
                  <c:v>-6.0599874584931532</c:v>
                </c:pt>
                <c:pt idx="783">
                  <c:v>-6.0719345785593175</c:v>
                </c:pt>
                <c:pt idx="784">
                  <c:v>-6.0838817175469675</c:v>
                </c:pt>
                <c:pt idx="785">
                  <c:v>-6.095828875455763</c:v>
                </c:pt>
                <c:pt idx="786">
                  <c:v>-6.1077760522853639</c:v>
                </c:pt>
                <c:pt idx="787">
                  <c:v>-6.11972324803543</c:v>
                </c:pt>
                <c:pt idx="788">
                  <c:v>-6.1316704627056202</c:v>
                </c:pt>
                <c:pt idx="789">
                  <c:v>-6.1436176962955953</c:v>
                </c:pt>
                <c:pt idx="790">
                  <c:v>-6.1555649488050141</c:v>
                </c:pt>
                <c:pt idx="791">
                  <c:v>-6.1675122202335366</c:v>
                </c:pt>
                <c:pt idx="792">
                  <c:v>-6.1794595105808225</c:v>
                </c:pt>
                <c:pt idx="793">
                  <c:v>-6.1914068198465317</c:v>
                </c:pt>
                <c:pt idx="794">
                  <c:v>-6.203354148030324</c:v>
                </c:pt>
                <c:pt idx="795">
                  <c:v>-6.2153014951318593</c:v>
                </c:pt>
                <c:pt idx="796">
                  <c:v>-6.2272488611507972</c:v>
                </c:pt>
                <c:pt idx="797">
                  <c:v>-6.2391962460867969</c:v>
                </c:pt>
                <c:pt idx="798">
                  <c:v>-6.251143649939519</c:v>
                </c:pt>
                <c:pt idx="799">
                  <c:v>-6.2630910727086224</c:v>
                </c:pt>
                <c:pt idx="800">
                  <c:v>-6.275038514393767</c:v>
                </c:pt>
                <c:pt idx="801">
                  <c:v>-6.2869859749946135</c:v>
                </c:pt>
                <c:pt idx="802">
                  <c:v>-6.2989334545108209</c:v>
                </c:pt>
                <c:pt idx="803">
                  <c:v>-6.3108809529420489</c:v>
                </c:pt>
                <c:pt idx="804">
                  <c:v>-6.3228284702879574</c:v>
                </c:pt>
                <c:pt idx="805">
                  <c:v>-6.3347760065482062</c:v>
                </c:pt>
                <c:pt idx="806">
                  <c:v>-6.3467235617224542</c:v>
                </c:pt>
                <c:pt idx="807">
                  <c:v>-6.3586711358103623</c:v>
                </c:pt>
                <c:pt idx="808">
                  <c:v>-6.3706187288115901</c:v>
                </c:pt>
                <c:pt idx="809">
                  <c:v>-6.3825663407257966</c:v>
                </c:pt>
                <c:pt idx="810">
                  <c:v>-6.3945139715526427</c:v>
                </c:pt>
                <c:pt idx="811">
                  <c:v>-6.4064616212917871</c:v>
                </c:pt>
                <c:pt idx="812">
                  <c:v>-6.4184092899428906</c:v>
                </c:pt>
                <c:pt idx="813">
                  <c:v>-6.4303569775056122</c:v>
                </c:pt>
                <c:pt idx="814">
                  <c:v>-6.4423046839796125</c:v>
                </c:pt>
                <c:pt idx="815">
                  <c:v>-6.4542524093645506</c:v>
                </c:pt>
                <c:pt idx="816">
                  <c:v>-6.4662001536600862</c:v>
                </c:pt>
                <c:pt idx="817">
                  <c:v>-6.47814791686588</c:v>
                </c:pt>
                <c:pt idx="818">
                  <c:v>-6.490095698981591</c:v>
                </c:pt>
                <c:pt idx="819">
                  <c:v>-6.502043500006879</c:v>
                </c:pt>
                <c:pt idx="820">
                  <c:v>-6.5139913199414039</c:v>
                </c:pt>
                <c:pt idx="821">
                  <c:v>-6.5259391587848263</c:v>
                </c:pt>
                <c:pt idx="822">
                  <c:v>-6.5378870165368053</c:v>
                </c:pt>
                <c:pt idx="823">
                  <c:v>-6.5498348931970005</c:v>
                </c:pt>
                <c:pt idx="824">
                  <c:v>-6.5617827887650719</c:v>
                </c:pt>
                <c:pt idx="825">
                  <c:v>-6.5737307032406793</c:v>
                </c:pt>
                <c:pt idx="826">
                  <c:v>-6.5856786366234825</c:v>
                </c:pt>
                <c:pt idx="827">
                  <c:v>-6.5976265889131422</c:v>
                </c:pt>
                <c:pt idx="828">
                  <c:v>-6.6095745601093174</c:v>
                </c:pt>
                <c:pt idx="829">
                  <c:v>-6.6215225502116679</c:v>
                </c:pt>
                <c:pt idx="830">
                  <c:v>-6.6334705592198535</c:v>
                </c:pt>
                <c:pt idx="831">
                  <c:v>-6.6454185871335341</c:v>
                </c:pt>
                <c:pt idx="832">
                  <c:v>-6.6573666339523703</c:v>
                </c:pt>
                <c:pt idx="833">
                  <c:v>-6.6693146996760211</c:v>
                </c:pt>
                <c:pt idx="834">
                  <c:v>-6.6812627843041463</c:v>
                </c:pt>
                <c:pt idx="835">
                  <c:v>-6.6932108878364067</c:v>
                </c:pt>
                <c:pt idx="836">
                  <c:v>-6.7051590102724612</c:v>
                </c:pt>
                <c:pt idx="837">
                  <c:v>-6.7171071516119696</c:v>
                </c:pt>
                <c:pt idx="838">
                  <c:v>-6.7290553118545926</c:v>
                </c:pt>
                <c:pt idx="839">
                  <c:v>-6.7410034909999892</c:v>
                </c:pt>
                <c:pt idx="840">
                  <c:v>-6.7529516890478201</c:v>
                </c:pt>
                <c:pt idx="841">
                  <c:v>-6.764899905997745</c:v>
                </c:pt>
                <c:pt idx="842">
                  <c:v>-6.7768481418494231</c:v>
                </c:pt>
                <c:pt idx="843">
                  <c:v>-6.7887963966025149</c:v>
                </c:pt>
                <c:pt idx="844">
                  <c:v>-6.8007446702566803</c:v>
                </c:pt>
                <c:pt idx="845">
                  <c:v>-6.8126929628115791</c:v>
                </c:pt>
                <c:pt idx="846">
                  <c:v>-6.8246412742668712</c:v>
                </c:pt>
                <c:pt idx="847">
                  <c:v>-6.8365896046222163</c:v>
                </c:pt>
                <c:pt idx="848">
                  <c:v>-6.8485379538772744</c:v>
                </c:pt>
                <c:pt idx="849">
                  <c:v>-6.8604863220317052</c:v>
                </c:pt>
                <c:pt idx="850">
                  <c:v>-6.8724347090851694</c:v>
                </c:pt>
                <c:pt idx="851">
                  <c:v>-6.884383115037326</c:v>
                </c:pt>
                <c:pt idx="852">
                  <c:v>-6.8963315398878349</c:v>
                </c:pt>
                <c:pt idx="853">
                  <c:v>-6.9082799836363566</c:v>
                </c:pt>
                <c:pt idx="854">
                  <c:v>-6.9202284462825512</c:v>
                </c:pt>
                <c:pt idx="855">
                  <c:v>-6.9321769278260783</c:v>
                </c:pt>
                <c:pt idx="856">
                  <c:v>-6.944125428266597</c:v>
                </c:pt>
                <c:pt idx="857">
                  <c:v>-6.9560739476037678</c:v>
                </c:pt>
                <c:pt idx="858">
                  <c:v>-6.9680224858372517</c:v>
                </c:pt>
                <c:pt idx="859">
                  <c:v>-6.9799710429667075</c:v>
                </c:pt>
                <c:pt idx="860">
                  <c:v>-6.9919196189917949</c:v>
                </c:pt>
                <c:pt idx="861">
                  <c:v>-7.0038682139121748</c:v>
                </c:pt>
                <c:pt idx="862">
                  <c:v>-7.0158168277275061</c:v>
                </c:pt>
                <c:pt idx="863">
                  <c:v>-7.0277654604374495</c:v>
                </c:pt>
                <c:pt idx="864">
                  <c:v>-7.0397141120416649</c:v>
                </c:pt>
                <c:pt idx="865">
                  <c:v>-7.0516627825398119</c:v>
                </c:pt>
                <c:pt idx="866">
                  <c:v>-7.0636114719315506</c:v>
                </c:pt>
                <c:pt idx="867">
                  <c:v>-7.0755601802165415</c:v>
                </c:pt>
                <c:pt idx="868">
                  <c:v>-7.0875089073944437</c:v>
                </c:pt>
                <c:pt idx="869">
                  <c:v>-7.0994576534649179</c:v>
                </c:pt>
                <c:pt idx="870">
                  <c:v>-7.1114064184276238</c:v>
                </c:pt>
                <c:pt idx="871">
                  <c:v>-7.1233552022822213</c:v>
                </c:pt>
                <c:pt idx="872">
                  <c:v>-7.1353040050283703</c:v>
                </c:pt>
                <c:pt idx="873">
                  <c:v>-7.1472528266657305</c:v>
                </c:pt>
                <c:pt idx="874">
                  <c:v>-7.1592016671939627</c:v>
                </c:pt>
                <c:pt idx="875">
                  <c:v>-7.1711505266127267</c:v>
                </c:pt>
                <c:pt idx="876">
                  <c:v>-7.1830994049216823</c:v>
                </c:pt>
                <c:pt idx="877">
                  <c:v>-7.1950483021204894</c:v>
                </c:pt>
                <c:pt idx="878">
                  <c:v>-7.2069972182088078</c:v>
                </c:pt>
                <c:pt idx="879">
                  <c:v>-7.2189461531862973</c:v>
                </c:pt>
                <c:pt idx="880">
                  <c:v>-7.2308951070526186</c:v>
                </c:pt>
                <c:pt idx="881">
                  <c:v>-7.2428440798074316</c:v>
                </c:pt>
                <c:pt idx="882">
                  <c:v>-7.2547930714503961</c:v>
                </c:pt>
                <c:pt idx="883">
                  <c:v>-7.2667420819811719</c:v>
                </c:pt>
                <c:pt idx="884">
                  <c:v>-7.2786911113994197</c:v>
                </c:pt>
                <c:pt idx="885">
                  <c:v>-7.2906401597047985</c:v>
                </c:pt>
                <c:pt idx="886">
                  <c:v>-7.302589226896969</c:v>
                </c:pt>
                <c:pt idx="887">
                  <c:v>-7.314538312975591</c:v>
                </c:pt>
                <c:pt idx="888">
                  <c:v>-7.3264874179403252</c:v>
                </c:pt>
                <c:pt idx="889">
                  <c:v>-7.3384365417908306</c:v>
                </c:pt>
                <c:pt idx="890">
                  <c:v>-7.3503856845267679</c:v>
                </c:pt>
                <c:pt idx="891">
                  <c:v>-7.3623348461477969</c:v>
                </c:pt>
                <c:pt idx="892">
                  <c:v>-7.3742840266535774</c:v>
                </c:pt>
                <c:pt idx="893">
                  <c:v>-7.3862332260437702</c:v>
                </c:pt>
                <c:pt idx="894">
                  <c:v>-7.3981824443180351</c:v>
                </c:pt>
                <c:pt idx="895">
                  <c:v>-7.4101316814760319</c:v>
                </c:pt>
                <c:pt idx="896">
                  <c:v>-7.4220809375174204</c:v>
                </c:pt>
                <c:pt idx="897">
                  <c:v>-7.4340302124418614</c:v>
                </c:pt>
                <c:pt idx="898">
                  <c:v>-7.4459795062490137</c:v>
                </c:pt>
                <c:pt idx="899">
                  <c:v>-7.4579288189385391</c:v>
                </c:pt>
                <c:pt idx="900">
                  <c:v>-7.4698781505100964</c:v>
                </c:pt>
                <c:pt idx="901">
                  <c:v>-7.4818275009633464</c:v>
                </c:pt>
                <c:pt idx="902">
                  <c:v>-7.4937768702979479</c:v>
                </c:pt>
                <c:pt idx="903">
                  <c:v>-7.5057262585135627</c:v>
                </c:pt>
                <c:pt idx="904">
                  <c:v>-7.5176756656098496</c:v>
                </c:pt>
                <c:pt idx="905">
                  <c:v>-7.5296250915864693</c:v>
                </c:pt>
                <c:pt idx="906">
                  <c:v>-7.5415745364430817</c:v>
                </c:pt>
                <c:pt idx="907">
                  <c:v>-7.5535240001793467</c:v>
                </c:pt>
                <c:pt idx="908">
                  <c:v>-7.5654734827949248</c:v>
                </c:pt>
                <c:pt idx="909">
                  <c:v>-7.577422984289476</c:v>
                </c:pt>
                <c:pt idx="910">
                  <c:v>-7.5893725046626601</c:v>
                </c:pt>
                <c:pt idx="911">
                  <c:v>-7.6013220439141378</c:v>
                </c:pt>
                <c:pt idx="912">
                  <c:v>-7.613271602043568</c:v>
                </c:pt>
                <c:pt idx="913">
                  <c:v>-7.6252211790506124</c:v>
                </c:pt>
                <c:pt idx="914">
                  <c:v>-7.6371707749349298</c:v>
                </c:pt>
                <c:pt idx="915">
                  <c:v>-7.649120389696181</c:v>
                </c:pt>
                <c:pt idx="916">
                  <c:v>-7.6610700233340259</c:v>
                </c:pt>
                <c:pt idx="917">
                  <c:v>-7.6730196758481251</c:v>
                </c:pt>
                <c:pt idx="918">
                  <c:v>-7.6849693472381375</c:v>
                </c:pt>
                <c:pt idx="919">
                  <c:v>-7.696919037503724</c:v>
                </c:pt>
                <c:pt idx="920">
                  <c:v>-7.7088687466445451</c:v>
                </c:pt>
                <c:pt idx="921">
                  <c:v>-7.7208184746602608</c:v>
                </c:pt>
                <c:pt idx="922">
                  <c:v>-7.7327682215505309</c:v>
                </c:pt>
                <c:pt idx="923">
                  <c:v>-7.744717987315016</c:v>
                </c:pt>
                <c:pt idx="924">
                  <c:v>-7.7566677719533752</c:v>
                </c:pt>
                <c:pt idx="925">
                  <c:v>-7.76861757546527</c:v>
                </c:pt>
                <c:pt idx="926">
                  <c:v>-7.7805673978503593</c:v>
                </c:pt>
                <c:pt idx="927">
                  <c:v>-7.792517239108304</c:v>
                </c:pt>
                <c:pt idx="928">
                  <c:v>-7.8044670992387646</c:v>
                </c:pt>
                <c:pt idx="929">
                  <c:v>-7.8164169782414001</c:v>
                </c:pt>
                <c:pt idx="930">
                  <c:v>-7.8283668761158713</c:v>
                </c:pt>
                <c:pt idx="931">
                  <c:v>-7.8403167928618389</c:v>
                </c:pt>
                <c:pt idx="932">
                  <c:v>-7.8522667284789627</c:v>
                </c:pt>
                <c:pt idx="933">
                  <c:v>-7.8642166829669025</c:v>
                </c:pt>
                <c:pt idx="934">
                  <c:v>-7.876166656325319</c:v>
                </c:pt>
                <c:pt idx="935">
                  <c:v>-7.8881166485538721</c:v>
                </c:pt>
                <c:pt idx="936">
                  <c:v>-7.9000666596522215</c:v>
                </c:pt>
                <c:pt idx="937">
                  <c:v>-7.9120166896200281</c:v>
                </c:pt>
                <c:pt idx="938">
                  <c:v>-7.9239667384569517</c:v>
                </c:pt>
                <c:pt idx="939">
                  <c:v>-7.9359168061626528</c:v>
                </c:pt>
                <c:pt idx="940">
                  <c:v>-7.9478668927367915</c:v>
                </c:pt>
                <c:pt idx="941">
                  <c:v>-7.9598169981790283</c:v>
                </c:pt>
                <c:pt idx="942">
                  <c:v>-7.9717671224890223</c:v>
                </c:pt>
                <c:pt idx="943">
                  <c:v>-7.983717265666435</c:v>
                </c:pt>
                <c:pt idx="944">
                  <c:v>-7.9956674277109263</c:v>
                </c:pt>
                <c:pt idx="945">
                  <c:v>-8.0076176086221551</c:v>
                </c:pt>
                <c:pt idx="946">
                  <c:v>-8.019567808399783</c:v>
                </c:pt>
                <c:pt idx="947">
                  <c:v>-8.0315180270434698</c:v>
                </c:pt>
                <c:pt idx="948">
                  <c:v>-8.0434682645528763</c:v>
                </c:pt>
                <c:pt idx="949">
                  <c:v>-8.0554185209276614</c:v>
                </c:pt>
                <c:pt idx="950">
                  <c:v>-8.0673687961674876</c:v>
                </c:pt>
                <c:pt idx="951">
                  <c:v>-8.0793190902720138</c:v>
                </c:pt>
                <c:pt idx="952">
                  <c:v>-8.0912694032408989</c:v>
                </c:pt>
                <c:pt idx="953">
                  <c:v>-8.1032197350738056</c:v>
                </c:pt>
                <c:pt idx="954">
                  <c:v>-8.1151700857703926</c:v>
                </c:pt>
                <c:pt idx="955">
                  <c:v>-8.1271204553303207</c:v>
                </c:pt>
                <c:pt idx="956">
                  <c:v>-8.1390708437532489</c:v>
                </c:pt>
                <c:pt idx="957">
                  <c:v>-8.1510212510388396</c:v>
                </c:pt>
                <c:pt idx="958">
                  <c:v>-8.1629716771867518</c:v>
                </c:pt>
                <c:pt idx="959">
                  <c:v>-8.1749221221966444</c:v>
                </c:pt>
                <c:pt idx="960">
                  <c:v>-8.1868725860681799</c:v>
                </c:pt>
                <c:pt idx="961">
                  <c:v>-8.1988230688010173</c:v>
                </c:pt>
                <c:pt idx="962">
                  <c:v>-8.2107735703948173</c:v>
                </c:pt>
                <c:pt idx="963">
                  <c:v>-8.2227240908492405</c:v>
                </c:pt>
                <c:pt idx="964">
                  <c:v>-8.2346746301639477</c:v>
                </c:pt>
                <c:pt idx="965">
                  <c:v>-8.2466251883385979</c:v>
                </c:pt>
                <c:pt idx="966">
                  <c:v>-8.2585757653728518</c:v>
                </c:pt>
                <c:pt idx="967">
                  <c:v>-8.27052636126637</c:v>
                </c:pt>
                <c:pt idx="968">
                  <c:v>-8.2824769760188115</c:v>
                </c:pt>
                <c:pt idx="969">
                  <c:v>-8.2944276096298388</c:v>
                </c:pt>
                <c:pt idx="970">
                  <c:v>-8.3063782620991109</c:v>
                </c:pt>
                <c:pt idx="971">
                  <c:v>-8.3183289334262884</c:v>
                </c:pt>
                <c:pt idx="972">
                  <c:v>-8.3302796236110304</c:v>
                </c:pt>
                <c:pt idx="973">
                  <c:v>-8.3422303326529992</c:v>
                </c:pt>
                <c:pt idx="974">
                  <c:v>-8.3541810605518538</c:v>
                </c:pt>
                <c:pt idx="975">
                  <c:v>-8.366131807307255</c:v>
                </c:pt>
                <c:pt idx="976">
                  <c:v>-8.3780825729188617</c:v>
                </c:pt>
                <c:pt idx="977">
                  <c:v>-8.3900333573863364</c:v>
                </c:pt>
                <c:pt idx="978">
                  <c:v>-8.401984160709338</c:v>
                </c:pt>
                <c:pt idx="979">
                  <c:v>-8.4139349828875272</c:v>
                </c:pt>
                <c:pt idx="980">
                  <c:v>-8.4258858239205647</c:v>
                </c:pt>
                <c:pt idx="981">
                  <c:v>-8.4378366838081096</c:v>
                </c:pt>
                <c:pt idx="982">
                  <c:v>-8.4497875625498242</c:v>
                </c:pt>
                <c:pt idx="983">
                  <c:v>-8.4617384601453676</c:v>
                </c:pt>
                <c:pt idx="984">
                  <c:v>-8.4736893765944004</c:v>
                </c:pt>
                <c:pt idx="985">
                  <c:v>-8.4856403118965815</c:v>
                </c:pt>
                <c:pt idx="986">
                  <c:v>-8.4975912660515736</c:v>
                </c:pt>
                <c:pt idx="987">
                  <c:v>-8.5095422390590354</c:v>
                </c:pt>
                <c:pt idx="988">
                  <c:v>-8.5214932309186278</c:v>
                </c:pt>
                <c:pt idx="989">
                  <c:v>-8.5334442416300114</c:v>
                </c:pt>
                <c:pt idx="990">
                  <c:v>-8.5453952711928469</c:v>
                </c:pt>
                <c:pt idx="991">
                  <c:v>-8.5573463196067934</c:v>
                </c:pt>
                <c:pt idx="992">
                  <c:v>-8.5692973868715132</c:v>
                </c:pt>
                <c:pt idx="993">
                  <c:v>-8.5812484729866654</c:v>
                </c:pt>
                <c:pt idx="994">
                  <c:v>-8.5931995779519106</c:v>
                </c:pt>
                <c:pt idx="995">
                  <c:v>-8.6051507017669078</c:v>
                </c:pt>
                <c:pt idx="996">
                  <c:v>-8.6171018444313194</c:v>
                </c:pt>
                <c:pt idx="997">
                  <c:v>-8.6290530059448045</c:v>
                </c:pt>
                <c:pt idx="998">
                  <c:v>-8.6410041863070237</c:v>
                </c:pt>
                <c:pt idx="999">
                  <c:v>-8.6529553855176378</c:v>
                </c:pt>
                <c:pt idx="1000">
                  <c:v>-8.6649066035763074</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052"/>
</file>

<file path=xl/ctrlProps/ctrlProp12.xml><?xml version="1.0" encoding="utf-8"?>
<formControlPr xmlns="http://schemas.microsoft.com/office/spreadsheetml/2009/9/main" objectType="Spin" dx="15" fmlaLink="$C$12" inc="100" max="30000" noThreeD="1" page="10" val="6631"/>
</file>

<file path=xl/ctrlProps/ctrlProp13.xml><?xml version="1.0" encoding="utf-8"?>
<formControlPr xmlns="http://schemas.microsoft.com/office/spreadsheetml/2009/9/main" objectType="Spin" dx="15" fmlaLink="$C$12" inc="100" max="30000" noThreeD="1" page="10" val="6631"/>
</file>

<file path=xl/ctrlProps/ctrlProp14.xml><?xml version="1.0" encoding="utf-8"?>
<formControlPr xmlns="http://schemas.microsoft.com/office/spreadsheetml/2009/9/main" objectType="Spin" dx="15" fmlaLink="Stabilito!C12" inc="100" max="30000" noThreeD="1" page="10" val="6631"/>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6631"/>
</file>

<file path=xl/ctrlProps/ctrlProp2.xml><?xml version="1.0" encoding="utf-8"?>
<formControlPr xmlns="http://schemas.microsoft.com/office/spreadsheetml/2009/9/main" objectType="Spin" dx="15" fmlaLink="$C$12" inc="100" max="30000" noThreeD="1" page="10" val="6631"/>
</file>

<file path=xl/ctrlProps/ctrlProp20.xml><?xml version="1.0" encoding="utf-8"?>
<formControlPr xmlns="http://schemas.microsoft.com/office/spreadsheetml/2009/9/main" objectType="Spin" dx="15" fmlaLink="Stabilito!C12" inc="100" max="30000" noThreeD="1" page="10" val="6631"/>
</file>

<file path=xl/ctrlProps/ctrlProp3.xml><?xml version="1.0" encoding="utf-8"?>
<formControlPr xmlns="http://schemas.microsoft.com/office/spreadsheetml/2009/9/main" objectType="Spin" dx="15" fmlaLink="$C$13" inc="50" max="30000" noThreeD="1" page="10" val="1022"/>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T21" sqref="T21"/>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571</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50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572</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569</v>
      </c>
      <c r="D9" s="557"/>
      <c r="E9" s="90"/>
      <c r="K9" s="33"/>
      <c r="L9" s="139" t="str">
        <f>IF(Lang="Français","Implantation 'x'",IF(Lang="English","Basement 'x'",""))</f>
        <v>Implantation 'x'</v>
      </c>
      <c r="M9" s="554">
        <v>942</v>
      </c>
      <c r="N9" s="555"/>
      <c r="O9" s="575">
        <v>2002</v>
      </c>
      <c r="P9" s="575"/>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63" t="s">
        <v>568</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6631</v>
      </c>
      <c r="D12" s="34" t="s">
        <v>423</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1564</v>
      </c>
    </row>
    <row r="13" spans="1:20" ht="12.75" customHeight="1" x14ac:dyDescent="0.2">
      <c r="A13" s="25"/>
      <c r="B13" s="139" t="str">
        <f>IF(Lang="Français","Centre de Masse",IF(Lang="English","Center of Mass",""))</f>
        <v>Centre de Masse</v>
      </c>
      <c r="C13" s="35">
        <v>1022</v>
      </c>
      <c r="D13" s="34" t="s">
        <v>423</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2052</v>
      </c>
      <c r="D14" s="555"/>
      <c r="L14" s="108" t="str">
        <f>IF(Lang="Français","Masse fusée",IF(Lang="English","Rocket Mass",""))</f>
        <v>Masse fusée</v>
      </c>
      <c r="M14" s="112">
        <f ca="1">MasseSans+MpropuPlein</f>
        <v>8.2629999999999999</v>
      </c>
      <c r="N14" s="567">
        <f ca="1">MasseSans+MpropuVide</f>
        <v>7.2810000000000006</v>
      </c>
      <c r="O14" s="568"/>
      <c r="P14" s="109">
        <f>IF(OR(D12="sans propu",D12="without motor"),C12/1000,IF(OR(D12="avec propu vide",D12="with empty motor"),C12/1000-MpropuVide,IF(OR(D12="avec propu plein",D12="with loaded motor"),C12/1000-MpropuPlein,"Erreur")))</f>
        <v>6.6310000000000002</v>
      </c>
      <c r="Q14" s="29"/>
      <c r="S14" s="386" t="str">
        <f>IF(Lang="Français","Bas",IF(Lang="English","Base",""))</f>
        <v>Bas</v>
      </c>
      <c r="T14" s="387">
        <f>XpropuRef</f>
        <v>2052</v>
      </c>
    </row>
    <row r="15" spans="1:20" ht="12.75" customHeight="1" x14ac:dyDescent="0.2">
      <c r="A15" s="25"/>
      <c r="B15" s="139" t="str">
        <f>IF(Lang="Français","Diamètre Réf.",IF(Lang="English","Ref. Diameter",""))</f>
        <v>Diamètre Réf.</v>
      </c>
      <c r="C15" s="554">
        <f>((3/4)*104+(1/4)*84)</f>
        <v>99</v>
      </c>
      <c r="D15" s="555"/>
      <c r="L15" s="175" t="str">
        <f>IF(Lang="Français","CdM fusée",IF(Lang="English","Rocket CoM",""))</f>
        <v>CdM fusée</v>
      </c>
      <c r="M15" s="176">
        <f ca="1">(XcgSans*MasseSans+(XpropuRef-Long_propu+XpropuPlein)*MpropuPlein)/MassePlein</f>
        <v>1178.4255113155029</v>
      </c>
      <c r="N15" s="569">
        <f ca="1">(XcgSans*MasseSans+(XpropuRef-Long_propu+XpropuVide)*MpropuVide)/MasseVide</f>
        <v>1091.8118390330999</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1022</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1812</v>
      </c>
    </row>
    <row r="18" spans="1:22" ht="12.75" customHeight="1" thickTop="1" x14ac:dyDescent="0.2">
      <c r="A18" s="25"/>
      <c r="B18" s="139" t="s">
        <v>54</v>
      </c>
      <c r="C18" s="544" t="s">
        <v>552</v>
      </c>
      <c r="D18" s="545"/>
      <c r="K18" s="37"/>
      <c r="L18" s="108" t="str">
        <f>IF(Lang="Français","Coiffe",IF(Lang="English","Nose Cone",""))</f>
        <v>Coiffe</v>
      </c>
      <c r="M18" s="547">
        <f>IF(LEFT(Forme_ogive,5)="Parab",1/2*Long_ogive,IF(LEFT(Forme_ogive,4)="Ogiv",7/15*Long_ogive,IF(LEFT(Forme_ogive,3)="Con",2/3*Long_ogive)))</f>
        <v>168</v>
      </c>
      <c r="N18" s="548"/>
      <c r="O18" s="546">
        <f>2*POWER(D_og/D_ref, 2)</f>
        <v>1.4398530762167128</v>
      </c>
      <c r="P18" s="546"/>
      <c r="Q18" s="29"/>
      <c r="S18" s="386" t="str">
        <f>IF(Lang="Français","Emplanture","Root edge")</f>
        <v>Emplanture</v>
      </c>
      <c r="T18" s="387">
        <f>m_ail</f>
        <v>190</v>
      </c>
    </row>
    <row r="19" spans="1:22" ht="12.75" customHeight="1" x14ac:dyDescent="0.2">
      <c r="A19" s="25"/>
      <c r="B19" s="139" t="str">
        <f>IF(Lang="Français","Position du bas",IF(Lang="English","Basement",""))</f>
        <v>Position du bas</v>
      </c>
      <c r="C19" s="575">
        <v>2052</v>
      </c>
      <c r="D19" s="575"/>
      <c r="L19" s="108" t="str">
        <f>IF(Lang="Français","Ailerons",IF(Lang="English","Fins",""))</f>
        <v>Ailerons</v>
      </c>
      <c r="M19" s="547">
        <f>(XCpa*Cnail-0.5*XCpi*Cni)/Cnai</f>
        <v>1932.829261419236</v>
      </c>
      <c r="N19" s="548"/>
      <c r="O19" s="549">
        <f>Cnail-Cni/2</f>
        <v>10.518007420980556</v>
      </c>
      <c r="P19" s="550"/>
      <c r="Q19" s="29"/>
      <c r="S19" s="386" t="str">
        <f>IF(Lang="Français","Bas","Base")</f>
        <v>Bas</v>
      </c>
      <c r="T19" s="387">
        <f>X_ail</f>
        <v>2002</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1925.3950617283951</v>
      </c>
      <c r="N20" s="548"/>
      <c r="O20" s="546">
        <f>4*Q_ail*POWER((E_ail/D_ref),2)*(1+D_ail/(2*E_ail+D_ail))/(1+SQRT(1+POWER(2*f_ail/(m_ail+n_ail),2)))</f>
        <v>14.990582677515992</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857.4</v>
      </c>
      <c r="N21" s="548"/>
      <c r="O21" s="546">
        <f>IF(LEFT(Type_masquage,1)="M",0, 4*Q_can*POWER((E_can/D_ref),2)*(1+D_can/(2*E_can+D_can))/(1+SQRT(1+POWER(2*f_can/(m_can+n_can),2))))</f>
        <v>9.7925567175680541</v>
      </c>
      <c r="P21" s="546"/>
      <c r="Q21" s="29"/>
    </row>
    <row r="22" spans="1:22" ht="12.75" customHeight="1" thickTop="1" x14ac:dyDescent="0.2">
      <c r="A22" s="25"/>
      <c r="B22" s="139" t="str">
        <f>IF(Lang="Français","Forme",IF(Lang="English","Shape",""))</f>
        <v>Forme</v>
      </c>
      <c r="C22" s="577" t="s">
        <v>570</v>
      </c>
      <c r="D22" s="578"/>
      <c r="L22" s="108" t="str">
        <f>IF(Lang="Français","Partie masquée",IF(Lang="English","Interation zone",""))</f>
        <v>Partie masquée</v>
      </c>
      <c r="M22" s="560">
        <f>IF(LEFT(Type_masquage,1)="B", X_int-m_int+p_int*(m_int+2*n_int)/(3*(m_int+n_int))+(m_int+n_int-m_int*n_int/(m_int+n_int))/6, 0 )</f>
        <v>1907.9123000011195</v>
      </c>
      <c r="N22" s="560"/>
      <c r="O22" s="549">
        <f>IF(LEFT(Type_masquage,1)="B", 4*Q_int*POWER((E_int/D_ref),2)*(1+D_int/(2*E_int+D_int))/(1+SQRT(1+POWER(2*f_int/(m_int+n_int),2))), 0 )</f>
        <v>8.9451505130708711</v>
      </c>
      <c r="P22" s="550"/>
      <c r="Q22" s="29"/>
    </row>
    <row r="23" spans="1:22" ht="12.75" customHeight="1" x14ac:dyDescent="0.2">
      <c r="A23" s="25"/>
      <c r="B23" s="139" t="str">
        <f>IF(Lang="Français","Hauteur",IF(Lang="English","Heigth",""))</f>
        <v>Hauteur</v>
      </c>
      <c r="C23" s="554">
        <v>252</v>
      </c>
      <c r="D23" s="555"/>
      <c r="L23" s="108" t="s">
        <v>156</v>
      </c>
      <c r="M23" s="547">
        <f>IF(OR(RIGHT(Nb_diam,1)=",",D2j=0),0, X_j+l_j/3*(1+1/(1+D1j/D2j)) )</f>
        <v>973.063829787234</v>
      </c>
      <c r="N23" s="548"/>
      <c r="O23" s="546">
        <f>IF(OR(RIGHT(Nb_diam,1)=",",D2j=0),0,2*(POWER(D2j/D_ref,2)-POWER(D1j/D_ref,2)))</f>
        <v>0.76726864605652523</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2026.113475177305</v>
      </c>
      <c r="N24" s="548"/>
      <c r="O24" s="546">
        <f>IF( OR(RIGHT(Nb_diam,1)=",",D2r=0), 0, 2*(POWER(D2r/D_ref,2)-POWER(D1r/D_ref,2)) )</f>
        <v>-0.76726864605652523</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45931</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2" ht="12.75" customHeight="1" thickTop="1" x14ac:dyDescent="0.2">
      <c r="A27" s="25"/>
      <c r="B27" s="30"/>
      <c r="C27" s="573" t="s">
        <v>425</v>
      </c>
      <c r="D27" s="574"/>
      <c r="E27" s="146">
        <f>m_ail</f>
        <v>190</v>
      </c>
      <c r="F27" s="105" t="s">
        <v>64</v>
      </c>
      <c r="G27" s="104">
        <f>IF(RIGHT(Type_fusee,1)=".",10, IF(OR(LEFT(Type_fusee,1)="R",LEFT(Type_fusee,1)=",",LEFT(Type_fusee,4)="Mini"),10, IF(LEFT(Type_fusee,5)="Micro",10, IF(RIGHT(Type_fusee,1)=" ",1))))</f>
        <v>10</v>
      </c>
      <c r="H27" s="589">
        <f>Long_tot/D_ref</f>
        <v>20.727272727272727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170</v>
      </c>
      <c r="E28" s="146">
        <f>n_ail+(m_ail-n_ail)*(1-E_int/E_ail)</f>
        <v>113.78571428571428</v>
      </c>
      <c r="F28" s="105" t="str">
        <f>IF(Lang="Français","Portance","Lift")</f>
        <v>Portance</v>
      </c>
      <c r="G28" s="104">
        <f>IF(RIGHT(Type_fusee,1)=".",15,IF(OR(LEFT(Type_fusee,1)="R",LEFT(Type_fusee,1)=",",LEFT(Type_fusee,4)="Mini"),15, IF(LEFT(Type_fusee,5)="Micro",15, IF(RIGHT(Type_fusee,1)=" ",15))))</f>
        <v>15</v>
      </c>
      <c r="H28" s="508">
        <f>Cnai+Cnc+Cno+Cnj+Cnr</f>
        <v>21.750417214765324</v>
      </c>
      <c r="I28" s="508">
        <f>Cnail+Cnc+Cno+Cnj+Cnr</f>
        <v>26.22299247130076</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124.71428571428571</v>
      </c>
      <c r="F29" s="515" t="str">
        <f>IF(Lang="Français","MargeStat.","StatMargin")</f>
        <v>MargeStat.</v>
      </c>
      <c r="G29" s="510">
        <f>IF(RIGHT(Type_fusee,1)=".",2, IF(OR(LEFT(Type_fusee,1)="R",LEFT(Type_fusee,1)=",",LEFT(Type_fusee,4)="Mini"),1.5, IF(LEFT(Type_fusee,5)="Micro",1, IF(RIGHT(Type_fusee,1)=" ",1))))</f>
        <v>2</v>
      </c>
      <c r="H29" s="97">
        <f ca="1">(XCp-XcgPlein)/D_ref</f>
        <v>1.1741687960449341</v>
      </c>
      <c r="I29" s="98">
        <f ca="1">(XCp0-XcgVide)/D_ref</f>
        <v>3.1055642841803608</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c r="U29" s="24" t="s">
        <v>573</v>
      </c>
    </row>
    <row r="30" spans="1:22" ht="12.75" customHeight="1" x14ac:dyDescent="0.2">
      <c r="A30" s="25"/>
      <c r="B30" s="524" t="str">
        <f>IF(Lang="Français"," Flèche          'p'"," Offset         'p'")</f>
        <v xml:space="preserve"> Flèche          'p'</v>
      </c>
      <c r="C30" s="35">
        <v>180</v>
      </c>
      <c r="D30" s="35">
        <v>120</v>
      </c>
      <c r="E30" s="146">
        <f>IF(D_can/2+E_can&lt;=D_ail/2,0, IF(D_can/2+E_can&gt;=D_ail/2+E_ail,E_ail,  D_can/2+E_can - D_ail/2  ) )</f>
        <v>97</v>
      </c>
      <c r="F30" s="516" t="str">
        <f>IF(Lang="Français","Couple","Torque")</f>
        <v>Couple</v>
      </c>
      <c r="G30" s="511">
        <f>IF(RIGHT(Type_fusee,1)=".",40, IF(OR(LEFT(Type_fusee,1)="R",LEFT(Type_fusee,1)=",",LEFT(Type_fusee,4)="Mini"),30, IF(LEFT(Type_fusee,5)="Micro",15, IF(RIGHT(Type_fusee,1)=" ",15))))</f>
        <v>40</v>
      </c>
      <c r="H30" s="99">
        <f ca="1">MS_min*Cn</f>
        <v>25.538661194536008</v>
      </c>
      <c r="I30" s="96">
        <f ca="1">MS_max*Cn0</f>
        <v>81.437188843202136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c r="U30" s="24" t="s">
        <v>574</v>
      </c>
      <c r="V30" s="24" t="s">
        <v>575</v>
      </c>
    </row>
    <row r="31" spans="1:22" ht="12.75" customHeight="1" x14ac:dyDescent="0.2">
      <c r="A31" s="25"/>
      <c r="B31" s="524" t="str">
        <f>IF(Lang="Français"," Envergure     'E'",IF(Lang="English"," Span          'E'",""))</f>
        <v xml:space="preserve"> Envergure     'E'</v>
      </c>
      <c r="C31" s="35">
        <v>140</v>
      </c>
      <c r="D31" s="35">
        <v>107</v>
      </c>
      <c r="E31" s="146">
        <f>ep_ail</f>
        <v>3</v>
      </c>
      <c r="F31" s="106" t="s">
        <v>55</v>
      </c>
      <c r="G31" s="103"/>
      <c r="H31" s="509">
        <f>(Cnai*XCpai+Cnc*XCpc+Cnj*XCpj+Cnr*XCpr+Cno*XCpo)/(Cnai+Cnc+Cnr+Cnj+Cno)</f>
        <v>1294.6682221239514</v>
      </c>
      <c r="I31" s="509">
        <f>(Cnail*XCpa+Cnc*XCpc+Cnj*XCpj+Cnr*XCpr+Cno*XCpo)/(Cnail+Cnc+Cnr+Cnj+Cno)</f>
        <v>1399.2627031669556</v>
      </c>
      <c r="J31" s="102"/>
      <c r="K31" s="32"/>
      <c r="Q31" s="29"/>
      <c r="R31" s="38"/>
      <c r="S31" s="388"/>
      <c r="U31" s="24">
        <v>2.1</v>
      </c>
      <c r="V31" s="24">
        <v>24.152000000000001</v>
      </c>
    </row>
    <row r="32" spans="1:22" ht="12.75" customHeight="1" x14ac:dyDescent="0.2">
      <c r="A32" s="25"/>
      <c r="B32" s="525" t="str">
        <f>IF(Lang="Français"," Epaisseur     'ep'",IF(Lang="English"," Thickness  'ep'",""))</f>
        <v xml:space="preserve"> Epaisseur     'ep'</v>
      </c>
      <c r="C32" s="35">
        <v>3</v>
      </c>
      <c r="D32" s="35">
        <v>3</v>
      </c>
      <c r="E32" s="146">
        <f>IF(Q_ail=Q_can,Q_ail,FALSE)</f>
        <v>4</v>
      </c>
      <c r="F32" s="106" t="s">
        <v>66</v>
      </c>
      <c r="G32" s="103"/>
      <c r="H32" s="100">
        <f ca="1">(XCp-XcgPlein)/Long_tot*100</f>
        <v>5.6648494546027512</v>
      </c>
      <c r="I32" s="101">
        <f ca="1">(XCp-XcgVide)/Long_tot*100</f>
        <v>9.8857886496516336</v>
      </c>
      <c r="J32" s="102"/>
      <c r="K32" s="32"/>
      <c r="Q32" s="29"/>
      <c r="R32" s="38"/>
      <c r="U32" s="24">
        <v>3.06</v>
      </c>
      <c r="V32" s="24">
        <v>24.152000000000001</v>
      </c>
    </row>
    <row r="33" spans="1:23" ht="12.75" customHeight="1" x14ac:dyDescent="0.2">
      <c r="A33" s="25"/>
      <c r="B33" s="524" t="str">
        <f>IF(Lang="Français"," Nombre            ",IF(Lang="English"," Number of fins",""))</f>
        <v xml:space="preserve"> Nombre            </v>
      </c>
      <c r="C33" s="36">
        <v>4</v>
      </c>
      <c r="D33" s="36">
        <v>4</v>
      </c>
      <c r="E33" s="146">
        <f>X_ail</f>
        <v>2002</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2002</v>
      </c>
      <c r="D34" s="35">
        <v>942</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130.03767605535538</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130.66751700403586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-942</v>
      </c>
      <c r="D126" s="46">
        <f>IF(AND(RIGHT(Nb_diam,1)=".",X_j), D1j/2, D125 )</f>
        <v>42</v>
      </c>
      <c r="E126" s="93">
        <f t="shared" si="0"/>
        <v>-42</v>
      </c>
      <c r="K126" s="46"/>
    </row>
    <row r="127" spans="2:18" x14ac:dyDescent="0.2">
      <c r="B127" s="45" t="s">
        <v>74</v>
      </c>
      <c r="C127" s="46">
        <f>IF(AND(RIGHT(Nb_diam,1)=".",X_j), -X_j-l_j, C126 )</f>
        <v>-1002</v>
      </c>
      <c r="D127" s="46">
        <f>IF(AND(RIGHT(Nb_diam,1)=".",X_j), D2j/2, D126 )</f>
        <v>52</v>
      </c>
      <c r="E127" s="93">
        <f t="shared" si="0"/>
        <v>-52</v>
      </c>
      <c r="K127" s="46"/>
    </row>
    <row r="128" spans="2:18" x14ac:dyDescent="0.2">
      <c r="B128" s="45" t="s">
        <v>75</v>
      </c>
      <c r="C128" s="46">
        <f>IF(AND(RIGHT(Nb_diam,1)=".",X_r), -X_r, C127 )</f>
        <v>-2002</v>
      </c>
      <c r="D128" s="46">
        <f>IF(AND(RIGHT(Nb_diam,1)=".",X_r), D1r/2, D127 )</f>
        <v>52</v>
      </c>
      <c r="E128" s="93">
        <f t="shared" si="0"/>
        <v>-52</v>
      </c>
      <c r="K128" s="46"/>
    </row>
    <row r="129" spans="2:11" x14ac:dyDescent="0.2">
      <c r="B129" s="45" t="s">
        <v>76</v>
      </c>
      <c r="C129" s="46">
        <f>IF(AND(RIGHT(Nb_diam,1)=".",X_r), -X_r-l_r, C128 )</f>
        <v>-2052</v>
      </c>
      <c r="D129" s="46">
        <f>IF(AND(RIGHT(Nb_diam,1)=".",X_r), D2r/2, D128 )</f>
        <v>42</v>
      </c>
      <c r="E129" s="93">
        <f t="shared" si="0"/>
        <v>-42</v>
      </c>
      <c r="K129" s="46"/>
    </row>
    <row r="130" spans="2:11" x14ac:dyDescent="0.2">
      <c r="B130" s="45" t="s">
        <v>77</v>
      </c>
      <c r="C130" s="46">
        <f>-Long_tot</f>
        <v>-2052</v>
      </c>
      <c r="D130" s="46">
        <f>D129</f>
        <v>42</v>
      </c>
      <c r="E130" s="93">
        <f t="shared" si="0"/>
        <v>-42</v>
      </c>
      <c r="K130" s="46"/>
    </row>
    <row r="131" spans="2:11" x14ac:dyDescent="0.2">
      <c r="B131" s="45" t="s">
        <v>77</v>
      </c>
      <c r="C131" s="46">
        <f>-Long_tot</f>
        <v>-2052</v>
      </c>
      <c r="D131" s="46">
        <v>0</v>
      </c>
      <c r="E131" s="93">
        <f t="shared" si="0"/>
        <v>0</v>
      </c>
      <c r="K131" s="46"/>
    </row>
    <row r="132" spans="2:11" x14ac:dyDescent="0.2">
      <c r="B132" s="183" t="s">
        <v>78</v>
      </c>
      <c r="C132" s="197">
        <f>-X_ail+m_ail</f>
        <v>-1812</v>
      </c>
      <c r="D132" s="197">
        <f>D_ail/2</f>
        <v>52</v>
      </c>
      <c r="E132" s="198">
        <f t="shared" si="0"/>
        <v>-52</v>
      </c>
      <c r="K132" s="46"/>
    </row>
    <row r="133" spans="2:11" x14ac:dyDescent="0.2">
      <c r="B133" s="185" t="s">
        <v>79</v>
      </c>
      <c r="C133" s="46">
        <f>-X_ail+m_ail-p_ail</f>
        <v>-1992</v>
      </c>
      <c r="D133" s="46">
        <f>D_ail/2+E_ail</f>
        <v>192</v>
      </c>
      <c r="E133" s="199">
        <f t="shared" si="0"/>
        <v>-192</v>
      </c>
      <c r="K133" s="46"/>
    </row>
    <row r="134" spans="2:11" x14ac:dyDescent="0.2">
      <c r="B134" s="185" t="s">
        <v>80</v>
      </c>
      <c r="C134" s="46">
        <f>-X_ail+m_ail-p_ail-n_ail</f>
        <v>-2072</v>
      </c>
      <c r="D134" s="46">
        <f>D_ail/2+E_ail</f>
        <v>192</v>
      </c>
      <c r="E134" s="199">
        <f t="shared" si="0"/>
        <v>-192</v>
      </c>
      <c r="K134" s="46"/>
    </row>
    <row r="135" spans="2:11" x14ac:dyDescent="0.2">
      <c r="B135" s="185" t="s">
        <v>81</v>
      </c>
      <c r="C135" s="46">
        <f>-X_ail</f>
        <v>-2002</v>
      </c>
      <c r="D135" s="46">
        <f>D_ail/2</f>
        <v>52</v>
      </c>
      <c r="E135" s="199">
        <f t="shared" si="0"/>
        <v>-52</v>
      </c>
      <c r="K135" s="46"/>
    </row>
    <row r="136" spans="2:11" x14ac:dyDescent="0.2">
      <c r="B136" s="187" t="s">
        <v>78</v>
      </c>
      <c r="C136" s="200">
        <f>-X_ail+m_ail</f>
        <v>-1812</v>
      </c>
      <c r="D136" s="200">
        <f>D_ail/2</f>
        <v>52</v>
      </c>
      <c r="E136" s="201">
        <f t="shared" si="0"/>
        <v>-52</v>
      </c>
      <c r="K136" s="46"/>
    </row>
    <row r="137" spans="2:11" x14ac:dyDescent="0.2">
      <c r="B137" s="192" t="str">
        <f>IF(E_ail&gt;0,IF(Lang="Français","Envergure","Span"),"")</f>
        <v>Envergure</v>
      </c>
      <c r="C137" s="197">
        <f>MIN(-X_ail,-X_ail+m_ail-p_ail-n_ail)-Long_tot/30</f>
        <v>-2140.4</v>
      </c>
      <c r="D137" s="207">
        <f>-D_ail/2-E_ail</f>
        <v>-192</v>
      </c>
      <c r="E137" s="93"/>
      <c r="K137" s="46"/>
    </row>
    <row r="138" spans="2:11" x14ac:dyDescent="0.2">
      <c r="B138" s="195" t="s">
        <v>166</v>
      </c>
      <c r="C138" s="46">
        <f>MIN(-X_ail,-X_ail+m_ail-p_ail-n_ail)-Long_tot/30</f>
        <v>-2140.4</v>
      </c>
      <c r="D138" s="208">
        <f>-D_ail/2-E_ail/2</f>
        <v>-122</v>
      </c>
      <c r="E138" s="93"/>
      <c r="K138" s="46"/>
    </row>
    <row r="139" spans="2:11" x14ac:dyDescent="0.2">
      <c r="B139" s="212" t="s">
        <v>162</v>
      </c>
      <c r="C139" s="200">
        <f>MIN(-X_ail,-X_ail+m_ail-p_ail-n_ail)-Long_tot/30</f>
        <v>-2140.4</v>
      </c>
      <c r="D139" s="209">
        <f>-D_ail/2</f>
        <v>-52</v>
      </c>
      <c r="E139" s="93"/>
      <c r="K139" s="46"/>
    </row>
    <row r="140" spans="2:11" x14ac:dyDescent="0.2">
      <c r="B140" s="192" t="str">
        <f>IF(Lang="Français","Emplanture","Root edge")</f>
        <v>Emplanture</v>
      </c>
      <c r="C140" s="197">
        <f>-X_ail+m_ail</f>
        <v>-1812</v>
      </c>
      <c r="D140" s="207">
        <f>D_ail/2+E_ail+Long_tot/20</f>
        <v>294.60000000000002</v>
      </c>
      <c r="E140" s="93"/>
      <c r="K140" s="46"/>
    </row>
    <row r="141" spans="2:11" x14ac:dyDescent="0.2">
      <c r="B141" s="195" t="s">
        <v>168</v>
      </c>
      <c r="C141" s="46">
        <f>-X_ail+m_ail/2</f>
        <v>-1907</v>
      </c>
      <c r="D141" s="208">
        <f>D_ail/2+E_ail+Long_tot/20</f>
        <v>294.60000000000002</v>
      </c>
      <c r="E141" s="93"/>
      <c r="K141" s="46"/>
    </row>
    <row r="142" spans="2:11" x14ac:dyDescent="0.2">
      <c r="B142" s="212" t="s">
        <v>169</v>
      </c>
      <c r="C142" s="200">
        <f>-X_ail</f>
        <v>-2002</v>
      </c>
      <c r="D142" s="209">
        <f>D_ail/2+E_ail+Long_tot/20</f>
        <v>294.60000000000002</v>
      </c>
      <c r="E142" s="93"/>
      <c r="K142" s="46"/>
    </row>
    <row r="143" spans="2:11" x14ac:dyDescent="0.2">
      <c r="B143" s="192" t="str">
        <f>IF(p_ail&lt;&gt;0,IF(Lang="Français","Flèche","Offset"),"")</f>
        <v>Flèche</v>
      </c>
      <c r="C143" s="197">
        <f>-X_ail+m_ail</f>
        <v>-1812</v>
      </c>
      <c r="D143" s="207">
        <f>-D_ail/2-E_ail-Long_tot/30</f>
        <v>-260.39999999999998</v>
      </c>
      <c r="E143" s="93"/>
      <c r="K143" s="46"/>
    </row>
    <row r="144" spans="2:11" x14ac:dyDescent="0.2">
      <c r="B144" s="195" t="s">
        <v>165</v>
      </c>
      <c r="C144" s="46">
        <f>-X_ail+m_ail-p_ail/2</f>
        <v>-1902</v>
      </c>
      <c r="D144" s="208">
        <f>-D_ail/2-E_ail-Long_tot/30</f>
        <v>-260.39999999999998</v>
      </c>
      <c r="E144" s="93"/>
      <c r="K144" s="46"/>
    </row>
    <row r="145" spans="2:11" x14ac:dyDescent="0.2">
      <c r="B145" s="212" t="s">
        <v>163</v>
      </c>
      <c r="C145" s="200">
        <f>-X_ail+m_ail-p_ail</f>
        <v>-1992</v>
      </c>
      <c r="D145" s="209">
        <f>-D_ail/2-E_ail-Long_tot/30</f>
        <v>-260.39999999999998</v>
      </c>
      <c r="E145" s="93"/>
      <c r="K145" s="46"/>
    </row>
    <row r="146" spans="2:11" x14ac:dyDescent="0.2">
      <c r="B146" s="192" t="str">
        <f>IF(n_ail&gt;0,IF(Lang="Français","Saumon","Tip edge"),"")</f>
        <v>Saumon</v>
      </c>
      <c r="C146" s="197">
        <f>-X_ail+m_ail-p_ail</f>
        <v>-1992</v>
      </c>
      <c r="D146" s="207">
        <f>-D_ail/2-E_ail-Long_tot/20</f>
        <v>-294.60000000000002</v>
      </c>
      <c r="E146" s="93"/>
      <c r="K146" s="46"/>
    </row>
    <row r="147" spans="2:11" x14ac:dyDescent="0.2">
      <c r="B147" s="195" t="s">
        <v>167</v>
      </c>
      <c r="C147" s="46">
        <f>-X_ail+m_ail-p_ail-n_ail/2</f>
        <v>-2032</v>
      </c>
      <c r="D147" s="208">
        <f>-D_ail/2-E_ail-Long_tot/20</f>
        <v>-294.60000000000002</v>
      </c>
      <c r="E147" s="93"/>
      <c r="K147" s="46"/>
    </row>
    <row r="148" spans="2:11" x14ac:dyDescent="0.2">
      <c r="B148" s="212" t="s">
        <v>164</v>
      </c>
      <c r="C148" s="200">
        <f>-X_ail+m_ail-p_ail-n_ail</f>
        <v>-2072</v>
      </c>
      <c r="D148" s="209">
        <f>-D_ail/2-E_ail-Long_tot/20</f>
        <v>-294.60000000000002</v>
      </c>
      <c r="E148" s="93"/>
      <c r="K148" s="46"/>
    </row>
    <row r="149" spans="2:11" x14ac:dyDescent="0.2">
      <c r="B149" s="183" t="s">
        <v>82</v>
      </c>
      <c r="C149" s="197">
        <f ca="1">-XcgPlein</f>
        <v>-1178.4255113155029</v>
      </c>
      <c r="D149" s="207">
        <v>0</v>
      </c>
      <c r="E149" s="93"/>
      <c r="K149" s="46"/>
    </row>
    <row r="150" spans="2:11" x14ac:dyDescent="0.2">
      <c r="B150" s="187" t="s">
        <v>83</v>
      </c>
      <c r="C150" s="200">
        <f ca="1">-XcgVide</f>
        <v>-1091.8118390330999</v>
      </c>
      <c r="D150" s="209">
        <v>0</v>
      </c>
      <c r="E150" s="93"/>
      <c r="K150" s="46"/>
    </row>
    <row r="151" spans="2:11" x14ac:dyDescent="0.2">
      <c r="B151" s="183" t="s">
        <v>84</v>
      </c>
      <c r="C151" s="197">
        <f>-XCp</f>
        <v>-1294.6682221239514</v>
      </c>
      <c r="D151" s="207">
        <v>0</v>
      </c>
      <c r="E151" s="93"/>
      <c r="K151" s="46"/>
    </row>
    <row r="152" spans="2:11" x14ac:dyDescent="0.2">
      <c r="B152" s="187" t="s">
        <v>84</v>
      </c>
      <c r="C152" s="200">
        <f>-XCp</f>
        <v>-1294.6682221239514</v>
      </c>
      <c r="D152" s="209">
        <f>Cn*D_ref/CritCnmin</f>
        <v>143.55275361745115</v>
      </c>
      <c r="E152" s="93"/>
      <c r="K152" s="46"/>
    </row>
    <row r="153" spans="2:11" x14ac:dyDescent="0.2">
      <c r="B153" s="185" t="s">
        <v>422</v>
      </c>
      <c r="C153" s="46">
        <f>-XCp0</f>
        <v>-1399.2627031669556</v>
      </c>
      <c r="D153" s="208">
        <f>Cn0*D_ref/CritCnmin</f>
        <v>173.07175031058503</v>
      </c>
      <c r="E153" s="93"/>
      <c r="K153" s="46"/>
    </row>
    <row r="154" spans="2:11" x14ac:dyDescent="0.2">
      <c r="B154" s="185" t="s">
        <v>422</v>
      </c>
      <c r="C154" s="46">
        <f>-XCp0</f>
        <v>-1399.2627031669556</v>
      </c>
      <c r="D154" s="208">
        <v>0</v>
      </c>
      <c r="E154" s="93"/>
      <c r="K154" s="46"/>
    </row>
    <row r="155" spans="2:11" x14ac:dyDescent="0.2">
      <c r="B155" s="192" t="str">
        <f>IF(n_ail&gt;0,IF(Lang="Français","Marge Statique","Static Margin"),"")</f>
        <v>Marge Statique</v>
      </c>
      <c r="C155" s="197">
        <f ca="1">(-XcgPlein-XcgVide)/2</f>
        <v>-1135.1186751743014</v>
      </c>
      <c r="D155" s="207">
        <f>-D_ail/2-E_ail-Long_tot/20</f>
        <v>-294.60000000000002</v>
      </c>
      <c r="E155" s="93"/>
      <c r="K155" s="46"/>
    </row>
    <row r="156" spans="2:11" x14ac:dyDescent="0.2">
      <c r="B156" s="195" t="s">
        <v>170</v>
      </c>
      <c r="C156" s="46">
        <f ca="1">(C155+C157)/2</f>
        <v>-1214.8934486491264</v>
      </c>
      <c r="D156" s="208">
        <f>-D_ail/2-E_ail-Long_tot/20</f>
        <v>-294.60000000000002</v>
      </c>
      <c r="E156" s="93"/>
      <c r="K156" s="46"/>
    </row>
    <row r="157" spans="2:11" x14ac:dyDescent="0.2">
      <c r="B157" s="212" t="s">
        <v>171</v>
      </c>
      <c r="C157" s="200">
        <f>-XCp</f>
        <v>-1294.6682221239514</v>
      </c>
      <c r="D157" s="209">
        <f>-D_ail/2-E_ail-Long_tot/20</f>
        <v>-294.60000000000002</v>
      </c>
      <c r="E157" s="93"/>
      <c r="K157" s="46"/>
    </row>
    <row r="158" spans="2:11" x14ac:dyDescent="0.2">
      <c r="B158" s="183" t="s">
        <v>85</v>
      </c>
      <c r="C158" s="197">
        <f>IF(LEFT(Type_masquage,1)="M",0,-X_can+m_can)</f>
        <v>-772</v>
      </c>
      <c r="D158" s="197">
        <f>IF(LEFT(Type_masquage,1)="M",0,D_ail/2)</f>
        <v>52</v>
      </c>
      <c r="E158" s="198">
        <f t="shared" ref="E158:E167" si="1">-D158</f>
        <v>-52</v>
      </c>
      <c r="K158" s="46"/>
    </row>
    <row r="159" spans="2:11" x14ac:dyDescent="0.2">
      <c r="B159" s="185" t="s">
        <v>86</v>
      </c>
      <c r="C159" s="46">
        <f>IF(LEFT(Type_masquage,1)="M",0,-X_can+m_can-p_can)</f>
        <v>-892</v>
      </c>
      <c r="D159" s="46">
        <f>IF(LEFT(Type_masquage,1)="M",0,D_ail/2+E_can)</f>
        <v>159</v>
      </c>
      <c r="E159" s="199">
        <f t="shared" si="1"/>
        <v>-159</v>
      </c>
      <c r="K159" s="46"/>
    </row>
    <row r="160" spans="2:11" x14ac:dyDescent="0.2">
      <c r="B160" s="185" t="s">
        <v>87</v>
      </c>
      <c r="C160" s="46">
        <f>IF(LEFT(Type_masquage,1)="M",0,-X_can+m_can-p_can-n_can)</f>
        <v>-972</v>
      </c>
      <c r="D160" s="46">
        <f>IF(LEFT(Type_masquage,1)="M",0,D_ail/2+E_can)</f>
        <v>159</v>
      </c>
      <c r="E160" s="199">
        <f t="shared" si="1"/>
        <v>-159</v>
      </c>
      <c r="K160" s="46"/>
    </row>
    <row r="161" spans="2:11" x14ac:dyDescent="0.2">
      <c r="B161" s="185" t="s">
        <v>88</v>
      </c>
      <c r="C161" s="46">
        <f>IF(LEFT(Type_masquage,1)="M",0,-X_can)</f>
        <v>-942</v>
      </c>
      <c r="D161" s="46">
        <f>IF(LEFT(Type_masquage,1)="M",0,D_ail/2)</f>
        <v>52</v>
      </c>
      <c r="E161" s="199">
        <f t="shared" si="1"/>
        <v>-52</v>
      </c>
      <c r="K161" s="46"/>
    </row>
    <row r="162" spans="2:11" x14ac:dyDescent="0.2">
      <c r="B162" s="187" t="s">
        <v>85</v>
      </c>
      <c r="C162" s="200">
        <f>IF(LEFT(Type_masquage,1)="M",0,-X_can+m_can)</f>
        <v>-772</v>
      </c>
      <c r="D162" s="200">
        <f>IF(LEFT(Type_masquage,1)="M",0,D_ail/2)</f>
        <v>52</v>
      </c>
      <c r="E162" s="201">
        <f t="shared" si="1"/>
        <v>-52</v>
      </c>
      <c r="K162" s="46"/>
    </row>
    <row r="163" spans="2:11" x14ac:dyDescent="0.2">
      <c r="B163" s="183" t="s">
        <v>89</v>
      </c>
      <c r="C163" s="197">
        <f>IF(LEFT(Type_masquage,1)="B",-X_int+m_int,0)</f>
        <v>-1812</v>
      </c>
      <c r="D163" s="197">
        <f>IF(LEFT(Type_masquage,1)="B",D_int/2,0)</f>
        <v>52</v>
      </c>
      <c r="E163" s="198">
        <f t="shared" si="1"/>
        <v>-52</v>
      </c>
      <c r="K163" s="46"/>
    </row>
    <row r="164" spans="2:11" x14ac:dyDescent="0.2">
      <c r="B164" s="185" t="s">
        <v>90</v>
      </c>
      <c r="C164" s="46">
        <f>IF(LEFT(Type_masquage,1)="B",-X_int+m_int-p_int,0)</f>
        <v>-1936.7142857142858</v>
      </c>
      <c r="D164" s="46">
        <f>IF(LEFT(Type_masquage,1)="B",D_int/2+E_int,0)</f>
        <v>149</v>
      </c>
      <c r="E164" s="199">
        <f t="shared" si="1"/>
        <v>-149</v>
      </c>
      <c r="K164" s="46"/>
    </row>
    <row r="165" spans="2:11" x14ac:dyDescent="0.2">
      <c r="B165" s="185" t="s">
        <v>91</v>
      </c>
      <c r="C165" s="46">
        <f>IF(LEFT(Type_masquage,1)="B",-X_int+m_int-p_int-n_int,0)</f>
        <v>-2050.5</v>
      </c>
      <c r="D165" s="46">
        <f>IF(LEFT(Type_masquage,1)="B",D_int/2+E_int,0)</f>
        <v>149</v>
      </c>
      <c r="E165" s="199">
        <f t="shared" si="1"/>
        <v>-149</v>
      </c>
      <c r="K165" s="46"/>
    </row>
    <row r="166" spans="2:11" x14ac:dyDescent="0.2">
      <c r="B166" s="185" t="s">
        <v>92</v>
      </c>
      <c r="C166" s="46">
        <f>IF(LEFT(Type_masquage,1)="B",-X_int,0)</f>
        <v>-2002</v>
      </c>
      <c r="D166" s="46">
        <f>IF(LEFT(Type_masquage,1)="B",D_int/2,0)</f>
        <v>52</v>
      </c>
      <c r="E166" s="199">
        <f t="shared" si="1"/>
        <v>-52</v>
      </c>
      <c r="K166" s="46"/>
    </row>
    <row r="167" spans="2:11" x14ac:dyDescent="0.2">
      <c r="B167" s="187" t="s">
        <v>89</v>
      </c>
      <c r="C167" s="200">
        <f>IF(LEFT(Type_masquage,1)="B",-X_int+m_int,0)</f>
        <v>-1812</v>
      </c>
      <c r="D167" s="200">
        <f>IF(LEFT(Type_masquage,1)="B",D_int/2,0)</f>
        <v>52</v>
      </c>
      <c r="E167" s="201">
        <f t="shared" si="1"/>
        <v>-52</v>
      </c>
      <c r="K167" s="46"/>
    </row>
    <row r="168" spans="2:11" x14ac:dyDescent="0.2">
      <c r="B168" s="45" t="s">
        <v>93</v>
      </c>
      <c r="C168" s="46">
        <f>-MAX(Long_tot, X_ail-m_ail+p_ail+n_ail, (E_ail+D_ail/2)*3.2)*1.01</f>
        <v>-2092.7199999999998</v>
      </c>
      <c r="D168" s="46">
        <f>MAX(E_ail+D_ail/2, Long_tot/3)</f>
        <v>684</v>
      </c>
      <c r="E168" s="93"/>
      <c r="K168" s="46"/>
    </row>
    <row r="169" spans="2:11" x14ac:dyDescent="0.2">
      <c r="B169" s="45" t="s">
        <v>93</v>
      </c>
      <c r="C169" s="46">
        <f>C168</f>
        <v>-2092.7199999999998</v>
      </c>
      <c r="D169" s="46">
        <f>-D168</f>
        <v>-684</v>
      </c>
      <c r="E169" s="93"/>
      <c r="K169" s="46"/>
    </row>
    <row r="170" spans="2:11" x14ac:dyDescent="0.2">
      <c r="B170" s="183" t="s">
        <v>94</v>
      </c>
      <c r="C170" s="197">
        <f ca="1">-XpropuRef+Long_propu</f>
        <v>-1564</v>
      </c>
      <c r="D170" s="207">
        <f ca="1">-Diam_propu/2</f>
        <v>-27</v>
      </c>
      <c r="E170" s="93"/>
      <c r="K170" s="46"/>
    </row>
    <row r="171" spans="2:11" x14ac:dyDescent="0.2">
      <c r="B171" s="185" t="s">
        <v>95</v>
      </c>
      <c r="C171" s="46">
        <f ca="1">-XpropuRef+Long_propu</f>
        <v>-1564</v>
      </c>
      <c r="D171" s="208">
        <f ca="1">Diam_propu/2</f>
        <v>27</v>
      </c>
      <c r="E171" s="93"/>
      <c r="K171" s="46"/>
    </row>
    <row r="172" spans="2:11" x14ac:dyDescent="0.2">
      <c r="B172" s="185" t="s">
        <v>96</v>
      </c>
      <c r="C172" s="46">
        <f>-XpropuRef</f>
        <v>-2052</v>
      </c>
      <c r="D172" s="208">
        <f ca="1">Diam_propu/2</f>
        <v>27</v>
      </c>
      <c r="E172" s="93"/>
      <c r="K172" s="46"/>
    </row>
    <row r="173" spans="2:11" x14ac:dyDescent="0.2">
      <c r="B173" s="185" t="s">
        <v>97</v>
      </c>
      <c r="C173" s="46">
        <f>-XpropuRef</f>
        <v>-2052</v>
      </c>
      <c r="D173" s="208">
        <f ca="1">-Diam_propu/2</f>
        <v>-27</v>
      </c>
      <c r="E173" s="93"/>
      <c r="K173" s="46"/>
    </row>
    <row r="174" spans="2:11" x14ac:dyDescent="0.2">
      <c r="B174" s="187" t="s">
        <v>98</v>
      </c>
      <c r="C174" s="200">
        <f ca="1">-XpropuRef+Long_propu</f>
        <v>-1564</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1.1741687960449341</v>
      </c>
      <c r="C190" s="203">
        <f>Cn</f>
        <v>21.750417214765324</v>
      </c>
      <c r="D190" s="185">
        <v>3</v>
      </c>
      <c r="E190" s="205">
        <f t="shared" si="4"/>
        <v>33.333333333333336</v>
      </c>
      <c r="K190" s="45"/>
    </row>
    <row r="191" spans="2:11" x14ac:dyDescent="0.2">
      <c r="B191" s="512">
        <f ca="1">(XCp0-XcgPlein)/D_ref</f>
        <v>2.2306787055702286</v>
      </c>
      <c r="C191" s="513">
        <f>Cn0</f>
        <v>26.22299247130076</v>
      </c>
      <c r="D191" s="185">
        <v>4</v>
      </c>
      <c r="E191" s="205">
        <f t="shared" si="4"/>
        <v>25</v>
      </c>
      <c r="K191" s="45"/>
    </row>
    <row r="192" spans="2:11" x14ac:dyDescent="0.2">
      <c r="B192" s="512">
        <f ca="1">(XCp0-XcgVide)/D_ref</f>
        <v>3.1055642841803608</v>
      </c>
      <c r="C192" s="513">
        <f>Cn0</f>
        <v>26.22299247130076</v>
      </c>
      <c r="D192" s="185">
        <v>6</v>
      </c>
      <c r="E192" s="205">
        <f t="shared" si="4"/>
        <v>16.666666666666668</v>
      </c>
      <c r="K192" s="45"/>
    </row>
    <row r="193" spans="2:11" x14ac:dyDescent="0.2">
      <c r="B193" s="512">
        <f ca="1">(XCp-XcgVide)/D_ref</f>
        <v>2.049054374655066</v>
      </c>
      <c r="C193" s="513">
        <f>Cn</f>
        <v>21.750417214765324</v>
      </c>
      <c r="D193" s="187">
        <v>7</v>
      </c>
      <c r="E193" s="206">
        <f t="shared" si="4"/>
        <v>14.285714285714286</v>
      </c>
      <c r="K193" s="45"/>
    </row>
    <row r="194" spans="2:11" x14ac:dyDescent="0.2">
      <c r="B194" s="512">
        <f ca="1">MS_min</f>
        <v>1.1741687960449341</v>
      </c>
      <c r="C194" s="514">
        <f>Cn</f>
        <v>21.750417214765324</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Q28" sqref="Q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FX0</v>
      </c>
      <c r="D10" s="630"/>
      <c r="F10" s="5"/>
      <c r="N10" s="58"/>
    </row>
    <row r="11" spans="1:14" ht="12.75" customHeight="1" x14ac:dyDescent="0.2">
      <c r="A11" s="59"/>
      <c r="B11" s="140" t="str">
        <f>IF(Lang="Français","Masse totale",IF(Lang="English","Total Mass",""))</f>
        <v>Masse totale</v>
      </c>
      <c r="C11" s="607">
        <f ca="1">MassePlein</f>
        <v>8.2629999999999999</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9.3776873994583908E-3</v>
      </c>
      <c r="D15" s="613"/>
      <c r="N15" s="58"/>
    </row>
    <row r="16" spans="1:14" ht="12.75" customHeight="1" x14ac:dyDescent="0.2">
      <c r="A16" s="59"/>
      <c r="B16" s="141" t="s">
        <v>5</v>
      </c>
      <c r="C16" s="605">
        <v>0.7</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6" t="str">
        <f>IF(Lang="Français","Sortie de Rampe",IF(Lang="English","Launch-Pad Exit",""))</f>
        <v>Sortie de Rampe</v>
      </c>
      <c r="G24" s="617"/>
      <c r="H24" s="491"/>
      <c r="I24" s="491"/>
      <c r="J24" s="491"/>
      <c r="K24" s="492">
        <f ca="1">INDEX(vit_xz,MATCH("Sortie de rampe",Event,0))</f>
        <v>33.774600970483206</v>
      </c>
      <c r="L24" s="493"/>
      <c r="M24" s="500"/>
      <c r="N24" s="58"/>
    </row>
    <row r="25" spans="1:18" x14ac:dyDescent="0.2">
      <c r="A25" s="59"/>
      <c r="B25" s="466" t="str">
        <f>IF(Lang="Français","Masse",IF(Lang="English","Mass",""))</f>
        <v>Masse</v>
      </c>
      <c r="C25" s="467">
        <f ca="1">IF(Nb_sat="0 satellite",MasseVide,MasseVide-m_satellite)</f>
        <v>6.2810000000000006</v>
      </c>
      <c r="D25" s="480">
        <f>IF(RIGHT(Type_fusee,1)=".",1,0.15)</f>
        <v>1</v>
      </c>
      <c r="F25" s="619" t="str">
        <f>IF(Lang="Français","Vit max &amp; Acc max",IF(Lang="English","Max Velocity &amp; Acc",""))</f>
        <v>Vit max &amp; Acc max</v>
      </c>
      <c r="G25" s="599"/>
      <c r="H25" s="115"/>
      <c r="I25" s="115"/>
      <c r="J25" s="115"/>
      <c r="K25" s="158">
        <f ca="1">MAX(vit_xz)</f>
        <v>223.83071662844398</v>
      </c>
      <c r="L25" s="494">
        <f ca="1">MAX(acc_xz)</f>
        <v>154.88730010285988</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3.2</v>
      </c>
      <c r="I26" s="156">
        <f ca="1">IF(T_satellite&lt;&gt;0,INDEX(pos_z,MATCH("Satellite",Event_sat,0)),"")</f>
        <v>497.16938386972515</v>
      </c>
      <c r="J26" s="154">
        <f ca="1">IF(T_satellite&lt;&gt;0,INDEX(pos_x,MATCH("Satellite",Event_sat,0)),"")</f>
        <v>100.55190764607381</v>
      </c>
      <c r="K26" s="159">
        <f ca="1">IF(T_satellite&lt;&gt;0,INDEX(vit_xz,MATCH("Satellite",Event_sat,0)),"")</f>
        <v>176.71085285003218</v>
      </c>
      <c r="L26" s="495"/>
      <c r="M26" s="485">
        <f ca="1">1/2*Rho_moyen*1*V_ouv_sat^2*S_satellite</f>
        <v>1912.6369377928761</v>
      </c>
      <c r="N26" s="58"/>
    </row>
    <row r="27" spans="1:18" x14ac:dyDescent="0.2">
      <c r="A27" s="59"/>
      <c r="B27" s="468" t="str">
        <f>IF(Lang="Français","Ouverture para",IF(Lang="English","Opening time",""))</f>
        <v>Ouverture para</v>
      </c>
      <c r="C27" s="507">
        <v>15.5</v>
      </c>
      <c r="D27" s="507">
        <v>3.2</v>
      </c>
      <c r="F27" s="619" t="s">
        <v>15</v>
      </c>
      <c r="G27" s="599"/>
      <c r="H27" s="153">
        <f ca="1">INDEX(t,MATCH("Apogée",Event,0))</f>
        <v>15.599999999999962</v>
      </c>
      <c r="I27" s="157">
        <f ca="1">INDEX(pos_z,MATCH("Apogée",Event,0))</f>
        <v>1398.5780826298239</v>
      </c>
      <c r="J27" s="155">
        <f ca="1">INDEX(pos_x,MATCH("Apogée",Event,0))</f>
        <v>436.81420271085739</v>
      </c>
      <c r="K27" s="160">
        <f ca="1">INDEX(vit_xz,MATCH("Apogée",Event,0))</f>
        <v>22.714647815229846</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15.5</v>
      </c>
      <c r="I28" s="156">
        <f ca="1">INDEX(pos_z,MATCH("Para",Event_para,0))</f>
        <v>1398.4587055379827</v>
      </c>
      <c r="J28" s="486">
        <f ca="1">INDEX(pos_x,MATCH("Para",Event_para,0))</f>
        <v>434.54258071878098</v>
      </c>
      <c r="K28" s="159">
        <f ca="1">INDEX(vit_xz,MATCH("Para",Event_para,0))</f>
        <v>22.791040951477019</v>
      </c>
      <c r="L28" s="495"/>
      <c r="M28" s="485">
        <f ca="1">1/2*Rho_moyen*1*V_ouverture^2*S_para</f>
        <v>152.87195092112773</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34.700000000000223</v>
      </c>
      <c r="I29" s="517" t="s">
        <v>428</v>
      </c>
      <c r="J29" s="487">
        <f ca="1">INDEX(pos_x,MATCH("Impact balistique",Event,0))</f>
        <v>772.03857426345655</v>
      </c>
      <c r="K29" s="501">
        <f ca="1">K47</f>
        <v>119.89547745854318</v>
      </c>
      <c r="L29" s="498"/>
      <c r="M29" s="502">
        <f ca="1">0.5*m_vide*K29^2</f>
        <v>45144.453579895307</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14.469354528662281</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96.649695241607489</v>
      </c>
      <c r="D33" s="132">
        <f ca="1">IF(V_satellite&lt;&gt;0,Alt_sat/V_satellite,0)</f>
        <v>39.284652818510899</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112.14969524160749</v>
      </c>
      <c r="D34" s="132">
        <f ca="1">T_satellite+Dt_satellite</f>
        <v>42.484652818510902</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483.24847620803746</v>
      </c>
      <c r="D35" s="151">
        <f ca="1">IF(V_satellite&lt;&gt;0,Alt_sat*V_vent_sat/V_satellite,0)</f>
        <v>196.42326409255449</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0.24000000000000007</v>
      </c>
      <c r="I43" s="115">
        <f ca="1">INDEX(pos_z,MATCH("Sortie de rampe",Event,0))</f>
        <v>3.7707430456850894</v>
      </c>
      <c r="J43" s="115">
        <f ca="1">INDEX(pos_x,MATCH("Sortie de rampe",Event,0))</f>
        <v>0.66484880438760607</v>
      </c>
      <c r="K43" s="116">
        <f ca="1">INDEX(vit_xz,MATCH("Sortie de rampe",Event,0))</f>
        <v>33.774600970483206</v>
      </c>
      <c r="L43" s="116">
        <f ca="1">INDEX(acc_xz,MATCH("Sortie de rampe",Event,0))</f>
        <v>151.80348258006882</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223.83071662844398</v>
      </c>
      <c r="L44" s="118">
        <f ca="1">MAX(acc_xz)</f>
        <v>154.88730010285988</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207.55441109455452</v>
      </c>
      <c r="J45" s="119">
        <f ca="1">INDEX(pos_x,MATCH("Fin de propulsion",Event,0))</f>
        <v>40.306575469250099</v>
      </c>
      <c r="K45" s="119">
        <f ca="1">INDEX(vit_xz,MATCH("Fin de propulsion",Event,0))</f>
        <v>222.89784853792358</v>
      </c>
      <c r="L45" s="116">
        <f ca="1">INDEX(acc_xz,MATCH("Fin de propulsion",Event,0))</f>
        <v>36.635614614529054</v>
      </c>
      <c r="M45" s="116">
        <f ca="1">INDEX(BetaD,MATCH("Fin de propulsion",Event,0))</f>
        <v>78.644506328567616</v>
      </c>
    </row>
    <row r="46" spans="1:16" x14ac:dyDescent="0.2">
      <c r="A46" s="161"/>
      <c r="B46" s="168">
        <v>310</v>
      </c>
      <c r="D46" s="162"/>
      <c r="F46" s="599" t="s">
        <v>15</v>
      </c>
      <c r="G46" s="599"/>
      <c r="H46" s="118">
        <f ca="1">INDEX(t,MATCH("Apogée",Event,0))</f>
        <v>15.599999999999962</v>
      </c>
      <c r="I46" s="117">
        <f ca="1">INDEX(pos_z,MATCH("Apogée",Event,0))</f>
        <v>1398.5780826298239</v>
      </c>
      <c r="J46" s="120">
        <f ca="1">INDEX(pos_x,MATCH("Apogée",Event,0))</f>
        <v>436.81420271085739</v>
      </c>
      <c r="K46" s="120">
        <f ca="1">INDEX(vit_xz,MATCH("Apogée",Event,0))</f>
        <v>22.714647815229846</v>
      </c>
      <c r="L46" s="116">
        <f ca="1">INDEX(acc_xz,MATCH("Apogée",Event,0))</f>
        <v>9.8315821056586987</v>
      </c>
      <c r="M46" s="121">
        <f ca="1">INDEX(BetaD,MATCH("Apogée",Event,0))</f>
        <v>1.771898599013378</v>
      </c>
    </row>
    <row r="47" spans="1:16" x14ac:dyDescent="0.2">
      <c r="A47" s="161"/>
      <c r="B47" s="169" t="s">
        <v>9</v>
      </c>
      <c r="D47" s="162"/>
      <c r="F47" s="602" t="str">
        <f>IF(Lang="Français","Impact balistique",IF(Lang="English","Balistic Impact",""))</f>
        <v>Impact balistique</v>
      </c>
      <c r="G47" s="602"/>
      <c r="H47" s="116">
        <f ca="1">INDEX(t,MATCH("Impact balistique",Event,0))</f>
        <v>34.700000000000223</v>
      </c>
      <c r="I47" s="148" t="s">
        <v>16</v>
      </c>
      <c r="J47" s="117">
        <f ca="1">INDEX(pos_x,MATCH("Impact balistique",Event,0))</f>
        <v>772.03857426345655</v>
      </c>
      <c r="K47" s="119">
        <f ca="1">INDEX(vit_xz,MATCH("Impact balistique",Event,0))</f>
        <v>119.89547745854318</v>
      </c>
      <c r="L47" s="116">
        <f ca="1">INDEX(acc_xz,MATCH("Impact balistique",Event,0))</f>
        <v>2.0605049616754103</v>
      </c>
      <c r="M47" s="116">
        <f ca="1">INDEX(BetaD,MATCH("Impact balistique",Event,0))</f>
        <v>-84.910361992548857</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15.5</v>
      </c>
      <c r="I48" s="123">
        <f ca="1">INDEX(pos_z,MATCH("Para",Event_para,0))</f>
        <v>1398.4587055379827</v>
      </c>
      <c r="J48" s="123">
        <f ca="1">INDEX(pos_x,MATCH("Para",Event_para,0))</f>
        <v>434.54258071878098</v>
      </c>
      <c r="K48" s="123">
        <f ca="1">INDEX(vit_xz,MATCH("Para",Event_para,0))</f>
        <v>22.791040951477019</v>
      </c>
      <c r="L48" s="122">
        <f ca="1">INDEX(acc_xz,MATCH("Para",Event_para,0))</f>
        <v>9.8425360127412329</v>
      </c>
      <c r="M48" s="124">
        <f ca="1">INDEX(BetaD,MATCH("Para",Event_para,0))</f>
        <v>4.2403781429689156</v>
      </c>
    </row>
    <row r="49" spans="1:13" x14ac:dyDescent="0.2">
      <c r="A49" s="161"/>
      <c r="D49" s="162"/>
      <c r="F49" s="603" t="str">
        <f>IF(Lang="Français","Impact fusée sous para.",IF(Lang="English","Impact of rocket with para. ",""))</f>
        <v>Impact fusée sous para.</v>
      </c>
      <c r="G49" s="603"/>
      <c r="H49" s="125">
        <f ca="1">T_para+Dt_para</f>
        <v>112.14969524160749</v>
      </c>
      <c r="I49" s="127" t="s">
        <v>16</v>
      </c>
      <c r="J49" s="126" t="str">
        <f ca="1">CONCATENATE(TEXT(X_para-Dx_para,"0")," | ",TEXT(X_para+Dx_para,"0"))</f>
        <v>-49 | 918</v>
      </c>
      <c r="K49" s="126">
        <f ca="1">V_para</f>
        <v>14.469354528662281</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3.2</v>
      </c>
      <c r="I50" s="123">
        <f ca="1">IF(T_satellite&lt;&gt;0,INDEX(pos_z,MATCH("Satellite",Event_sat,0)),"")</f>
        <v>497.16938386972515</v>
      </c>
      <c r="J50" s="129">
        <f ca="1">IF(T_satellite&lt;&gt;0,INDEX(pos_x,MATCH("Satellite",Event_sat,0)),"")</f>
        <v>100.55190764607381</v>
      </c>
      <c r="K50" s="123">
        <f ca="1">IF(T_satellite&lt;&gt;0,INDEX(vit_xz,MATCH("Satellite",Event_sat,0)),"")</f>
        <v>176.71085285003218</v>
      </c>
      <c r="L50" s="122">
        <f ca="1">IF(T_satellite&lt;&gt;0,INDEX(acc_xz,MATCH("Satellite",Event_sat,0)),"")</f>
        <v>26.603353148652978</v>
      </c>
      <c r="M50" s="124">
        <f ca="1">IF(T_satellite&lt;&gt;0,INDEX(BetaD,MATCH("Satellite",Event_sat,0)),"")</f>
        <v>77.775282912698117</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42.484652818510902</v>
      </c>
      <c r="I51" s="130" t="str">
        <f>IF(T_satellite&lt;&gt;0,"~0","")</f>
        <v>~0</v>
      </c>
      <c r="J51" s="130" t="str">
        <f ca="1">IF(T_satellite&lt;&gt;0,CONCATENATE(TEXT(X_satellite-Dx_sat,"0")," | ",TEXT(X_satellite+Dx_sat,"0")),"")</f>
        <v>-96 | 297</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15.5</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1398.5780826298239</v>
      </c>
      <c r="C121" s="216">
        <f ca="1">MAX(Altitude_culmi,Portee_balistique)</f>
        <v>1398.5780826298239</v>
      </c>
    </row>
    <row r="123" spans="2:3" x14ac:dyDescent="0.2">
      <c r="B123" s="210" t="s">
        <v>49</v>
      </c>
      <c r="C123" s="211" t="s">
        <v>45</v>
      </c>
    </row>
    <row r="124" spans="2:3" x14ac:dyDescent="0.2">
      <c r="B124" s="217">
        <f ca="1">X_para</f>
        <v>434.54258071878098</v>
      </c>
      <c r="C124" s="214">
        <f ca="1">Alt_para</f>
        <v>1398.4587055379827</v>
      </c>
    </row>
    <row r="125" spans="2:3" x14ac:dyDescent="0.2">
      <c r="B125" s="217">
        <f ca="1">X_para</f>
        <v>434.54258071878098</v>
      </c>
      <c r="C125" s="214">
        <f ca="1">Alt_para/2</f>
        <v>699.22935276899136</v>
      </c>
    </row>
    <row r="126" spans="2:3" x14ac:dyDescent="0.2">
      <c r="B126" s="217">
        <f ca="1">X_para</f>
        <v>434.54258071878098</v>
      </c>
      <c r="C126" s="214">
        <v>0</v>
      </c>
    </row>
    <row r="127" spans="2:3" x14ac:dyDescent="0.2">
      <c r="B127" s="217">
        <f ca="1">X_para+Alt_para/40</f>
        <v>469.50404835723054</v>
      </c>
      <c r="C127" s="214">
        <f ca="1">Alt_para/20</f>
        <v>69.922935276899139</v>
      </c>
    </row>
    <row r="128" spans="2:3" x14ac:dyDescent="0.2">
      <c r="B128" s="217">
        <f ca="1">X_para</f>
        <v>434.54258071878098</v>
      </c>
      <c r="C128" s="214">
        <v>0</v>
      </c>
    </row>
    <row r="129" spans="2:6" x14ac:dyDescent="0.2">
      <c r="B129" s="217">
        <f ca="1">X_para-Alt_para/40</f>
        <v>399.58111308033142</v>
      </c>
      <c r="C129" s="214">
        <f ca="1">Alt_para/20</f>
        <v>69.922935276899139</v>
      </c>
    </row>
    <row r="130" spans="2:6" x14ac:dyDescent="0.2">
      <c r="B130" s="218">
        <f ca="1">X_para</f>
        <v>434.54258071878098</v>
      </c>
      <c r="C130" s="219">
        <v>0</v>
      </c>
    </row>
    <row r="131" spans="2:6" x14ac:dyDescent="0.2">
      <c r="B131" s="210" t="s">
        <v>48</v>
      </c>
      <c r="C131" s="211" t="s">
        <v>45</v>
      </c>
    </row>
    <row r="132" spans="2:6" x14ac:dyDescent="0.2">
      <c r="B132" s="213">
        <f>T_para</f>
        <v>15.5</v>
      </c>
      <c r="C132" s="214">
        <f ca="1">Alt_para</f>
        <v>1398.4587055379827</v>
      </c>
    </row>
    <row r="133" spans="2:6" x14ac:dyDescent="0.2">
      <c r="B133" s="213">
        <f ca="1">(B132+B134)/2</f>
        <v>63.824847620803745</v>
      </c>
      <c r="C133" s="214">
        <f ca="1">(C132+C134)/2</f>
        <v>699.22935276899136</v>
      </c>
      <c r="E133" s="232">
        <v>1</v>
      </c>
      <c r="F133" s="233" t="s">
        <v>175</v>
      </c>
    </row>
    <row r="134" spans="2:6" x14ac:dyDescent="0.2">
      <c r="B134" s="213">
        <f ca="1">H49</f>
        <v>112.14969524160749</v>
      </c>
      <c r="C134" s="214">
        <f>0</f>
        <v>0</v>
      </c>
      <c r="E134" s="161">
        <v>1</v>
      </c>
      <c r="F134" s="234" t="s">
        <v>176</v>
      </c>
    </row>
    <row r="135" spans="2:6" x14ac:dyDescent="0.2">
      <c r="B135" s="213">
        <f ca="1">H49+E133*sS/2*zZ_fus-E134*sS*tT_fus</f>
        <v>110.89427746324553</v>
      </c>
      <c r="C135" s="214">
        <f ca="1">Alt_para-V_para*(H49-T_para)+E133*sS*Altitude_culmi/H49*zZ_fus+E134*sS/2*Altitude_culmi/H49*tT_fus</f>
        <v>61.919315189641509</v>
      </c>
      <c r="E135" s="161"/>
      <c r="F135" s="241" t="s">
        <v>177</v>
      </c>
    </row>
    <row r="136" spans="2:6" x14ac:dyDescent="0.2">
      <c r="B136" s="213">
        <f ca="1">H49</f>
        <v>112.14969524160749</v>
      </c>
      <c r="C136" s="214">
        <f ca="1">Alt_para-V_para*(H49-T_para)</f>
        <v>0</v>
      </c>
      <c r="E136" s="235" t="s">
        <v>172</v>
      </c>
      <c r="F136" s="236">
        <f ca="1">T_balistique/10</f>
        <v>3.4700000000000224</v>
      </c>
    </row>
    <row r="137" spans="2:6" x14ac:dyDescent="0.2">
      <c r="B137" s="213">
        <f ca="1">H49-E133*sS/2*zZ_fus-E134*sS*tT_fus</f>
        <v>107.4242774632455</v>
      </c>
      <c r="C137" s="214">
        <f ca="1">Alt_para-V_para*(H49-T_para)+E133*sS*Altitude_culmi/H49*zZ_fus-E134*sS/2*Altitude_culmi/H49*tT_fus</f>
        <v>24.62690210092558</v>
      </c>
      <c r="E137" s="235" t="s">
        <v>173</v>
      </c>
      <c r="F137" s="236">
        <f ca="1">(H49-T_para)/H49</f>
        <v>0.86179186696309895</v>
      </c>
    </row>
    <row r="138" spans="2:6" x14ac:dyDescent="0.2">
      <c r="B138" s="215">
        <f ca="1">H49</f>
        <v>112.14969524160749</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100.55190764607381</v>
      </c>
      <c r="C141" s="214">
        <f ca="1">IF(Nb_sat="1 satellite",Alt_sat)</f>
        <v>497.16938386972515</v>
      </c>
    </row>
    <row r="142" spans="2:6" x14ac:dyDescent="0.2">
      <c r="B142" s="217">
        <f ca="1">IF(Nb_sat="1 satellite",X_satellite)</f>
        <v>100.55190764607381</v>
      </c>
      <c r="C142" s="214">
        <f ca="1">IF(Nb_sat="1 satellite",Alt_sat*1/4)</f>
        <v>124.29234596743129</v>
      </c>
    </row>
    <row r="143" spans="2:6" x14ac:dyDescent="0.2">
      <c r="B143" s="217">
        <f ca="1">IF(Nb_sat="1 satellite",X_satellite)</f>
        <v>100.55190764607381</v>
      </c>
      <c r="C143" s="214">
        <f>IF(Nb_sat="1 satellite",0)</f>
        <v>0</v>
      </c>
    </row>
    <row r="144" spans="2:6" x14ac:dyDescent="0.2">
      <c r="B144" s="217">
        <f ca="1">IF(Nb_sat="1 satellite",X_satellite+Alt_sat/40)</f>
        <v>112.98114224281694</v>
      </c>
      <c r="C144" s="214">
        <f ca="1">IF(Nb_sat="1 satellite",Alt_sat/20)</f>
        <v>24.858469193486258</v>
      </c>
    </row>
    <row r="145" spans="2:6" x14ac:dyDescent="0.2">
      <c r="B145" s="217">
        <f ca="1">IF(Nb_sat="1 satellite",X_satellite)</f>
        <v>100.55190764607381</v>
      </c>
      <c r="C145" s="214">
        <f>IF(Nb_sat="1 satellite",0)</f>
        <v>0</v>
      </c>
    </row>
    <row r="146" spans="2:6" x14ac:dyDescent="0.2">
      <c r="B146" s="217">
        <f ca="1">IF(Nb_sat="1 satellite",X_satellite-Alt_sat/40)</f>
        <v>88.122673049330686</v>
      </c>
      <c r="C146" s="214">
        <f ca="1">IF(Nb_sat="1 satellite",Alt_sat/20)</f>
        <v>24.858469193486258</v>
      </c>
    </row>
    <row r="147" spans="2:6" x14ac:dyDescent="0.2">
      <c r="B147" s="218">
        <f ca="1">IF(Nb_sat="1 satellite",X_satellite)</f>
        <v>100.55190764607381</v>
      </c>
      <c r="C147" s="214">
        <f>IF(Nb_sat="1 satellite",0)</f>
        <v>0</v>
      </c>
    </row>
    <row r="148" spans="2:6" x14ac:dyDescent="0.2">
      <c r="B148" s="210" t="s">
        <v>50</v>
      </c>
      <c r="C148" s="211" t="s">
        <v>46</v>
      </c>
    </row>
    <row r="149" spans="2:6" x14ac:dyDescent="0.2">
      <c r="B149" s="213">
        <f>IF(Nb_sat="1 satellite",T_satellite)</f>
        <v>3.2</v>
      </c>
      <c r="C149" s="214">
        <f ca="1">IF(Nb_sat="1 satellite",Alt_sat)</f>
        <v>497.16938386972515</v>
      </c>
      <c r="D149" s="221"/>
    </row>
    <row r="150" spans="2:6" x14ac:dyDescent="0.2">
      <c r="B150" s="213">
        <f ca="1">(B149+B151)/2</f>
        <v>22.842326409255453</v>
      </c>
      <c r="C150" s="214">
        <f ca="1">(C149+C151)/2</f>
        <v>248.58469193486258</v>
      </c>
      <c r="D150" s="221"/>
    </row>
    <row r="151" spans="2:6" x14ac:dyDescent="0.2">
      <c r="B151" s="213">
        <f ca="1">IF(Nb_sat="1 satellite",H51)</f>
        <v>42.484652818510902</v>
      </c>
      <c r="C151" s="214">
        <f>IF(Nb_sat="1 satellite",0)</f>
        <v>0</v>
      </c>
    </row>
    <row r="152" spans="2:6" x14ac:dyDescent="0.2">
      <c r="B152" s="213">
        <f ca="1">IF(Nb_sat="1 satellite",H51+E133*sS/2*zZ_sat-E134*sS*tT_sat)</f>
        <v>40.725844952815514</v>
      </c>
      <c r="C152" s="214">
        <f ca="1">IF(Nb_sat="1 satellite",Alt_sat-V_satellite*(H51-T_satellite)+E133*sS*Altitude_culmi/H51*zZ_sat+E134*sS/2*Altitude_culmi/H51*tT_sat)</f>
        <v>143.44337852321243</v>
      </c>
      <c r="D152" s="221"/>
    </row>
    <row r="153" spans="2:6" x14ac:dyDescent="0.2">
      <c r="B153" s="213">
        <f ca="1">IF(Nb_sat="1 satellite",H51)</f>
        <v>42.484652818510902</v>
      </c>
      <c r="C153" s="214">
        <f>IF(Nb_sat="1 satellite",0)</f>
        <v>0</v>
      </c>
    </row>
    <row r="154" spans="2:6" x14ac:dyDescent="0.2">
      <c r="B154" s="213">
        <f ca="1">IF(Nb_sat="1 satellite",H51-sS/2*zZ_sat-E134*sS*tT_sat)</f>
        <v>37.943460684206251</v>
      </c>
      <c r="C154" s="214">
        <f ca="1">IF(Nb_sat="1 satellite",Alt_sat-V_satellite*(H51-T_satellite)+E133*sS*Altitude_culmi/H51*zZ_sat-E134*sS/2*Altitude_culmi/H51*tT_sat)</f>
        <v>39.746615856848933</v>
      </c>
      <c r="E154" s="239" t="s">
        <v>173</v>
      </c>
      <c r="F154" s="240">
        <f ca="1">(T_balistique-T_satellite)/T_balistique</f>
        <v>0.90778097982708994</v>
      </c>
    </row>
    <row r="155" spans="2:6" x14ac:dyDescent="0.2">
      <c r="B155" s="215">
        <f ca="1">IF(Nb_sat="1 satellite",H51)</f>
        <v>42.484652818510902</v>
      </c>
      <c r="C155" s="216">
        <f>IF(Nb_sat="1 satellite",0)</f>
        <v>0</v>
      </c>
      <c r="E155" s="237" t="s">
        <v>174</v>
      </c>
      <c r="F155" s="238">
        <f ca="1">V_satellite*(T_balistique-T_satellite)/Alt_sat</f>
        <v>0.80183984686145549</v>
      </c>
    </row>
    <row r="157" spans="2:6" x14ac:dyDescent="0.2">
      <c r="B157" s="210" t="s">
        <v>2</v>
      </c>
      <c r="C157" s="228" t="s">
        <v>29</v>
      </c>
      <c r="D157" s="211" t="s">
        <v>3</v>
      </c>
    </row>
    <row r="158" spans="2:6" x14ac:dyDescent="0.2">
      <c r="B158" s="231">
        <f>T_para/4</f>
        <v>3.875</v>
      </c>
      <c r="C158" s="82">
        <f ca="1">Alt_para/2</f>
        <v>699.22935276899136</v>
      </c>
      <c r="D158" s="214">
        <f ca="1">X_para/4</f>
        <v>108.63564517969525</v>
      </c>
    </row>
    <row r="159" spans="2:6" x14ac:dyDescent="0.2">
      <c r="B159" s="229">
        <f ca="1">Temps_culmi + (T_balistique-Temps_culmi)/2</f>
        <v>25.150000000000091</v>
      </c>
      <c r="C159" s="230">
        <f ca="1">Altitude_culmi/2</f>
        <v>699.28904131491197</v>
      </c>
      <c r="D159" s="216">
        <f ca="1">X_culmi+(Portee_balistique-X_culmi)*2/3</f>
        <v>660.29711707925685</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436.81420271085739</v>
      </c>
      <c r="E162" s="422"/>
      <c r="F162" s="423" t="s">
        <v>305</v>
      </c>
    </row>
    <row r="163" spans="2:6" x14ac:dyDescent="0.2">
      <c r="B163" s="231" t="e">
        <f ca="1">IF(AND(Altitude_culmi&gt;80, Altitude_culmi&lt;=350), 49, NA())</f>
        <v>#N/A</v>
      </c>
      <c r="C163" s="5">
        <v>23</v>
      </c>
      <c r="D163" s="82">
        <f t="shared" ca="1" si="0"/>
        <v>459.81420271085739</v>
      </c>
      <c r="E163" s="82"/>
      <c r="F163" s="214">
        <f t="shared" ref="F163:F178" ca="1" si="1">X_culmi-C162</f>
        <v>436.81420271085739</v>
      </c>
    </row>
    <row r="164" spans="2:6" x14ac:dyDescent="0.2">
      <c r="B164" s="231" t="e">
        <f ca="1">IF(AND(Altitude_culmi&gt;80, Altitude_culmi&lt;=350), 43, NA())</f>
        <v>#N/A</v>
      </c>
      <c r="C164" s="5">
        <v>23</v>
      </c>
      <c r="D164" s="82">
        <f t="shared" ca="1" si="0"/>
        <v>459.81420271085739</v>
      </c>
      <c r="E164" s="82"/>
      <c r="F164" s="214">
        <f t="shared" ca="1" si="1"/>
        <v>413.81420271085739</v>
      </c>
    </row>
    <row r="165" spans="2:6" x14ac:dyDescent="0.2">
      <c r="B165" s="231" t="e">
        <f ca="1">IF(AND(Altitude_culmi&gt;80, Altitude_culmi&lt;=350), 43, NA())</f>
        <v>#N/A</v>
      </c>
      <c r="C165" s="5">
        <v>0</v>
      </c>
      <c r="D165" s="82">
        <f t="shared" ca="1" si="0"/>
        <v>436.81420271085739</v>
      </c>
      <c r="E165" s="82"/>
      <c r="F165" s="214">
        <f t="shared" ca="1" si="1"/>
        <v>413.81420271085739</v>
      </c>
    </row>
    <row r="166" spans="2:6" x14ac:dyDescent="0.2">
      <c r="B166" s="231" t="e">
        <f ca="1">IF(AND(Altitude_culmi&gt;80, Altitude_culmi&lt;=350), 43, NA())</f>
        <v>#N/A</v>
      </c>
      <c r="C166" s="5">
        <v>23</v>
      </c>
      <c r="D166" s="82">
        <f t="shared" ca="1" si="0"/>
        <v>459.81420271085739</v>
      </c>
      <c r="E166" s="82"/>
      <c r="F166" s="214">
        <f t="shared" ca="1" si="1"/>
        <v>436.81420271085739</v>
      </c>
    </row>
    <row r="167" spans="2:6" x14ac:dyDescent="0.2">
      <c r="B167" s="231" t="e">
        <f ca="1">IF(AND(Altitude_culmi&gt;80, Altitude_culmi&lt;=350), 0.5, NA())</f>
        <v>#N/A</v>
      </c>
      <c r="C167" s="5">
        <v>23</v>
      </c>
      <c r="D167" s="82">
        <f t="shared" ca="1" si="0"/>
        <v>459.81420271085739</v>
      </c>
      <c r="E167" s="82"/>
      <c r="F167" s="214">
        <f t="shared" ca="1" si="1"/>
        <v>413.81420271085739</v>
      </c>
    </row>
    <row r="168" spans="2:6" x14ac:dyDescent="0.2">
      <c r="B168" s="231" t="e">
        <f ca="1">IF(AND(Altitude_culmi&gt;80, Altitude_culmi&lt;=350), 0.5, NA())</f>
        <v>#N/A</v>
      </c>
      <c r="C168" s="5">
        <v>8</v>
      </c>
      <c r="D168" s="82">
        <f t="shared" ca="1" si="0"/>
        <v>444.81420271085739</v>
      </c>
      <c r="E168" s="82"/>
      <c r="F168" s="214">
        <f t="shared" ca="1" si="1"/>
        <v>413.81420271085739</v>
      </c>
    </row>
    <row r="169" spans="2:6" x14ac:dyDescent="0.2">
      <c r="B169" s="231" t="e">
        <f ca="1">IF(AND(Altitude_culmi&gt;80, Altitude_culmi&lt;=350), 27, NA())</f>
        <v>#N/A</v>
      </c>
      <c r="C169" s="5">
        <v>8</v>
      </c>
      <c r="D169" s="82">
        <f t="shared" ca="1" si="0"/>
        <v>444.81420271085739</v>
      </c>
      <c r="E169" s="82"/>
      <c r="F169" s="214">
        <f t="shared" ca="1" si="1"/>
        <v>428.81420271085739</v>
      </c>
    </row>
    <row r="170" spans="2:6" x14ac:dyDescent="0.2">
      <c r="B170" s="231" t="e">
        <f ca="1">IF(AND(Altitude_culmi&gt;80, Altitude_culmi&lt;=350), 27, NA())</f>
        <v>#N/A</v>
      </c>
      <c r="C170" s="5">
        <v>23</v>
      </c>
      <c r="D170" s="82">
        <f t="shared" ca="1" si="0"/>
        <v>459.81420271085739</v>
      </c>
      <c r="E170" s="82"/>
      <c r="F170" s="214">
        <f t="shared" ca="1" si="1"/>
        <v>428.81420271085739</v>
      </c>
    </row>
    <row r="171" spans="2:6" x14ac:dyDescent="0.2">
      <c r="B171" s="231" t="e">
        <f ca="1">IF(AND(Altitude_culmi&gt;80, Altitude_culmi&lt;=350), 27, NA())</f>
        <v>#N/A</v>
      </c>
      <c r="C171" s="5">
        <v>8</v>
      </c>
      <c r="D171" s="82">
        <f t="shared" ca="1" si="0"/>
        <v>444.81420271085739</v>
      </c>
      <c r="E171" s="82"/>
      <c r="F171" s="214">
        <f t="shared" ca="1" si="1"/>
        <v>413.81420271085739</v>
      </c>
    </row>
    <row r="172" spans="2:6" x14ac:dyDescent="0.2">
      <c r="B172" s="231" t="e">
        <f ca="1">IF(AND(Altitude_culmi&gt;80, Altitude_culmi&lt;=350), 29, NA())</f>
        <v>#N/A</v>
      </c>
      <c r="C172" s="5">
        <v>7.6</v>
      </c>
      <c r="D172" s="82">
        <f t="shared" ca="1" si="0"/>
        <v>444.41420271085741</v>
      </c>
      <c r="E172" s="82"/>
      <c r="F172" s="214">
        <f t="shared" ca="1" si="1"/>
        <v>428.81420271085739</v>
      </c>
    </row>
    <row r="173" spans="2:6" x14ac:dyDescent="0.2">
      <c r="B173" s="231" t="e">
        <f ca="1">IF(AND(Altitude_culmi&gt;80, Altitude_culmi&lt;=350), 31, NA())</f>
        <v>#N/A</v>
      </c>
      <c r="C173" s="5">
        <v>6.8</v>
      </c>
      <c r="D173" s="82">
        <f t="shared" ca="1" si="0"/>
        <v>443.6142027108574</v>
      </c>
      <c r="E173" s="82"/>
      <c r="F173" s="214">
        <f t="shared" ca="1" si="1"/>
        <v>429.21420271085736</v>
      </c>
    </row>
    <row r="174" spans="2:6" x14ac:dyDescent="0.2">
      <c r="B174" s="231" t="e">
        <f ca="1">IF(AND(Altitude_culmi&gt;80, Altitude_culmi&lt;=350), 32, NA())</f>
        <v>#N/A</v>
      </c>
      <c r="C174" s="5">
        <v>6</v>
      </c>
      <c r="D174" s="82">
        <f t="shared" ca="1" si="0"/>
        <v>442.81420271085739</v>
      </c>
      <c r="E174" s="82"/>
      <c r="F174" s="214">
        <f t="shared" ca="1" si="1"/>
        <v>430.01420271085738</v>
      </c>
    </row>
    <row r="175" spans="2:6" x14ac:dyDescent="0.2">
      <c r="B175" s="231" t="e">
        <f ca="1">IF(AND(Altitude_culmi&gt;80, Altitude_culmi&lt;=350), 33, NA())</f>
        <v>#N/A</v>
      </c>
      <c r="C175" s="5">
        <v>5</v>
      </c>
      <c r="D175" s="82">
        <f t="shared" ca="1" si="0"/>
        <v>441.81420271085739</v>
      </c>
      <c r="E175" s="82"/>
      <c r="F175" s="214">
        <f t="shared" ca="1" si="1"/>
        <v>430.81420271085739</v>
      </c>
    </row>
    <row r="176" spans="2:6" x14ac:dyDescent="0.2">
      <c r="B176" s="231" t="e">
        <f ca="1">IF(AND(Altitude_culmi&gt;80, Altitude_culmi&lt;=350), 34, NA())</f>
        <v>#N/A</v>
      </c>
      <c r="C176" s="5">
        <v>3.8</v>
      </c>
      <c r="D176" s="82">
        <f t="shared" ca="1" si="0"/>
        <v>440.6142027108574</v>
      </c>
      <c r="E176" s="82"/>
      <c r="F176" s="214">
        <f t="shared" ca="1" si="1"/>
        <v>431.81420271085739</v>
      </c>
    </row>
    <row r="177" spans="2:6" x14ac:dyDescent="0.2">
      <c r="B177" s="229" t="e">
        <f ca="1">IF(AND(Altitude_culmi&gt;80, Altitude_culmi&lt;=350), 35, NA())</f>
        <v>#N/A</v>
      </c>
      <c r="C177" s="421">
        <v>0</v>
      </c>
      <c r="D177" s="230">
        <f t="shared" ca="1" si="0"/>
        <v>436.81420271085739</v>
      </c>
      <c r="E177" s="82"/>
      <c r="F177" s="214">
        <f t="shared" ca="1" si="1"/>
        <v>433.01420271085738</v>
      </c>
    </row>
    <row r="178" spans="2:6" x14ac:dyDescent="0.2">
      <c r="E178" s="230"/>
      <c r="F178" s="216">
        <f t="shared" ca="1" si="1"/>
        <v>436.81420271085739</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436.81420271085739</v>
      </c>
      <c r="E180" s="228"/>
      <c r="F180" s="211" t="s">
        <v>308</v>
      </c>
    </row>
    <row r="181" spans="2:6" x14ac:dyDescent="0.2">
      <c r="B181" s="231">
        <f ca="1">IF(Altitude_culmi&gt;350, 300, NA())</f>
        <v>300</v>
      </c>
      <c r="C181" s="5">
        <v>0</v>
      </c>
      <c r="D181" s="82">
        <f t="shared" ca="1" si="2"/>
        <v>436.81420271085739</v>
      </c>
      <c r="E181" s="82"/>
      <c r="F181" s="214">
        <f t="shared" ref="F181:F201" ca="1" si="3">X_culmi-C180</f>
        <v>436.81420271085739</v>
      </c>
    </row>
    <row r="182" spans="2:6" x14ac:dyDescent="0.2">
      <c r="B182" s="231">
        <f ca="1">IF(Altitude_culmi&gt;350, 280, NA())</f>
        <v>280</v>
      </c>
      <c r="C182" s="5">
        <v>10</v>
      </c>
      <c r="D182" s="82">
        <f t="shared" ca="1" si="2"/>
        <v>446.81420271085739</v>
      </c>
      <c r="E182" s="82"/>
      <c r="F182" s="214">
        <f t="shared" ca="1" si="3"/>
        <v>436.81420271085739</v>
      </c>
    </row>
    <row r="183" spans="2:6" x14ac:dyDescent="0.2">
      <c r="B183" s="231">
        <f ca="1">IF(Altitude_culmi&gt;350, 280, NA())</f>
        <v>280</v>
      </c>
      <c r="C183" s="5">
        <v>0</v>
      </c>
      <c r="D183" s="82">
        <f t="shared" ca="1" si="2"/>
        <v>436.81420271085739</v>
      </c>
      <c r="E183" s="82"/>
      <c r="F183" s="214">
        <f t="shared" ca="1" si="3"/>
        <v>426.81420271085739</v>
      </c>
    </row>
    <row r="184" spans="2:6" x14ac:dyDescent="0.2">
      <c r="B184" s="231">
        <f ca="1">IF(Altitude_culmi&gt;350, 280, NA())</f>
        <v>280</v>
      </c>
      <c r="C184" s="5">
        <v>10</v>
      </c>
      <c r="D184" s="82">
        <f t="shared" ca="1" si="2"/>
        <v>446.81420271085739</v>
      </c>
      <c r="E184" s="82"/>
      <c r="F184" s="214">
        <f t="shared" ca="1" si="3"/>
        <v>436.81420271085739</v>
      </c>
    </row>
    <row r="185" spans="2:6" x14ac:dyDescent="0.2">
      <c r="B185" s="231">
        <f ca="1">IF(Altitude_culmi&gt;350, 200, NA())</f>
        <v>200</v>
      </c>
      <c r="C185" s="5">
        <v>13</v>
      </c>
      <c r="D185" s="82">
        <f t="shared" ca="1" si="2"/>
        <v>449.81420271085739</v>
      </c>
      <c r="E185" s="82"/>
      <c r="F185" s="214">
        <f t="shared" ca="1" si="3"/>
        <v>426.81420271085739</v>
      </c>
    </row>
    <row r="186" spans="2:6" x14ac:dyDescent="0.2">
      <c r="B186" s="231">
        <f ca="1">IF(Altitude_culmi&gt;350, 160, NA())</f>
        <v>160</v>
      </c>
      <c r="C186" s="5">
        <v>17</v>
      </c>
      <c r="D186" s="82">
        <f t="shared" ca="1" si="2"/>
        <v>453.81420271085739</v>
      </c>
      <c r="E186" s="82"/>
      <c r="F186" s="214">
        <f t="shared" ca="1" si="3"/>
        <v>423.81420271085739</v>
      </c>
    </row>
    <row r="187" spans="2:6" x14ac:dyDescent="0.2">
      <c r="B187" s="231">
        <f ca="1">IF(Altitude_culmi&gt;350, 115, NA())</f>
        <v>115</v>
      </c>
      <c r="C187" s="5">
        <v>20</v>
      </c>
      <c r="D187" s="82">
        <f t="shared" ca="1" si="2"/>
        <v>456.81420271085739</v>
      </c>
      <c r="E187" s="82"/>
      <c r="F187" s="214">
        <f t="shared" ca="1" si="3"/>
        <v>419.81420271085739</v>
      </c>
    </row>
    <row r="188" spans="2:6" x14ac:dyDescent="0.2">
      <c r="B188" s="231">
        <f ca="1">IF(Altitude_culmi&gt;350, 90, NA())</f>
        <v>90</v>
      </c>
      <c r="C188" s="5">
        <v>25</v>
      </c>
      <c r="D188" s="82">
        <f t="shared" ca="1" si="2"/>
        <v>461.81420271085739</v>
      </c>
      <c r="E188" s="82"/>
      <c r="F188" s="214">
        <f t="shared" ca="1" si="3"/>
        <v>416.81420271085739</v>
      </c>
    </row>
    <row r="189" spans="2:6" x14ac:dyDescent="0.2">
      <c r="B189" s="231">
        <f ca="1">IF(Altitude_culmi&gt;350, 57, NA())</f>
        <v>57</v>
      </c>
      <c r="C189" s="5">
        <v>30</v>
      </c>
      <c r="D189" s="82">
        <f t="shared" ca="1" si="2"/>
        <v>466.81420271085739</v>
      </c>
      <c r="E189" s="82"/>
      <c r="F189" s="214">
        <f t="shared" ca="1" si="3"/>
        <v>411.81420271085739</v>
      </c>
    </row>
    <row r="190" spans="2:6" x14ac:dyDescent="0.2">
      <c r="B190" s="231">
        <f ca="1">IF(Altitude_culmi&gt;350, 40, NA())</f>
        <v>40</v>
      </c>
      <c r="C190" s="5">
        <v>36</v>
      </c>
      <c r="D190" s="82">
        <f t="shared" ca="1" si="2"/>
        <v>472.81420271085739</v>
      </c>
      <c r="E190" s="82"/>
      <c r="F190" s="214">
        <f t="shared" ca="1" si="3"/>
        <v>406.81420271085739</v>
      </c>
    </row>
    <row r="191" spans="2:6" x14ac:dyDescent="0.2">
      <c r="B191" s="231">
        <f ca="1">IF(Altitude_culmi&gt;350, 20, NA())</f>
        <v>20</v>
      </c>
      <c r="C191" s="5">
        <v>48</v>
      </c>
      <c r="D191" s="82">
        <f t="shared" ca="1" si="2"/>
        <v>484.81420271085739</v>
      </c>
      <c r="E191" s="82"/>
      <c r="F191" s="214">
        <f t="shared" ca="1" si="3"/>
        <v>400.81420271085739</v>
      </c>
    </row>
    <row r="192" spans="2:6" x14ac:dyDescent="0.2">
      <c r="B192" s="231">
        <f ca="1">IF(Altitude_culmi&gt;350, 0.5, NA())</f>
        <v>0.5</v>
      </c>
      <c r="C192" s="5">
        <v>62</v>
      </c>
      <c r="D192" s="82">
        <f t="shared" ca="1" si="2"/>
        <v>498.81420271085739</v>
      </c>
      <c r="E192" s="82"/>
      <c r="F192" s="214">
        <f t="shared" ca="1" si="3"/>
        <v>388.81420271085739</v>
      </c>
    </row>
    <row r="193" spans="2:6" x14ac:dyDescent="0.2">
      <c r="B193" s="231">
        <f ca="1">IF(Altitude_culmi&gt;350, 0.5, NA())</f>
        <v>0.5</v>
      </c>
      <c r="C193" s="5">
        <v>37</v>
      </c>
      <c r="D193" s="82">
        <f t="shared" ca="1" si="2"/>
        <v>473.81420271085739</v>
      </c>
      <c r="E193" s="82"/>
      <c r="F193" s="214">
        <f t="shared" ca="1" si="3"/>
        <v>374.81420271085739</v>
      </c>
    </row>
    <row r="194" spans="2:6" x14ac:dyDescent="0.2">
      <c r="B194" s="231">
        <f ca="1">IF(Altitude_culmi&gt;350, 15, NA())</f>
        <v>15</v>
      </c>
      <c r="C194" s="5">
        <v>30</v>
      </c>
      <c r="D194" s="82">
        <f t="shared" ca="1" si="2"/>
        <v>466.81420271085739</v>
      </c>
      <c r="E194" s="82"/>
      <c r="F194" s="214">
        <f t="shared" ca="1" si="3"/>
        <v>399.81420271085739</v>
      </c>
    </row>
    <row r="195" spans="2:6" x14ac:dyDescent="0.2">
      <c r="B195" s="231">
        <f ca="1">IF(Altitude_culmi&gt;350, 30, NA())</f>
        <v>30</v>
      </c>
      <c r="C195" s="5">
        <v>15</v>
      </c>
      <c r="D195" s="82">
        <f t="shared" ca="1" si="2"/>
        <v>451.81420271085739</v>
      </c>
      <c r="E195" s="82"/>
      <c r="F195" s="214">
        <f t="shared" ca="1" si="3"/>
        <v>406.81420271085739</v>
      </c>
    </row>
    <row r="196" spans="2:6" x14ac:dyDescent="0.2">
      <c r="B196" s="231">
        <f ca="1">IF(Altitude_culmi&gt;350, 37, NA())</f>
        <v>37</v>
      </c>
      <c r="C196" s="5">
        <v>0</v>
      </c>
      <c r="D196" s="82">
        <f t="shared" ca="1" si="2"/>
        <v>436.81420271085739</v>
      </c>
      <c r="E196" s="82"/>
      <c r="F196" s="214">
        <f t="shared" ca="1" si="3"/>
        <v>421.81420271085739</v>
      </c>
    </row>
    <row r="197" spans="2:6" x14ac:dyDescent="0.2">
      <c r="B197" s="231">
        <f ca="1">IF(Altitude_culmi&gt;350, 67, NA())</f>
        <v>67</v>
      </c>
      <c r="C197" s="5">
        <v>0</v>
      </c>
      <c r="D197" s="82">
        <f t="shared" ca="1" si="2"/>
        <v>436.81420271085739</v>
      </c>
      <c r="E197" s="82"/>
      <c r="F197" s="214">
        <f t="shared" ca="1" si="3"/>
        <v>436.81420271085739</v>
      </c>
    </row>
    <row r="198" spans="2:6" x14ac:dyDescent="0.2">
      <c r="B198" s="231">
        <f ca="1">IF(Altitude_culmi&gt;350, 67, NA())</f>
        <v>67</v>
      </c>
      <c r="C198" s="5">
        <v>17</v>
      </c>
      <c r="D198" s="82">
        <f t="shared" ca="1" si="2"/>
        <v>453.81420271085739</v>
      </c>
      <c r="E198" s="82"/>
      <c r="F198" s="214">
        <f t="shared" ca="1" si="3"/>
        <v>436.81420271085739</v>
      </c>
    </row>
    <row r="199" spans="2:6" x14ac:dyDescent="0.2">
      <c r="B199" s="231">
        <f ca="1">IF(Altitude_culmi&gt;350, 100, NA())</f>
        <v>100</v>
      </c>
      <c r="C199" s="5">
        <v>11</v>
      </c>
      <c r="D199" s="82">
        <f t="shared" ca="1" si="2"/>
        <v>447.81420271085739</v>
      </c>
      <c r="E199" s="82"/>
      <c r="F199" s="214">
        <f t="shared" ca="1" si="3"/>
        <v>419.81420271085739</v>
      </c>
    </row>
    <row r="200" spans="2:6" x14ac:dyDescent="0.2">
      <c r="B200" s="229">
        <f ca="1">IF(Altitude_culmi&gt;350, 100, NA())</f>
        <v>100</v>
      </c>
      <c r="C200" s="421">
        <v>0</v>
      </c>
      <c r="D200" s="230">
        <f t="shared" ca="1" si="2"/>
        <v>436.81420271085739</v>
      </c>
      <c r="E200" s="82"/>
      <c r="F200" s="214">
        <f t="shared" ca="1" si="3"/>
        <v>425.81420271085739</v>
      </c>
    </row>
    <row r="201" spans="2:6" x14ac:dyDescent="0.2">
      <c r="E201" s="230"/>
      <c r="F201" s="216">
        <f t="shared" ca="1" si="3"/>
        <v>436.81420271085739</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25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206" activePane="bottomRight" state="frozen"/>
      <selection pane="topRight" activeCell="D1" sqref="D1"/>
      <selection pane="bottomLeft" activeCell="A8" sqref="A8"/>
      <selection pane="bottomRight" activeCell="L436" sqref="L43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8.2629999999999999</v>
      </c>
      <c r="T4" s="327">
        <f t="shared" ref="T4:T67" ca="1" si="1">m*g</f>
        <v>81.060029999999998</v>
      </c>
      <c r="U4" s="328">
        <f t="shared" ref="U4:U67" ca="1" si="2">IF(pos_xz&lt;L_rampe,Poids*COS(Beta),0)</f>
        <v>14.075926491126708</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3.4952564236732719</v>
      </c>
      <c r="E5" s="307">
        <f t="shared" ref="E5:E68" ca="1" si="9">IF(AND(L4&lt;L_rampe,Poussee&lt;Poids*SIN(M4)),0,(-W4+Poussee)/m*SIN(M4)+U4/m*COS(M4)-Poids/m)</f>
        <v>19.824020406668019</v>
      </c>
      <c r="F5" s="304">
        <f t="shared" ref="F5:F68" ca="1" si="10">SQRT(acc_x^2+acc_z^2)</f>
        <v>20.129793902353281</v>
      </c>
      <c r="G5" s="306">
        <f t="shared" ref="G5:G68" ca="1" si="11">G4+acc_x*pas</f>
        <v>3.4952564236732722E-2</v>
      </c>
      <c r="H5" s="307">
        <f t="shared" ref="H5:H68" ca="1" si="12">H4+acc_z*pas</f>
        <v>0.19824020406668019</v>
      </c>
      <c r="I5" s="304">
        <f t="shared" ref="I5:I68" ca="1" si="13">SQRT(vit_x^2+vit_z^2)</f>
        <v>0.20129793902353282</v>
      </c>
      <c r="J5" s="306">
        <f t="shared" ref="J5:J68" ca="1" si="14">J4+0.5*(vit_x+G4)*pas*(K4&gt;=0)</f>
        <v>1.7476282118366362E-4</v>
      </c>
      <c r="K5" s="307">
        <f t="shared" ref="K5:K68" ca="1" si="15">K4+0.5*(vit_z+H4)*pas</f>
        <v>9.9120102033340091E-4</v>
      </c>
      <c r="L5" s="304">
        <f t="shared" ca="1" si="0"/>
        <v>1.0064896951176641E-3</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8.2617904636118062</v>
      </c>
      <c r="T5" s="304">
        <f t="shared" ca="1" si="1"/>
        <v>81.048164448031827</v>
      </c>
      <c r="U5" s="311">
        <f t="shared" ca="1" si="2"/>
        <v>14.073866059650424</v>
      </c>
      <c r="V5" s="306">
        <f t="shared" ca="1" si="3"/>
        <v>1.2249998785778811</v>
      </c>
      <c r="W5" s="304">
        <f t="shared" ca="1" si="4"/>
        <v>1.6292153697117139E-4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9.9120102033340091E-4</v>
      </c>
      <c r="AG5" s="306">
        <f t="shared" ref="AG5:AG68" ca="1" si="27">IF(AND(L4&lt;L_rampe,Poussee&lt;Poids*SIN(M4)),0,(-W4+Poussee)/m-Poids*SIN(M4)/m)</f>
        <v>20.129793900808387</v>
      </c>
      <c r="AH5" s="304">
        <f t="shared" ref="AH5:AH68" ca="1" si="28">IF(AND(L4&lt;L_rampe,Poussee&lt;Poids*SIN(M4)), g*SIN(M4), (-W4+Poussee)/m)</f>
        <v>29.790757957858151</v>
      </c>
    </row>
    <row r="6" spans="1:248" x14ac:dyDescent="0.2">
      <c r="A6" s="347">
        <f t="shared" ca="1" si="6"/>
        <v>0.01</v>
      </c>
      <c r="B6" s="304">
        <f t="shared" ca="1" si="7"/>
        <v>0.02</v>
      </c>
      <c r="D6" s="306">
        <f t="shared" ca="1" si="8"/>
        <v>17.897217981954043</v>
      </c>
      <c r="E6" s="307">
        <f t="shared" ca="1" si="9"/>
        <v>101.50560172578875</v>
      </c>
      <c r="F6" s="304">
        <f t="shared" ca="1" si="10"/>
        <v>103.07132284592076</v>
      </c>
      <c r="G6" s="306">
        <f t="shared" ca="1" si="11"/>
        <v>0.21392474405627315</v>
      </c>
      <c r="H6" s="307">
        <f t="shared" ca="1" si="12"/>
        <v>1.2132962213245677</v>
      </c>
      <c r="I6" s="304">
        <f t="shared" ca="1" si="13"/>
        <v>1.2320111674818603</v>
      </c>
      <c r="J6" s="306">
        <f t="shared" ca="1" si="14"/>
        <v>1.419149362648693E-3</v>
      </c>
      <c r="K6" s="307">
        <f t="shared" ca="1" si="15"/>
        <v>8.0488831472896403E-3</v>
      </c>
      <c r="L6" s="304">
        <f t="shared" ca="1" si="0"/>
        <v>8.1730352276390781E-3</v>
      </c>
      <c r="M6" s="306">
        <f t="shared" ca="1" si="16"/>
        <v>1.3962634015954636</v>
      </c>
      <c r="N6" s="304">
        <f t="shared" ca="1" si="17"/>
        <v>80</v>
      </c>
      <c r="P6" s="310">
        <f t="shared" ca="1" si="18"/>
        <v>2</v>
      </c>
      <c r="Q6" s="304">
        <f t="shared" ca="1" si="19"/>
        <v>930.85500000000002</v>
      </c>
      <c r="R6" s="306">
        <f t="shared" ca="1" si="20"/>
        <v>0.45745169919032375</v>
      </c>
      <c r="S6" s="307">
        <f t="shared" ca="1" si="21"/>
        <v>8.2572159466199029</v>
      </c>
      <c r="T6" s="304">
        <f t="shared" ca="1" si="1"/>
        <v>81.003288436341251</v>
      </c>
      <c r="U6" s="311">
        <f t="shared" ca="1" si="2"/>
        <v>14.066073421999395</v>
      </c>
      <c r="V6" s="306">
        <f t="shared" ca="1" si="3"/>
        <v>1.2249990140122113</v>
      </c>
      <c r="W6" s="304">
        <f t="shared" ca="1" si="4"/>
        <v>6.1027955952630388E-3</v>
      </c>
      <c r="Y6" s="314" t="str">
        <f t="shared" ca="1" si="22"/>
        <v/>
      </c>
      <c r="Z6" s="315" t="str">
        <f t="shared" ca="1" si="23"/>
        <v/>
      </c>
      <c r="AA6" s="316" t="str">
        <f t="shared" ca="1" si="24"/>
        <v/>
      </c>
      <c r="AC6" s="310" t="e">
        <f t="shared" ca="1" si="25"/>
        <v>#N/A</v>
      </c>
      <c r="AD6" s="323" t="e">
        <f t="shared" ca="1" si="26"/>
        <v>#N/A</v>
      </c>
      <c r="AE6" s="324">
        <f t="shared" ca="1" si="5"/>
        <v>8.0488831472896403E-3</v>
      </c>
      <c r="AG6" s="306">
        <f t="shared" ca="1" si="27"/>
        <v>103.07132284160028</v>
      </c>
      <c r="AH6" s="304">
        <f t="shared" ca="1" si="28"/>
        <v>112.73228689865003</v>
      </c>
    </row>
    <row r="7" spans="1:248" x14ac:dyDescent="0.2">
      <c r="A7" s="347">
        <f t="shared" ca="1" si="6"/>
        <v>0.01</v>
      </c>
      <c r="B7" s="304">
        <f t="shared" ca="1" si="7"/>
        <v>0.03</v>
      </c>
      <c r="D7" s="306">
        <f t="shared" ca="1" si="8"/>
        <v>26.675477698261393</v>
      </c>
      <c r="E7" s="307">
        <f t="shared" ca="1" si="9"/>
        <v>151.29202369670367</v>
      </c>
      <c r="F7" s="304">
        <f t="shared" ca="1" si="10"/>
        <v>153.62570600219999</v>
      </c>
      <c r="G7" s="306">
        <f t="shared" ca="1" si="11"/>
        <v>0.48067952103888706</v>
      </c>
      <c r="H7" s="307">
        <f t="shared" ca="1" si="12"/>
        <v>2.7262164582916046</v>
      </c>
      <c r="I7" s="304">
        <f t="shared" ca="1" si="13"/>
        <v>2.7682682275036488</v>
      </c>
      <c r="J7" s="306">
        <f t="shared" ca="1" si="14"/>
        <v>4.8921706881244944E-3</v>
      </c>
      <c r="K7" s="307">
        <f t="shared" ca="1" si="15"/>
        <v>2.77464465453705E-2</v>
      </c>
      <c r="L7" s="304">
        <f t="shared" ca="1" si="0"/>
        <v>2.81744322025635E-2</v>
      </c>
      <c r="M7" s="306">
        <f t="shared" ca="1" si="16"/>
        <v>1.3962634015954636</v>
      </c>
      <c r="N7" s="304">
        <f t="shared" ca="1" si="17"/>
        <v>80</v>
      </c>
      <c r="P7" s="310">
        <f t="shared" ca="1" si="18"/>
        <v>3</v>
      </c>
      <c r="Q7" s="304">
        <f t="shared" ca="1" si="19"/>
        <v>1347.2183333333335</v>
      </c>
      <c r="R7" s="306">
        <f t="shared" ca="1" si="20"/>
        <v>0.66206585962764264</v>
      </c>
      <c r="S7" s="307">
        <f t="shared" ca="1" si="21"/>
        <v>8.2505952880236268</v>
      </c>
      <c r="T7" s="304">
        <f t="shared" ca="1" si="1"/>
        <v>80.938339775511778</v>
      </c>
      <c r="U7" s="311">
        <f t="shared" ca="1" si="2"/>
        <v>14.054795205404449</v>
      </c>
      <c r="V7" s="306">
        <f t="shared" ca="1" si="3"/>
        <v>1.2249966010650135</v>
      </c>
      <c r="W7" s="304">
        <f t="shared" ca="1" si="4"/>
        <v>3.0811654266785199E-2</v>
      </c>
      <c r="Y7" s="314" t="str">
        <f t="shared" ca="1" si="22"/>
        <v/>
      </c>
      <c r="Z7" s="315" t="str">
        <f t="shared" ca="1" si="23"/>
        <v/>
      </c>
      <c r="AA7" s="316" t="str">
        <f t="shared" ca="1" si="24"/>
        <v/>
      </c>
      <c r="AC7" s="310" t="e">
        <f t="shared" ca="1" si="25"/>
        <v>#N/A</v>
      </c>
      <c r="AD7" s="323" t="e">
        <f t="shared" ca="1" si="26"/>
        <v>#N/A</v>
      </c>
      <c r="AE7" s="324">
        <f t="shared" ca="1" si="5"/>
        <v>2.77464465453705E-2</v>
      </c>
      <c r="AG7" s="306">
        <f t="shared" ca="1" si="27"/>
        <v>153.62570599611843</v>
      </c>
      <c r="AH7" s="304">
        <f t="shared" ca="1" si="28"/>
        <v>163.28667005316819</v>
      </c>
    </row>
    <row r="8" spans="1:248" x14ac:dyDescent="0.2">
      <c r="A8" s="347">
        <f t="shared" ca="1" si="6"/>
        <v>0.01</v>
      </c>
      <c r="B8" s="304">
        <f t="shared" ca="1" si="7"/>
        <v>0.04</v>
      </c>
      <c r="D8" s="306">
        <f t="shared" ca="1" si="8"/>
        <v>25.760062994090958</v>
      </c>
      <c r="E8" s="307">
        <f t="shared" ca="1" si="9"/>
        <v>146.10019491598311</v>
      </c>
      <c r="F8" s="304">
        <f t="shared" ca="1" si="10"/>
        <v>148.353792671262</v>
      </c>
      <c r="G8" s="306">
        <f t="shared" ca="1" si="11"/>
        <v>0.73828015097979671</v>
      </c>
      <c r="H8" s="307">
        <f t="shared" ca="1" si="12"/>
        <v>4.1872184074514358</v>
      </c>
      <c r="I8" s="304">
        <f t="shared" ca="1" si="13"/>
        <v>4.251806154216216</v>
      </c>
      <c r="J8" s="306">
        <f t="shared" ca="1" si="14"/>
        <v>1.0986969048217913E-2</v>
      </c>
      <c r="K8" s="307">
        <f t="shared" ca="1" si="15"/>
        <v>6.23136208740857E-2</v>
      </c>
      <c r="L8" s="304">
        <f t="shared" ca="1" si="0"/>
        <v>6.3274804111160932E-2</v>
      </c>
      <c r="M8" s="306">
        <f t="shared" ca="1" si="16"/>
        <v>1.3962634015954636</v>
      </c>
      <c r="N8" s="304">
        <f t="shared" ca="1" si="17"/>
        <v>80</v>
      </c>
      <c r="P8" s="310">
        <f t="shared" ca="1" si="18"/>
        <v>3</v>
      </c>
      <c r="Q8" s="304">
        <f t="shared" ca="1" si="19"/>
        <v>1302.7349999999999</v>
      </c>
      <c r="R8" s="306">
        <f t="shared" ca="1" si="20"/>
        <v>0.64020533739917207</v>
      </c>
      <c r="S8" s="307">
        <f t="shared" ca="1" si="21"/>
        <v>8.2441932346496358</v>
      </c>
      <c r="T8" s="304">
        <f t="shared" ca="1" si="1"/>
        <v>80.875535631912925</v>
      </c>
      <c r="U8" s="311">
        <f t="shared" ca="1" si="2"/>
        <v>14.043889380318577</v>
      </c>
      <c r="V8" s="306">
        <f t="shared" ca="1" si="3"/>
        <v>1.224992366605226</v>
      </c>
      <c r="W8" s="304">
        <f t="shared" ca="1" si="4"/>
        <v>7.2684882193818398E-2</v>
      </c>
      <c r="Y8" s="314" t="str">
        <f t="shared" ca="1" si="22"/>
        <v/>
      </c>
      <c r="Z8" s="315" t="str">
        <f t="shared" ca="1" si="23"/>
        <v/>
      </c>
      <c r="AA8" s="316" t="str">
        <f t="shared" ca="1" si="24"/>
        <v/>
      </c>
      <c r="AC8" s="310" t="e">
        <f t="shared" ca="1" si="25"/>
        <v>#N/A</v>
      </c>
      <c r="AD8" s="323" t="e">
        <f t="shared" ca="1" si="26"/>
        <v>#N/A</v>
      </c>
      <c r="AE8" s="324">
        <f t="shared" ca="1" si="5"/>
        <v>6.23136208740857E-2</v>
      </c>
      <c r="AG8" s="306">
        <f t="shared" ca="1" si="27"/>
        <v>148.35379266536418</v>
      </c>
      <c r="AH8" s="304">
        <f t="shared" ca="1" si="28"/>
        <v>158.01475672241395</v>
      </c>
    </row>
    <row r="9" spans="1:248" x14ac:dyDescent="0.2">
      <c r="A9" s="347">
        <f t="shared" ca="1" si="6"/>
        <v>0.01</v>
      </c>
      <c r="B9" s="304">
        <f t="shared" ca="1" si="7"/>
        <v>0.05</v>
      </c>
      <c r="D9" s="306">
        <f t="shared" ca="1" si="8"/>
        <v>24.84215988149769</v>
      </c>
      <c r="E9" s="307">
        <f t="shared" ca="1" si="9"/>
        <v>140.89425307959968</v>
      </c>
      <c r="F9" s="304">
        <f t="shared" ca="1" si="10"/>
        <v>143.06754858610032</v>
      </c>
      <c r="G9" s="306">
        <f t="shared" ca="1" si="11"/>
        <v>0.98670174979477365</v>
      </c>
      <c r="H9" s="307">
        <f t="shared" ca="1" si="12"/>
        <v>5.5961609382474329</v>
      </c>
      <c r="I9" s="304">
        <f t="shared" ca="1" si="13"/>
        <v>5.6824816400771994</v>
      </c>
      <c r="J9" s="306">
        <f t="shared" ca="1" si="14"/>
        <v>1.9611878552090765E-2</v>
      </c>
      <c r="K9" s="307">
        <f t="shared" ca="1" si="15"/>
        <v>0.11123051760258004</v>
      </c>
      <c r="L9" s="304">
        <f t="shared" ca="1" si="0"/>
        <v>0.11294624308262681</v>
      </c>
      <c r="M9" s="306">
        <f t="shared" ca="1" si="16"/>
        <v>1.3962634015954636</v>
      </c>
      <c r="N9" s="304">
        <f t="shared" ca="1" si="17"/>
        <v>80</v>
      </c>
      <c r="P9" s="310">
        <f t="shared" ca="1" si="18"/>
        <v>3</v>
      </c>
      <c r="Q9" s="304">
        <f t="shared" ca="1" si="19"/>
        <v>1258.2516666666666</v>
      </c>
      <c r="R9" s="306">
        <f t="shared" ca="1" si="20"/>
        <v>0.61834481517070161</v>
      </c>
      <c r="S9" s="307">
        <f t="shared" ca="1" si="21"/>
        <v>8.238009786497928</v>
      </c>
      <c r="T9" s="304">
        <f t="shared" ca="1" si="1"/>
        <v>80.814876005544676</v>
      </c>
      <c r="U9" s="311">
        <f t="shared" ca="1" si="2"/>
        <v>14.033355946741773</v>
      </c>
      <c r="V9" s="306">
        <f t="shared" ca="1" si="3"/>
        <v>1.2249863743373732</v>
      </c>
      <c r="W9" s="304">
        <f t="shared" ca="1" si="4"/>
        <v>0.129828827946285</v>
      </c>
      <c r="Y9" s="314" t="str">
        <f t="shared" ca="1" si="22"/>
        <v/>
      </c>
      <c r="Z9" s="315" t="str">
        <f t="shared" ca="1" si="23"/>
        <v/>
      </c>
      <c r="AA9" s="316" t="str">
        <f t="shared" ca="1" si="24"/>
        <v/>
      </c>
      <c r="AC9" s="310" t="e">
        <f t="shared" ca="1" si="25"/>
        <v>#N/A</v>
      </c>
      <c r="AD9" s="323" t="e">
        <f t="shared" ca="1" si="26"/>
        <v>#N/A</v>
      </c>
      <c r="AE9" s="324">
        <f t="shared" ca="1" si="5"/>
        <v>0.11123051760258004</v>
      </c>
      <c r="AG9" s="306">
        <f t="shared" ca="1" si="27"/>
        <v>143.06754858038653</v>
      </c>
      <c r="AH9" s="304">
        <f t="shared" ca="1" si="28"/>
        <v>152.7285126374363</v>
      </c>
    </row>
    <row r="10" spans="1:248" x14ac:dyDescent="0.2">
      <c r="A10" s="347">
        <f t="shared" ca="1" si="6"/>
        <v>0.01</v>
      </c>
      <c r="B10" s="304">
        <f t="shared" ca="1" si="7"/>
        <v>6.0000000000000005E-2</v>
      </c>
      <c r="D10" s="306">
        <f t="shared" ca="1" si="8"/>
        <v>24.483109255616895</v>
      </c>
      <c r="E10" s="307">
        <f t="shared" ca="1" si="9"/>
        <v>138.85787644076203</v>
      </c>
      <c r="F10" s="304">
        <f t="shared" ca="1" si="10"/>
        <v>140.99976059717409</v>
      </c>
      <c r="G10" s="306">
        <f t="shared" ca="1" si="11"/>
        <v>1.2315328423509426</v>
      </c>
      <c r="H10" s="307">
        <f t="shared" ca="1" si="12"/>
        <v>6.9847397026550535</v>
      </c>
      <c r="I10" s="304">
        <f t="shared" ca="1" si="13"/>
        <v>7.0924792460489297</v>
      </c>
      <c r="J10" s="306">
        <f t="shared" ca="1" si="14"/>
        <v>3.0703051512819345E-2</v>
      </c>
      <c r="K10" s="307">
        <f t="shared" ca="1" si="15"/>
        <v>0.17413502080709248</v>
      </c>
      <c r="L10" s="304">
        <f t="shared" ca="1" si="0"/>
        <v>0.17682104751325667</v>
      </c>
      <c r="M10" s="306">
        <f t="shared" ca="1" si="16"/>
        <v>1.3962634015954636</v>
      </c>
      <c r="N10" s="304">
        <f t="shared" ca="1" si="17"/>
        <v>80</v>
      </c>
      <c r="P10" s="310">
        <f t="shared" ca="1" si="18"/>
        <v>4</v>
      </c>
      <c r="Q10" s="304">
        <f t="shared" ca="1" si="19"/>
        <v>1240.356</v>
      </c>
      <c r="R10" s="306">
        <f t="shared" ca="1" si="20"/>
        <v>0.60955031643050006</v>
      </c>
      <c r="S10" s="307">
        <f t="shared" ca="1" si="21"/>
        <v>8.231914283333623</v>
      </c>
      <c r="T10" s="304">
        <f t="shared" ca="1" si="1"/>
        <v>80.755079119502852</v>
      </c>
      <c r="U10" s="311">
        <f t="shared" ca="1" si="2"/>
        <v>14.022972326450454</v>
      </c>
      <c r="V10" s="306">
        <f t="shared" ca="1" si="3"/>
        <v>1.2249786686456781</v>
      </c>
      <c r="W10" s="304">
        <f t="shared" ca="1" si="4"/>
        <v>0.20224997164571867</v>
      </c>
      <c r="Y10" s="314" t="str">
        <f t="shared" ca="1" si="22"/>
        <v/>
      </c>
      <c r="Z10" s="315" t="str">
        <f t="shared" ca="1" si="23"/>
        <v/>
      </c>
      <c r="AA10" s="316" t="str">
        <f t="shared" ca="1" si="24"/>
        <v/>
      </c>
      <c r="AC10" s="310" t="e">
        <f t="shared" ca="1" si="25"/>
        <v>#N/A</v>
      </c>
      <c r="AD10" s="323" t="e">
        <f t="shared" ca="1" si="26"/>
        <v>#N/A</v>
      </c>
      <c r="AE10" s="324">
        <f t="shared" ca="1" si="5"/>
        <v>0.17413502080709248</v>
      </c>
      <c r="AG10" s="306">
        <f t="shared" ca="1" si="27"/>
        <v>140.99976059153192</v>
      </c>
      <c r="AH10" s="304">
        <f t="shared" ca="1" si="28"/>
        <v>150.66072464858169</v>
      </c>
    </row>
    <row r="11" spans="1:248" x14ac:dyDescent="0.2">
      <c r="A11" s="347">
        <f t="shared" ca="1" si="6"/>
        <v>0.01</v>
      </c>
      <c r="B11" s="304">
        <f t="shared" ca="1" si="7"/>
        <v>7.0000000000000007E-2</v>
      </c>
      <c r="D11" s="306">
        <f t="shared" ca="1" si="8"/>
        <v>24.684583583309596</v>
      </c>
      <c r="E11" s="307">
        <f t="shared" ca="1" si="9"/>
        <v>140.00055049496302</v>
      </c>
      <c r="F11" s="304">
        <f t="shared" ca="1" si="10"/>
        <v>142.16006051480878</v>
      </c>
      <c r="G11" s="306">
        <f t="shared" ca="1" si="11"/>
        <v>1.4783786781840387</v>
      </c>
      <c r="H11" s="307">
        <f t="shared" ca="1" si="12"/>
        <v>8.3847452076046842</v>
      </c>
      <c r="I11" s="304">
        <f t="shared" ca="1" si="13"/>
        <v>8.5140798511970104</v>
      </c>
      <c r="J11" s="306">
        <f t="shared" ca="1" si="14"/>
        <v>4.4252609115494251E-2</v>
      </c>
      <c r="K11" s="307">
        <f t="shared" ca="1" si="15"/>
        <v>0.25098244535839115</v>
      </c>
      <c r="L11" s="304">
        <f t="shared" ca="1" si="0"/>
        <v>0.25485384299948571</v>
      </c>
      <c r="M11" s="306">
        <f t="shared" ca="1" si="16"/>
        <v>1.3962634015954636</v>
      </c>
      <c r="N11" s="304">
        <f t="shared" ca="1" si="17"/>
        <v>80</v>
      </c>
      <c r="P11" s="310">
        <f t="shared" ca="1" si="18"/>
        <v>4</v>
      </c>
      <c r="Q11" s="304">
        <f t="shared" ca="1" si="19"/>
        <v>1249.048</v>
      </c>
      <c r="R11" s="306">
        <f t="shared" ca="1" si="20"/>
        <v>0.61382184117856753</v>
      </c>
      <c r="S11" s="307">
        <f t="shared" ca="1" si="21"/>
        <v>8.2257760649218366</v>
      </c>
      <c r="T11" s="304">
        <f t="shared" ca="1" si="1"/>
        <v>80.694863196883219</v>
      </c>
      <c r="U11" s="311">
        <f t="shared" ca="1" si="2"/>
        <v>14.012515941221022</v>
      </c>
      <c r="V11" s="306">
        <f t="shared" ca="1" si="3"/>
        <v>1.2249692550362659</v>
      </c>
      <c r="W11" s="304">
        <f t="shared" ca="1" si="4"/>
        <v>0.29145024360236221</v>
      </c>
      <c r="Y11" s="314" t="str">
        <f t="shared" ca="1" si="22"/>
        <v/>
      </c>
      <c r="Z11" s="315" t="str">
        <f t="shared" ca="1" si="23"/>
        <v/>
      </c>
      <c r="AA11" s="316" t="str">
        <f t="shared" ca="1" si="24"/>
        <v/>
      </c>
      <c r="AC11" s="310" t="e">
        <f t="shared" ca="1" si="25"/>
        <v>#N/A</v>
      </c>
      <c r="AD11" s="323" t="e">
        <f t="shared" ca="1" si="26"/>
        <v>#N/A</v>
      </c>
      <c r="AE11" s="324">
        <f t="shared" ca="1" si="5"/>
        <v>0.25098244535839115</v>
      </c>
      <c r="AG11" s="306">
        <f t="shared" ca="1" si="27"/>
        <v>142.16006050912546</v>
      </c>
      <c r="AH11" s="304">
        <f t="shared" ca="1" si="28"/>
        <v>151.82102456617523</v>
      </c>
    </row>
    <row r="12" spans="1:248" x14ac:dyDescent="0.2">
      <c r="A12" s="347">
        <f t="shared" ca="1" si="6"/>
        <v>0.01</v>
      </c>
      <c r="B12" s="304">
        <f t="shared" ca="1" si="7"/>
        <v>0.08</v>
      </c>
      <c r="D12" s="306">
        <f t="shared" ca="1" si="8"/>
        <v>24.88614239149037</v>
      </c>
      <c r="E12" s="307">
        <f t="shared" ca="1" si="9"/>
        <v>141.14370378433588</v>
      </c>
      <c r="F12" s="304">
        <f t="shared" ca="1" si="10"/>
        <v>143.32084705683917</v>
      </c>
      <c r="G12" s="306">
        <f t="shared" ca="1" si="11"/>
        <v>1.7272401020989423</v>
      </c>
      <c r="H12" s="307">
        <f t="shared" ca="1" si="12"/>
        <v>9.7961822454480441</v>
      </c>
      <c r="I12" s="304">
        <f t="shared" ca="1" si="13"/>
        <v>9.9472883217653969</v>
      </c>
      <c r="J12" s="306">
        <f t="shared" ca="1" si="14"/>
        <v>6.028070301690916E-2</v>
      </c>
      <c r="K12" s="307">
        <f t="shared" ca="1" si="15"/>
        <v>0.3418870826236548</v>
      </c>
      <c r="L12" s="304">
        <f t="shared" ca="1" si="0"/>
        <v>0.34716068386429733</v>
      </c>
      <c r="M12" s="306">
        <f t="shared" ca="1" si="16"/>
        <v>1.3962634015954636</v>
      </c>
      <c r="N12" s="304">
        <f t="shared" ca="1" si="17"/>
        <v>80</v>
      </c>
      <c r="P12" s="310">
        <f t="shared" ca="1" si="18"/>
        <v>4</v>
      </c>
      <c r="Q12" s="304">
        <f t="shared" ca="1" si="19"/>
        <v>1257.74</v>
      </c>
      <c r="R12" s="306">
        <f t="shared" ca="1" si="20"/>
        <v>0.61809336592663489</v>
      </c>
      <c r="S12" s="307">
        <f t="shared" ca="1" si="21"/>
        <v>8.2195951312625706</v>
      </c>
      <c r="T12" s="304">
        <f t="shared" ca="1" si="1"/>
        <v>80.634228237685818</v>
      </c>
      <c r="U12" s="311">
        <f t="shared" ca="1" si="2"/>
        <v>14.001986791053485</v>
      </c>
      <c r="V12" s="306">
        <f t="shared" ca="1" si="3"/>
        <v>1.2249581195482979</v>
      </c>
      <c r="W12" s="304">
        <f t="shared" ca="1" si="4"/>
        <v>0.39782717790576816</v>
      </c>
      <c r="Y12" s="314" t="str">
        <f t="shared" ca="1" si="22"/>
        <v/>
      </c>
      <c r="Z12" s="315" t="str">
        <f t="shared" ca="1" si="23"/>
        <v/>
      </c>
      <c r="AA12" s="316" t="str">
        <f t="shared" ca="1" si="24"/>
        <v/>
      </c>
      <c r="AC12" s="310" t="e">
        <f t="shared" ca="1" si="25"/>
        <v>#N/A</v>
      </c>
      <c r="AD12" s="323" t="e">
        <f t="shared" ca="1" si="26"/>
        <v>#N/A</v>
      </c>
      <c r="AE12" s="324">
        <f t="shared" ca="1" si="5"/>
        <v>0.3418870826236548</v>
      </c>
      <c r="AG12" s="306">
        <f t="shared" ca="1" si="27"/>
        <v>143.32084705111455</v>
      </c>
      <c r="AH12" s="304">
        <f t="shared" ca="1" si="28"/>
        <v>152.98181110816432</v>
      </c>
    </row>
    <row r="13" spans="1:248" x14ac:dyDescent="0.2">
      <c r="A13" s="347">
        <f t="shared" ca="1" si="6"/>
        <v>0.01</v>
      </c>
      <c r="B13" s="304">
        <f t="shared" ca="1" si="7"/>
        <v>0.09</v>
      </c>
      <c r="D13" s="306">
        <f t="shared" ca="1" si="8"/>
        <v>25.087780610905707</v>
      </c>
      <c r="E13" s="307">
        <f t="shared" ca="1" si="9"/>
        <v>142.28730756087322</v>
      </c>
      <c r="F13" s="304">
        <f t="shared" ca="1" si="10"/>
        <v>144.48209103173812</v>
      </c>
      <c r="G13" s="306">
        <f t="shared" ca="1" si="11"/>
        <v>1.9781179082079994</v>
      </c>
      <c r="H13" s="307">
        <f t="shared" ca="1" si="12"/>
        <v>11.219055321056777</v>
      </c>
      <c r="I13" s="304">
        <f t="shared" ca="1" si="13"/>
        <v>11.392109232082774</v>
      </c>
      <c r="J13" s="306">
        <f t="shared" ca="1" si="14"/>
        <v>7.8807493068443868E-2</v>
      </c>
      <c r="K13" s="307">
        <f t="shared" ca="1" si="15"/>
        <v>0.4469632704561789</v>
      </c>
      <c r="L13" s="304">
        <f t="shared" ca="1" si="0"/>
        <v>0.45385767163353768</v>
      </c>
      <c r="M13" s="306">
        <f t="shared" ca="1" si="16"/>
        <v>1.3962634015954636</v>
      </c>
      <c r="N13" s="304">
        <f t="shared" ca="1" si="17"/>
        <v>80</v>
      </c>
      <c r="P13" s="310">
        <f t="shared" ca="1" si="18"/>
        <v>4</v>
      </c>
      <c r="Q13" s="304">
        <f t="shared" ca="1" si="19"/>
        <v>1266.432</v>
      </c>
      <c r="R13" s="306">
        <f t="shared" ca="1" si="20"/>
        <v>0.62236489067470235</v>
      </c>
      <c r="S13" s="307">
        <f t="shared" ca="1" si="21"/>
        <v>8.2133714823558233</v>
      </c>
      <c r="T13" s="304">
        <f t="shared" ca="1" si="1"/>
        <v>80.573174241910635</v>
      </c>
      <c r="U13" s="311">
        <f t="shared" ca="1" si="2"/>
        <v>13.991384875947839</v>
      </c>
      <c r="V13" s="306">
        <f t="shared" ca="1" si="3"/>
        <v>1.2249452482229708</v>
      </c>
      <c r="W13" s="304">
        <f t="shared" ca="1" si="4"/>
        <v>0.52178159300376226</v>
      </c>
      <c r="Y13" s="314" t="str">
        <f t="shared" ca="1" si="22"/>
        <v/>
      </c>
      <c r="Z13" s="315" t="str">
        <f t="shared" ca="1" si="23"/>
        <v/>
      </c>
      <c r="AA13" s="316" t="str">
        <f t="shared" ca="1" si="24"/>
        <v/>
      </c>
      <c r="AC13" s="310" t="e">
        <f t="shared" ca="1" si="25"/>
        <v>#N/A</v>
      </c>
      <c r="AD13" s="323" t="e">
        <f t="shared" ca="1" si="26"/>
        <v>#N/A</v>
      </c>
      <c r="AE13" s="324">
        <f t="shared" ca="1" si="5"/>
        <v>0.4469632704561789</v>
      </c>
      <c r="AG13" s="306">
        <f t="shared" ca="1" si="27"/>
        <v>144.48209102597204</v>
      </c>
      <c r="AH13" s="304">
        <f t="shared" ca="1" si="28"/>
        <v>154.14305508302181</v>
      </c>
    </row>
    <row r="14" spans="1:248" x14ac:dyDescent="0.2">
      <c r="A14" s="347">
        <f t="shared" ca="1" si="6"/>
        <v>0.01</v>
      </c>
      <c r="B14" s="304">
        <f t="shared" ca="1" si="7"/>
        <v>9.9999999999999992E-2</v>
      </c>
      <c r="D14" s="306">
        <f t="shared" ca="1" si="8"/>
        <v>25.289493089966815</v>
      </c>
      <c r="E14" s="307">
        <f t="shared" ca="1" si="9"/>
        <v>143.43133260962844</v>
      </c>
      <c r="F14" s="304">
        <f t="shared" ca="1" si="10"/>
        <v>145.64376277383573</v>
      </c>
      <c r="G14" s="306">
        <f t="shared" ca="1" si="11"/>
        <v>2.2310128391076676</v>
      </c>
      <c r="H14" s="307">
        <f t="shared" ca="1" si="12"/>
        <v>12.65336864715306</v>
      </c>
      <c r="I14" s="304">
        <f t="shared" ca="1" si="13"/>
        <v>12.848546859821127</v>
      </c>
      <c r="J14" s="306">
        <f t="shared" ca="1" si="14"/>
        <v>9.9853146805022205E-2</v>
      </c>
      <c r="K14" s="307">
        <f t="shared" ca="1" si="15"/>
        <v>0.56632539029722806</v>
      </c>
      <c r="L14" s="304">
        <f t="shared" ca="1" si="0"/>
        <v>0.57506095209305685</v>
      </c>
      <c r="M14" s="306">
        <f t="shared" ca="1" si="16"/>
        <v>1.3962634015954636</v>
      </c>
      <c r="N14" s="304">
        <f t="shared" ca="1" si="17"/>
        <v>80</v>
      </c>
      <c r="P14" s="310">
        <f t="shared" ca="1" si="18"/>
        <v>4</v>
      </c>
      <c r="Q14" s="304">
        <f t="shared" ca="1" si="19"/>
        <v>1275.124</v>
      </c>
      <c r="R14" s="306">
        <f t="shared" ca="1" si="20"/>
        <v>0.62663641542276971</v>
      </c>
      <c r="S14" s="307">
        <f t="shared" ca="1" si="21"/>
        <v>8.2071051182015964</v>
      </c>
      <c r="T14" s="304">
        <f t="shared" ca="1" si="1"/>
        <v>80.511701209557671</v>
      </c>
      <c r="U14" s="311">
        <f t="shared" ca="1" si="2"/>
        <v>13.980710195904086</v>
      </c>
      <c r="V14" s="306">
        <f t="shared" ca="1" si="3"/>
        <v>1.2249306271040703</v>
      </c>
      <c r="W14" s="304">
        <f t="shared" ca="1" si="4"/>
        <v>0.66371757085613892</v>
      </c>
      <c r="Y14" s="314" t="str">
        <f t="shared" ca="1" si="22"/>
        <v/>
      </c>
      <c r="Z14" s="315" t="str">
        <f t="shared" ca="1" si="23"/>
        <v/>
      </c>
      <c r="AA14" s="316" t="str">
        <f t="shared" ca="1" si="24"/>
        <v/>
      </c>
      <c r="AC14" s="310" t="e">
        <f t="shared" ca="1" si="25"/>
        <v>#N/A</v>
      </c>
      <c r="AD14" s="323" t="e">
        <f t="shared" ca="1" si="26"/>
        <v>#N/A</v>
      </c>
      <c r="AE14" s="324">
        <f t="shared" ca="1" si="5"/>
        <v>0.56632539029722806</v>
      </c>
      <c r="AG14" s="306">
        <f t="shared" ca="1" si="27"/>
        <v>145.64376276802798</v>
      </c>
      <c r="AH14" s="304">
        <f t="shared" ca="1" si="28"/>
        <v>155.30472682507775</v>
      </c>
    </row>
    <row r="15" spans="1:248" x14ac:dyDescent="0.2">
      <c r="A15" s="347">
        <f t="shared" ca="1" si="6"/>
        <v>0.01</v>
      </c>
      <c r="B15" s="304">
        <f t="shared" ca="1" si="7"/>
        <v>0.10999999999999999</v>
      </c>
      <c r="D15" s="306">
        <f t="shared" ca="1" si="8"/>
        <v>25.433002666201244</v>
      </c>
      <c r="E15" s="307">
        <f t="shared" ca="1" si="9"/>
        <v>144.24525654109939</v>
      </c>
      <c r="F15" s="304">
        <f t="shared" ca="1" si="10"/>
        <v>146.4702415483315</v>
      </c>
      <c r="G15" s="306">
        <f t="shared" ca="1" si="11"/>
        <v>2.4853428657696801</v>
      </c>
      <c r="H15" s="307">
        <f t="shared" ca="1" si="12"/>
        <v>14.095821212564054</v>
      </c>
      <c r="I15" s="304">
        <f t="shared" ca="1" si="13"/>
        <v>14.313249275304438</v>
      </c>
      <c r="J15" s="306">
        <f t="shared" ca="1" si="14"/>
        <v>0.12343492532940895</v>
      </c>
      <c r="K15" s="307">
        <f t="shared" ca="1" si="15"/>
        <v>0.70007133959581358</v>
      </c>
      <c r="L15" s="304">
        <f t="shared" ca="1" si="0"/>
        <v>0.71086993276868427</v>
      </c>
      <c r="M15" s="306">
        <f t="shared" ca="1" si="16"/>
        <v>1.3962634015954636</v>
      </c>
      <c r="N15" s="304">
        <f t="shared" ca="1" si="17"/>
        <v>80</v>
      </c>
      <c r="P15" s="310">
        <f t="shared" ca="1" si="18"/>
        <v>5</v>
      </c>
      <c r="Q15" s="304">
        <f t="shared" ca="1" si="19"/>
        <v>1281.066</v>
      </c>
      <c r="R15" s="306">
        <f t="shared" ca="1" si="20"/>
        <v>0.62955650286559262</v>
      </c>
      <c r="S15" s="307">
        <f t="shared" ca="1" si="21"/>
        <v>8.2008095531729399</v>
      </c>
      <c r="T15" s="304">
        <f t="shared" ca="1" si="1"/>
        <v>80.44994171662654</v>
      </c>
      <c r="U15" s="311">
        <f t="shared" ca="1" si="2"/>
        <v>13.969985772502962</v>
      </c>
      <c r="V15" s="306">
        <f t="shared" ca="1" si="3"/>
        <v>1.2249142442626562</v>
      </c>
      <c r="W15" s="304">
        <f t="shared" ca="1" si="4"/>
        <v>0.82365615994167252</v>
      </c>
      <c r="Y15" s="314" t="str">
        <f t="shared" ca="1" si="22"/>
        <v/>
      </c>
      <c r="Z15" s="315" t="str">
        <f t="shared" ca="1" si="23"/>
        <v/>
      </c>
      <c r="AA15" s="316" t="str">
        <f t="shared" ca="1" si="24"/>
        <v/>
      </c>
      <c r="AC15" s="310" t="e">
        <f t="shared" ca="1" si="25"/>
        <v>#N/A</v>
      </c>
      <c r="AD15" s="323" t="e">
        <f t="shared" ca="1" si="26"/>
        <v>#N/A</v>
      </c>
      <c r="AE15" s="324">
        <f t="shared" ca="1" si="5"/>
        <v>0.70007133959581358</v>
      </c>
      <c r="AG15" s="306">
        <f t="shared" ca="1" si="27"/>
        <v>146.47024154249362</v>
      </c>
      <c r="AH15" s="304">
        <f t="shared" ca="1" si="28"/>
        <v>156.13120559954339</v>
      </c>
    </row>
    <row r="16" spans="1:248" x14ac:dyDescent="0.2">
      <c r="A16" s="347">
        <f t="shared" ca="1" si="6"/>
        <v>0.01</v>
      </c>
      <c r="B16" s="304">
        <f t="shared" ca="1" si="7"/>
        <v>0.11999999999999998</v>
      </c>
      <c r="D16" s="306">
        <f t="shared" ca="1" si="8"/>
        <v>25.518131430062489</v>
      </c>
      <c r="E16" s="307">
        <f t="shared" ca="1" si="9"/>
        <v>144.72807033108566</v>
      </c>
      <c r="F16" s="304">
        <f t="shared" ca="1" si="10"/>
        <v>146.9605027667013</v>
      </c>
      <c r="G16" s="306">
        <f t="shared" ca="1" si="11"/>
        <v>2.7405241800703051</v>
      </c>
      <c r="H16" s="307">
        <f t="shared" ca="1" si="12"/>
        <v>15.54310191587491</v>
      </c>
      <c r="I16" s="304">
        <f t="shared" ca="1" si="13"/>
        <v>15.782854302971447</v>
      </c>
      <c r="J16" s="306">
        <f t="shared" ca="1" si="14"/>
        <v>0.14956426055860889</v>
      </c>
      <c r="K16" s="307">
        <f t="shared" ca="1" si="15"/>
        <v>0.84826595523800841</v>
      </c>
      <c r="L16" s="304">
        <f t="shared" ca="1" si="0"/>
        <v>0.86135045066006344</v>
      </c>
      <c r="M16" s="306">
        <f t="shared" ca="1" si="16"/>
        <v>1.3962634015954636</v>
      </c>
      <c r="N16" s="304">
        <f t="shared" ca="1" si="17"/>
        <v>80</v>
      </c>
      <c r="P16" s="310">
        <f t="shared" ca="1" si="18"/>
        <v>5</v>
      </c>
      <c r="Q16" s="304">
        <f t="shared" ca="1" si="19"/>
        <v>1284.258</v>
      </c>
      <c r="R16" s="306">
        <f t="shared" ca="1" si="20"/>
        <v>0.63112515300317107</v>
      </c>
      <c r="S16" s="307">
        <f t="shared" ca="1" si="21"/>
        <v>8.1944983016429074</v>
      </c>
      <c r="T16" s="304">
        <f t="shared" ca="1" si="1"/>
        <v>80.388028339116929</v>
      </c>
      <c r="U16" s="311">
        <f t="shared" ca="1" si="2"/>
        <v>13.959234627325214</v>
      </c>
      <c r="V16" s="306">
        <f t="shared" ca="1" si="3"/>
        <v>1.2248960918275715</v>
      </c>
      <c r="W16" s="304">
        <f t="shared" ca="1" si="4"/>
        <v>1.0014612274167189</v>
      </c>
      <c r="Y16" s="314" t="str">
        <f t="shared" ca="1" si="22"/>
        <v/>
      </c>
      <c r="Z16" s="315" t="str">
        <f t="shared" ca="1" si="23"/>
        <v/>
      </c>
      <c r="AA16" s="316" t="str">
        <f t="shared" ca="1" si="24"/>
        <v/>
      </c>
      <c r="AC16" s="310" t="e">
        <f t="shared" ca="1" si="25"/>
        <v>#N/A</v>
      </c>
      <c r="AD16" s="323" t="e">
        <f t="shared" ca="1" si="26"/>
        <v>#N/A</v>
      </c>
      <c r="AE16" s="324">
        <f t="shared" ca="1" si="5"/>
        <v>0.84826595523800841</v>
      </c>
      <c r="AG16" s="306">
        <f t="shared" ca="1" si="27"/>
        <v>146.96050276084483</v>
      </c>
      <c r="AH16" s="304">
        <f t="shared" ca="1" si="28"/>
        <v>156.6214668178946</v>
      </c>
    </row>
    <row r="17" spans="1:34" x14ac:dyDescent="0.2">
      <c r="A17" s="347">
        <f t="shared" ca="1" si="6"/>
        <v>0.01</v>
      </c>
      <c r="B17" s="304">
        <f t="shared" ca="1" si="7"/>
        <v>0.12999999999999998</v>
      </c>
      <c r="D17" s="306">
        <f t="shared" ca="1" si="8"/>
        <v>25.603064789862039</v>
      </c>
      <c r="E17" s="307">
        <f t="shared" ca="1" si="9"/>
        <v>145.20977598198095</v>
      </c>
      <c r="F17" s="304">
        <f t="shared" ca="1" si="10"/>
        <v>147.44963874954379</v>
      </c>
      <c r="G17" s="306">
        <f t="shared" ca="1" si="11"/>
        <v>2.9965548279689256</v>
      </c>
      <c r="H17" s="307">
        <f t="shared" ca="1" si="12"/>
        <v>16.995199675694721</v>
      </c>
      <c r="I17" s="304">
        <f t="shared" ca="1" si="13"/>
        <v>17.257350690466883</v>
      </c>
      <c r="J17" s="306">
        <f t="shared" ca="1" si="14"/>
        <v>0.17824965559880504</v>
      </c>
      <c r="K17" s="307">
        <f t="shared" ca="1" si="15"/>
        <v>1.0109574631958567</v>
      </c>
      <c r="L17" s="304">
        <f t="shared" ca="1" si="0"/>
        <v>1.0265514756272549</v>
      </c>
      <c r="M17" s="306">
        <f t="shared" ca="1" si="16"/>
        <v>1.3962634015954636</v>
      </c>
      <c r="N17" s="304">
        <f t="shared" ca="1" si="17"/>
        <v>80</v>
      </c>
      <c r="P17" s="310">
        <f t="shared" ca="1" si="18"/>
        <v>5</v>
      </c>
      <c r="Q17" s="304">
        <f t="shared" ca="1" si="19"/>
        <v>1287.45</v>
      </c>
      <c r="R17" s="306">
        <f t="shared" ca="1" si="20"/>
        <v>0.63269380314074941</v>
      </c>
      <c r="S17" s="307">
        <f t="shared" ca="1" si="21"/>
        <v>8.1881713636115006</v>
      </c>
      <c r="T17" s="304">
        <f t="shared" ca="1" si="1"/>
        <v>80.325961077028822</v>
      </c>
      <c r="U17" s="311">
        <f t="shared" ca="1" si="2"/>
        <v>13.948456760370838</v>
      </c>
      <c r="V17" s="306">
        <f t="shared" ca="1" si="3"/>
        <v>1.2248761639704064</v>
      </c>
      <c r="W17" s="304">
        <f t="shared" ca="1" si="4"/>
        <v>1.19730343522484</v>
      </c>
      <c r="Y17" s="314" t="str">
        <f t="shared" ca="1" si="22"/>
        <v/>
      </c>
      <c r="Z17" s="315" t="str">
        <f t="shared" ca="1" si="23"/>
        <v/>
      </c>
      <c r="AA17" s="316" t="str">
        <f t="shared" ca="1" si="24"/>
        <v/>
      </c>
      <c r="AC17" s="310" t="e">
        <f t="shared" ca="1" si="25"/>
        <v>#N/A</v>
      </c>
      <c r="AD17" s="323" t="e">
        <f t="shared" ca="1" si="26"/>
        <v>#N/A</v>
      </c>
      <c r="AE17" s="324">
        <f t="shared" ca="1" si="5"/>
        <v>1.0109574631958567</v>
      </c>
      <c r="AG17" s="306">
        <f t="shared" ca="1" si="27"/>
        <v>147.44963874366866</v>
      </c>
      <c r="AH17" s="304">
        <f t="shared" ca="1" si="28"/>
        <v>157.11060280071842</v>
      </c>
    </row>
    <row r="18" spans="1:34" x14ac:dyDescent="0.2">
      <c r="A18" s="347">
        <f t="shared" ca="1" si="6"/>
        <v>0.01</v>
      </c>
      <c r="B18" s="304">
        <f t="shared" ca="1" si="7"/>
        <v>0.13999999999999999</v>
      </c>
      <c r="D18" s="306">
        <f t="shared" ca="1" si="8"/>
        <v>25.687799158731629</v>
      </c>
      <c r="E18" s="307">
        <f t="shared" ca="1" si="9"/>
        <v>145.6903531519078</v>
      </c>
      <c r="F18" s="304">
        <f t="shared" ca="1" si="10"/>
        <v>147.9376288411672</v>
      </c>
      <c r="G18" s="306">
        <f t="shared" ca="1" si="11"/>
        <v>3.2534328195562416</v>
      </c>
      <c r="H18" s="307">
        <f t="shared" ca="1" si="12"/>
        <v>18.452103207213799</v>
      </c>
      <c r="I18" s="304">
        <f t="shared" ca="1" si="13"/>
        <v>18.736726978878551</v>
      </c>
      <c r="J18" s="306">
        <f t="shared" ca="1" si="14"/>
        <v>0.20949959383643088</v>
      </c>
      <c r="K18" s="307">
        <f t="shared" ca="1" si="15"/>
        <v>1.1881939776103994</v>
      </c>
      <c r="L18" s="304">
        <f t="shared" ca="1" si="0"/>
        <v>1.2065218639739819</v>
      </c>
      <c r="M18" s="306">
        <f t="shared" ca="1" si="16"/>
        <v>1.3962634015954636</v>
      </c>
      <c r="N18" s="304">
        <f t="shared" ca="1" si="17"/>
        <v>80</v>
      </c>
      <c r="P18" s="310">
        <f t="shared" ca="1" si="18"/>
        <v>5</v>
      </c>
      <c r="Q18" s="304">
        <f t="shared" ca="1" si="19"/>
        <v>1290.6420000000001</v>
      </c>
      <c r="R18" s="306">
        <f t="shared" ca="1" si="20"/>
        <v>0.63426245327832775</v>
      </c>
      <c r="S18" s="307">
        <f t="shared" ca="1" si="21"/>
        <v>8.1818287390787177</v>
      </c>
      <c r="T18" s="304">
        <f t="shared" ca="1" si="1"/>
        <v>80.26373993036222</v>
      </c>
      <c r="U18" s="311">
        <f t="shared" ca="1" si="2"/>
        <v>13.937652171639836</v>
      </c>
      <c r="V18" s="306">
        <f t="shared" ca="1" si="3"/>
        <v>1.2248544548845341</v>
      </c>
      <c r="W18" s="304">
        <f t="shared" ca="1" si="4"/>
        <v>1.4113532874077541</v>
      </c>
      <c r="Y18" s="314" t="str">
        <f t="shared" ca="1" si="22"/>
        <v/>
      </c>
      <c r="Z18" s="315" t="str">
        <f t="shared" ca="1" si="23"/>
        <v/>
      </c>
      <c r="AA18" s="316" t="str">
        <f t="shared" ca="1" si="24"/>
        <v/>
      </c>
      <c r="AC18" s="310" t="e">
        <f t="shared" ca="1" si="25"/>
        <v>#N/A</v>
      </c>
      <c r="AD18" s="323" t="e">
        <f t="shared" ca="1" si="26"/>
        <v>#N/A</v>
      </c>
      <c r="AE18" s="324">
        <f t="shared" ca="1" si="5"/>
        <v>1.1881939776103994</v>
      </c>
      <c r="AG18" s="306">
        <f t="shared" ca="1" si="27"/>
        <v>147.93762883527324</v>
      </c>
      <c r="AH18" s="304">
        <f t="shared" ca="1" si="28"/>
        <v>157.59859289232301</v>
      </c>
    </row>
    <row r="19" spans="1:34" x14ac:dyDescent="0.2">
      <c r="A19" s="347">
        <f t="shared" ca="1" si="6"/>
        <v>0.01</v>
      </c>
      <c r="B19" s="304">
        <f t="shared" ca="1" si="7"/>
        <v>0.15</v>
      </c>
      <c r="D19" s="306">
        <f t="shared" ca="1" si="8"/>
        <v>25.772330939748819</v>
      </c>
      <c r="E19" s="307">
        <f t="shared" ca="1" si="9"/>
        <v>146.16978144197006</v>
      </c>
      <c r="F19" s="304">
        <f t="shared" ca="1" si="10"/>
        <v>148.42445232798141</v>
      </c>
      <c r="G19" s="306">
        <f t="shared" ca="1" si="11"/>
        <v>3.5111561289537301</v>
      </c>
      <c r="H19" s="307">
        <f t="shared" ca="1" si="12"/>
        <v>19.9138010216335</v>
      </c>
      <c r="I19" s="304">
        <f t="shared" ca="1" si="13"/>
        <v>20.220971502158367</v>
      </c>
      <c r="J19" s="306">
        <f t="shared" ca="1" si="14"/>
        <v>0.24332253857898073</v>
      </c>
      <c r="K19" s="307">
        <f t="shared" ca="1" si="15"/>
        <v>1.3800234987546358</v>
      </c>
      <c r="L19" s="304">
        <f t="shared" ca="1" si="0"/>
        <v>1.4013103563791662</v>
      </c>
      <c r="M19" s="306">
        <f t="shared" ca="1" si="16"/>
        <v>1.3962634015954636</v>
      </c>
      <c r="N19" s="304">
        <f t="shared" ca="1" si="17"/>
        <v>80</v>
      </c>
      <c r="P19" s="310">
        <f t="shared" ca="1" si="18"/>
        <v>5</v>
      </c>
      <c r="Q19" s="304">
        <f t="shared" ca="1" si="19"/>
        <v>1293.8340000000001</v>
      </c>
      <c r="R19" s="306">
        <f t="shared" ca="1" si="20"/>
        <v>0.6358311034159061</v>
      </c>
      <c r="S19" s="307">
        <f t="shared" ca="1" si="21"/>
        <v>8.1754704280445587</v>
      </c>
      <c r="T19" s="304">
        <f t="shared" ca="1" si="1"/>
        <v>80.201364899117124</v>
      </c>
      <c r="U19" s="311">
        <f t="shared" ca="1" si="2"/>
        <v>13.926820861132207</v>
      </c>
      <c r="V19" s="306">
        <f t="shared" ca="1" si="3"/>
        <v>1.2248309587854453</v>
      </c>
      <c r="W19" s="304">
        <f t="shared" ca="1" si="4"/>
        <v>1.6437811099226229</v>
      </c>
      <c r="Y19" s="314" t="str">
        <f t="shared" ca="1" si="22"/>
        <v/>
      </c>
      <c r="Z19" s="315" t="str">
        <f t="shared" ca="1" si="23"/>
        <v/>
      </c>
      <c r="AA19" s="316" t="str">
        <f t="shared" ca="1" si="24"/>
        <v/>
      </c>
      <c r="AC19" s="310" t="e">
        <f t="shared" ca="1" si="25"/>
        <v>#N/A</v>
      </c>
      <c r="AD19" s="323" t="e">
        <f t="shared" ca="1" si="26"/>
        <v>#N/A</v>
      </c>
      <c r="AE19" s="324">
        <f t="shared" ca="1" si="5"/>
        <v>1.3800234987546358</v>
      </c>
      <c r="AG19" s="306">
        <f t="shared" ca="1" si="27"/>
        <v>148.4244523220685</v>
      </c>
      <c r="AH19" s="304">
        <f t="shared" ca="1" si="28"/>
        <v>158.08541637911827</v>
      </c>
    </row>
    <row r="20" spans="1:34" x14ac:dyDescent="0.2">
      <c r="A20" s="347">
        <f t="shared" ca="1" si="6"/>
        <v>0.01</v>
      </c>
      <c r="B20" s="304">
        <f t="shared" ca="1" si="7"/>
        <v>0.16</v>
      </c>
      <c r="D20" s="306">
        <f t="shared" ca="1" si="8"/>
        <v>25.856656526257936</v>
      </c>
      <c r="E20" s="307">
        <f t="shared" ca="1" si="9"/>
        <v>146.64804039807299</v>
      </c>
      <c r="F20" s="304">
        <f t="shared" ca="1" si="10"/>
        <v>148.91008844034619</v>
      </c>
      <c r="G20" s="306">
        <f t="shared" ca="1" si="11"/>
        <v>3.7697226942163096</v>
      </c>
      <c r="H20" s="307">
        <f t="shared" ca="1" si="12"/>
        <v>21.380281425614228</v>
      </c>
      <c r="I20" s="304">
        <f t="shared" ca="1" si="13"/>
        <v>21.710072386561826</v>
      </c>
      <c r="J20" s="306">
        <f t="shared" ca="1" si="14"/>
        <v>0.27972693269483095</v>
      </c>
      <c r="K20" s="307">
        <f t="shared" ca="1" si="15"/>
        <v>1.5864939109908744</v>
      </c>
      <c r="L20" s="304">
        <f t="shared" ca="1" si="0"/>
        <v>1.610965575822767</v>
      </c>
      <c r="M20" s="306">
        <f t="shared" ca="1" si="16"/>
        <v>1.3962634015954636</v>
      </c>
      <c r="N20" s="304">
        <f t="shared" ca="1" si="17"/>
        <v>80</v>
      </c>
      <c r="P20" s="310">
        <f t="shared" ca="1" si="18"/>
        <v>5</v>
      </c>
      <c r="Q20" s="304">
        <f t="shared" ca="1" si="19"/>
        <v>1297.0260000000001</v>
      </c>
      <c r="R20" s="306">
        <f t="shared" ca="1" si="20"/>
        <v>0.63739975355348455</v>
      </c>
      <c r="S20" s="307">
        <f t="shared" ca="1" si="21"/>
        <v>8.1690964305090237</v>
      </c>
      <c r="T20" s="304">
        <f t="shared" ca="1" si="1"/>
        <v>80.138835983293532</v>
      </c>
      <c r="U20" s="311">
        <f t="shared" ca="1" si="2"/>
        <v>13.915962828847951</v>
      </c>
      <c r="V20" s="306">
        <f t="shared" ca="1" si="3"/>
        <v>1.2248056699110788</v>
      </c>
      <c r="W20" s="304">
        <f t="shared" ca="1" si="4"/>
        <v>1.8947570303009107</v>
      </c>
      <c r="Y20" s="314" t="str">
        <f t="shared" ca="1" si="22"/>
        <v/>
      </c>
      <c r="Z20" s="315" t="str">
        <f t="shared" ca="1" si="23"/>
        <v/>
      </c>
      <c r="AA20" s="316" t="str">
        <f t="shared" ca="1" si="24"/>
        <v/>
      </c>
      <c r="AC20" s="310" t="e">
        <f t="shared" ca="1" si="25"/>
        <v>#N/A</v>
      </c>
      <c r="AD20" s="323" t="e">
        <f t="shared" ca="1" si="26"/>
        <v>#N/A</v>
      </c>
      <c r="AE20" s="324">
        <f t="shared" ca="1" si="5"/>
        <v>1.5864939109908744</v>
      </c>
      <c r="AG20" s="306">
        <f t="shared" ca="1" si="27"/>
        <v>148.91008843441421</v>
      </c>
      <c r="AH20" s="304">
        <f t="shared" ca="1" si="28"/>
        <v>158.57105249146397</v>
      </c>
    </row>
    <row r="21" spans="1:34" x14ac:dyDescent="0.2">
      <c r="A21" s="347">
        <f t="shared" ca="1" si="6"/>
        <v>0.01</v>
      </c>
      <c r="B21" s="304">
        <f t="shared" ca="1" si="7"/>
        <v>0.17</v>
      </c>
      <c r="D21" s="306">
        <f t="shared" ca="1" si="8"/>
        <v>25.940772302195537</v>
      </c>
      <c r="E21" s="307">
        <f t="shared" ca="1" si="9"/>
        <v>147.1251095127694</v>
      </c>
      <c r="F21" s="304">
        <f t="shared" ca="1" si="10"/>
        <v>149.3945163544457</v>
      </c>
      <c r="G21" s="306">
        <f t="shared" ca="1" si="11"/>
        <v>4.0291304172382647</v>
      </c>
      <c r="H21" s="307">
        <f t="shared" ca="1" si="12"/>
        <v>22.851532520741923</v>
      </c>
      <c r="I21" s="304">
        <f t="shared" ca="1" si="13"/>
        <v>23.204017550106283</v>
      </c>
      <c r="J21" s="306">
        <f t="shared" ca="1" si="14"/>
        <v>0.31872119825210382</v>
      </c>
      <c r="K21" s="307">
        <f t="shared" ca="1" si="15"/>
        <v>1.8076529807226551</v>
      </c>
      <c r="L21" s="304">
        <f t="shared" ca="1" si="0"/>
        <v>1.8355360255061071</v>
      </c>
      <c r="M21" s="306">
        <f t="shared" ca="1" si="16"/>
        <v>1.3962634015954636</v>
      </c>
      <c r="N21" s="304">
        <f t="shared" ca="1" si="17"/>
        <v>80</v>
      </c>
      <c r="P21" s="310">
        <f t="shared" ca="1" si="18"/>
        <v>5</v>
      </c>
      <c r="Q21" s="304">
        <f t="shared" ca="1" si="19"/>
        <v>1300.2180000000001</v>
      </c>
      <c r="R21" s="306">
        <f t="shared" ca="1" si="20"/>
        <v>0.63896840369106289</v>
      </c>
      <c r="S21" s="307">
        <f t="shared" ca="1" si="21"/>
        <v>8.1627067464721126</v>
      </c>
      <c r="T21" s="304">
        <f t="shared" ca="1" si="1"/>
        <v>80.076153182891431</v>
      </c>
      <c r="U21" s="311">
        <f t="shared" ca="1" si="2"/>
        <v>13.905078074787067</v>
      </c>
      <c r="V21" s="306">
        <f t="shared" ca="1" si="3"/>
        <v>1.22477858252216</v>
      </c>
      <c r="W21" s="304">
        <f t="shared" ca="1" si="4"/>
        <v>2.1644509571514181</v>
      </c>
      <c r="Y21" s="314" t="str">
        <f t="shared" ca="1" si="22"/>
        <v/>
      </c>
      <c r="Z21" s="315" t="str">
        <f t="shared" ca="1" si="23"/>
        <v/>
      </c>
      <c r="AA21" s="316" t="str">
        <f t="shared" ca="1" si="24"/>
        <v/>
      </c>
      <c r="AC21" s="310" t="e">
        <f t="shared" ca="1" si="25"/>
        <v>#N/A</v>
      </c>
      <c r="AD21" s="323" t="e">
        <f t="shared" ca="1" si="26"/>
        <v>#N/A</v>
      </c>
      <c r="AE21" s="324">
        <f t="shared" ca="1" si="5"/>
        <v>1.8076529807226551</v>
      </c>
      <c r="AG21" s="306">
        <f t="shared" ca="1" si="27"/>
        <v>149.39451634849451</v>
      </c>
      <c r="AH21" s="304">
        <f t="shared" ca="1" si="28"/>
        <v>159.05548040554427</v>
      </c>
    </row>
    <row r="22" spans="1:34" x14ac:dyDescent="0.2">
      <c r="A22" s="347">
        <f t="shared" ca="1" si="6"/>
        <v>0.01</v>
      </c>
      <c r="B22" s="304">
        <f t="shared" ca="1" si="7"/>
        <v>0.18000000000000002</v>
      </c>
      <c r="D22" s="306">
        <f t="shared" ca="1" si="8"/>
        <v>26.024674642420514</v>
      </c>
      <c r="E22" s="307">
        <f t="shared" ca="1" si="9"/>
        <v>147.60096822713143</v>
      </c>
      <c r="F22" s="304">
        <f t="shared" ca="1" si="10"/>
        <v>149.87771519418925</v>
      </c>
      <c r="G22" s="306">
        <f t="shared" ca="1" si="11"/>
        <v>4.2893771636624702</v>
      </c>
      <c r="H22" s="307">
        <f t="shared" ca="1" si="12"/>
        <v>24.327542203013238</v>
      </c>
      <c r="I22" s="304">
        <f t="shared" ca="1" si="13"/>
        <v>24.702794702048173</v>
      </c>
      <c r="J22" s="306">
        <f t="shared" ca="1" si="14"/>
        <v>0.3603137361566075</v>
      </c>
      <c r="K22" s="307">
        <f t="shared" ca="1" si="15"/>
        <v>2.0435483543414308</v>
      </c>
      <c r="L22" s="304">
        <f t="shared" ca="1" si="0"/>
        <v>2.0750700867668792</v>
      </c>
      <c r="M22" s="306">
        <f t="shared" ca="1" si="16"/>
        <v>1.3962634015954636</v>
      </c>
      <c r="N22" s="304">
        <f t="shared" ca="1" si="17"/>
        <v>80</v>
      </c>
      <c r="P22" s="310">
        <f t="shared" ca="1" si="18"/>
        <v>5</v>
      </c>
      <c r="Q22" s="304">
        <f t="shared" ca="1" si="19"/>
        <v>1303.4100000000001</v>
      </c>
      <c r="R22" s="306">
        <f t="shared" ca="1" si="20"/>
        <v>0.64053705382864123</v>
      </c>
      <c r="S22" s="307">
        <f t="shared" ca="1" si="21"/>
        <v>8.1563013759338254</v>
      </c>
      <c r="T22" s="304">
        <f t="shared" ca="1" si="1"/>
        <v>80.013316497910836</v>
      </c>
      <c r="U22" s="311">
        <f t="shared" ca="1" si="2"/>
        <v>13.894166598949555</v>
      </c>
      <c r="V22" s="306">
        <f t="shared" ca="1" si="3"/>
        <v>1.2247496909025306</v>
      </c>
      <c r="W22" s="304">
        <f t="shared" ca="1" si="4"/>
        <v>2.4530325595100733</v>
      </c>
      <c r="Y22" s="314" t="str">
        <f t="shared" ca="1" si="22"/>
        <v/>
      </c>
      <c r="Z22" s="315" t="str">
        <f t="shared" ca="1" si="23"/>
        <v/>
      </c>
      <c r="AA22" s="316" t="str">
        <f t="shared" ca="1" si="24"/>
        <v/>
      </c>
      <c r="AC22" s="310" t="e">
        <f t="shared" ca="1" si="25"/>
        <v>#N/A</v>
      </c>
      <c r="AD22" s="323" t="e">
        <f t="shared" ca="1" si="26"/>
        <v>#N/A</v>
      </c>
      <c r="AE22" s="324">
        <f t="shared" ca="1" si="5"/>
        <v>2.0435483543414308</v>
      </c>
      <c r="AG22" s="306">
        <f t="shared" ca="1" si="27"/>
        <v>149.8777151882187</v>
      </c>
      <c r="AH22" s="304">
        <f t="shared" ca="1" si="28"/>
        <v>159.53867924526847</v>
      </c>
    </row>
    <row r="23" spans="1:34" x14ac:dyDescent="0.2">
      <c r="A23" s="347">
        <f t="shared" ca="1" si="6"/>
        <v>0.01</v>
      </c>
      <c r="B23" s="304">
        <f t="shared" ca="1" si="7"/>
        <v>0.19000000000000003</v>
      </c>
      <c r="D23" s="306">
        <f t="shared" ca="1" si="8"/>
        <v>26.108359913048741</v>
      </c>
      <c r="E23" s="307">
        <f t="shared" ca="1" si="9"/>
        <v>148.07559593264853</v>
      </c>
      <c r="F23" s="304">
        <f t="shared" ca="1" si="10"/>
        <v>150.35966403313853</v>
      </c>
      <c r="G23" s="306">
        <f t="shared" ca="1" si="11"/>
        <v>4.5504607627929579</v>
      </c>
      <c r="H23" s="307">
        <f t="shared" ca="1" si="12"/>
        <v>25.808298162339725</v>
      </c>
      <c r="I23" s="304">
        <f t="shared" ca="1" si="13"/>
        <v>26.206391342379558</v>
      </c>
      <c r="J23" s="306">
        <f t="shared" ca="1" si="14"/>
        <v>0.40451292578888465</v>
      </c>
      <c r="K23" s="307">
        <f t="shared" ca="1" si="15"/>
        <v>2.2942275561681957</v>
      </c>
      <c r="L23" s="304">
        <f t="shared" ca="1" si="0"/>
        <v>2.3296160169890179</v>
      </c>
      <c r="M23" s="306">
        <f t="shared" ca="1" si="16"/>
        <v>1.3962634015954636</v>
      </c>
      <c r="N23" s="304">
        <f t="shared" ca="1" si="17"/>
        <v>80</v>
      </c>
      <c r="P23" s="310">
        <f t="shared" ca="1" si="18"/>
        <v>5</v>
      </c>
      <c r="Q23" s="304">
        <f t="shared" ca="1" si="19"/>
        <v>1306.6020000000001</v>
      </c>
      <c r="R23" s="306">
        <f t="shared" ca="1" si="20"/>
        <v>0.64210570396621969</v>
      </c>
      <c r="S23" s="307">
        <f t="shared" ca="1" si="21"/>
        <v>8.149880318894164</v>
      </c>
      <c r="T23" s="304">
        <f t="shared" ca="1" si="1"/>
        <v>79.950325928351759</v>
      </c>
      <c r="U23" s="311">
        <f t="shared" ca="1" si="2"/>
        <v>13.883228401335419</v>
      </c>
      <c r="V23" s="306">
        <f t="shared" ca="1" si="3"/>
        <v>1.2247189893594872</v>
      </c>
      <c r="W23" s="304">
        <f t="shared" ca="1" si="4"/>
        <v>2.7606712460392475</v>
      </c>
      <c r="Y23" s="314" t="str">
        <f t="shared" ca="1" si="22"/>
        <v/>
      </c>
      <c r="Z23" s="315" t="str">
        <f t="shared" ca="1" si="23"/>
        <v/>
      </c>
      <c r="AA23" s="316" t="str">
        <f t="shared" ca="1" si="24"/>
        <v/>
      </c>
      <c r="AC23" s="310" t="e">
        <f t="shared" ca="1" si="25"/>
        <v>#N/A</v>
      </c>
      <c r="AD23" s="323" t="e">
        <f t="shared" ca="1" si="26"/>
        <v>#N/A</v>
      </c>
      <c r="AE23" s="324">
        <f t="shared" ca="1" si="5"/>
        <v>2.2942275561681957</v>
      </c>
      <c r="AG23" s="306">
        <f t="shared" ca="1" si="27"/>
        <v>150.35966402714848</v>
      </c>
      <c r="AH23" s="304">
        <f t="shared" ca="1" si="28"/>
        <v>160.02062808419825</v>
      </c>
    </row>
    <row r="24" spans="1:34" x14ac:dyDescent="0.2">
      <c r="A24" s="347">
        <f t="shared" ca="1" si="6"/>
        <v>0.01</v>
      </c>
      <c r="B24" s="304">
        <f t="shared" ca="1" si="7"/>
        <v>0.20000000000000004</v>
      </c>
      <c r="D24" s="306">
        <f t="shared" ca="1" si="8"/>
        <v>26.191824471792184</v>
      </c>
      <c r="E24" s="307">
        <f t="shared" ca="1" si="9"/>
        <v>148.54897197315077</v>
      </c>
      <c r="F24" s="304">
        <f t="shared" ca="1" si="10"/>
        <v>150.84034189646053</v>
      </c>
      <c r="G24" s="306">
        <f t="shared" ca="1" si="11"/>
        <v>4.8123790075108799</v>
      </c>
      <c r="H24" s="307">
        <f t="shared" ca="1" si="12"/>
        <v>27.293787882071232</v>
      </c>
      <c r="I24" s="304">
        <f t="shared" ca="1" si="13"/>
        <v>27.714794761344162</v>
      </c>
      <c r="J24" s="306">
        <f t="shared" ca="1" si="14"/>
        <v>0.45132712464040381</v>
      </c>
      <c r="K24" s="307">
        <f t="shared" ca="1" si="15"/>
        <v>2.5597379863902505</v>
      </c>
      <c r="L24" s="304">
        <f t="shared" ca="1" si="0"/>
        <v>2.5992219475076364</v>
      </c>
      <c r="M24" s="306">
        <f t="shared" ca="1" si="16"/>
        <v>1.3962634015954636</v>
      </c>
      <c r="N24" s="304">
        <f t="shared" ca="1" si="17"/>
        <v>80</v>
      </c>
      <c r="P24" s="310">
        <f t="shared" ca="1" si="18"/>
        <v>5</v>
      </c>
      <c r="Q24" s="304">
        <f t="shared" ca="1" si="19"/>
        <v>1309.7940000000001</v>
      </c>
      <c r="R24" s="306">
        <f t="shared" ca="1" si="20"/>
        <v>0.64367435410379803</v>
      </c>
      <c r="S24" s="307">
        <f t="shared" ca="1" si="21"/>
        <v>8.1434435753531265</v>
      </c>
      <c r="T24" s="304">
        <f t="shared" ca="1" si="1"/>
        <v>79.887181474214174</v>
      </c>
      <c r="U24" s="311">
        <f t="shared" ca="1" si="2"/>
        <v>13.872263481944655</v>
      </c>
      <c r="V24" s="306">
        <f t="shared" ca="1" si="3"/>
        <v>1.2246864722241151</v>
      </c>
      <c r="W24" s="304">
        <f t="shared" ca="1" si="4"/>
        <v>3.0875361440793307</v>
      </c>
      <c r="Y24" s="314" t="str">
        <f t="shared" ca="1" si="22"/>
        <v/>
      </c>
      <c r="Z24" s="315" t="str">
        <f t="shared" ca="1" si="23"/>
        <v/>
      </c>
      <c r="AA24" s="316" t="str">
        <f t="shared" ca="1" si="24"/>
        <v/>
      </c>
      <c r="AC24" s="310" t="e">
        <f t="shared" ca="1" si="25"/>
        <v>#N/A</v>
      </c>
      <c r="AD24" s="323" t="e">
        <f t="shared" ca="1" si="26"/>
        <v>#N/A</v>
      </c>
      <c r="AE24" s="324">
        <f t="shared" ca="1" si="5"/>
        <v>2.5597379863902505</v>
      </c>
      <c r="AG24" s="306">
        <f t="shared" ca="1" si="27"/>
        <v>150.8403418904509</v>
      </c>
      <c r="AH24" s="304">
        <f t="shared" ca="1" si="28"/>
        <v>160.50130594750067</v>
      </c>
    </row>
    <row r="25" spans="1:34" x14ac:dyDescent="0.2">
      <c r="A25" s="347">
        <f t="shared" ca="1" si="6"/>
        <v>0.01</v>
      </c>
      <c r="B25" s="304">
        <f t="shared" ca="1" si="7"/>
        <v>0.21000000000000005</v>
      </c>
      <c r="D25" s="306">
        <f t="shared" ca="1" si="8"/>
        <v>26.251658006900943</v>
      </c>
      <c r="E25" s="307">
        <f t="shared" ca="1" si="9"/>
        <v>148.88832337484669</v>
      </c>
      <c r="F25" s="304">
        <f t="shared" ca="1" si="10"/>
        <v>151.18492777219629</v>
      </c>
      <c r="G25" s="306">
        <f t="shared" ca="1" si="11"/>
        <v>5.0748955875798893</v>
      </c>
      <c r="H25" s="307">
        <f t="shared" ca="1" si="12"/>
        <v>28.782671115819699</v>
      </c>
      <c r="I25" s="304">
        <f t="shared" ca="1" si="13"/>
        <v>29.226644039066127</v>
      </c>
      <c r="J25" s="306">
        <f t="shared" ca="1" si="14"/>
        <v>0.5007634976158577</v>
      </c>
      <c r="K25" s="307">
        <f t="shared" ca="1" si="15"/>
        <v>2.8401202813797051</v>
      </c>
      <c r="L25" s="304">
        <f t="shared" ca="1" si="0"/>
        <v>2.8839291415096873</v>
      </c>
      <c r="M25" s="306">
        <f t="shared" ca="1" si="16"/>
        <v>1.3962634015954636</v>
      </c>
      <c r="N25" s="304">
        <f t="shared" ca="1" si="17"/>
        <v>80</v>
      </c>
      <c r="P25" s="310">
        <f t="shared" ca="1" si="18"/>
        <v>6</v>
      </c>
      <c r="Q25" s="304">
        <f t="shared" ca="1" si="19"/>
        <v>1311.89</v>
      </c>
      <c r="R25" s="306">
        <f t="shared" ca="1" si="20"/>
        <v>0.64470439504626798</v>
      </c>
      <c r="S25" s="307">
        <f t="shared" ca="1" si="21"/>
        <v>8.136996531402664</v>
      </c>
      <c r="T25" s="304">
        <f t="shared" ca="1" si="1"/>
        <v>79.823935973060131</v>
      </c>
      <c r="U25" s="311">
        <f t="shared" ca="1" si="2"/>
        <v>13.861281015923623</v>
      </c>
      <c r="V25" s="306">
        <f t="shared" ca="1" si="3"/>
        <v>1.2246521346645007</v>
      </c>
      <c r="W25" s="304">
        <f t="shared" ca="1" si="4"/>
        <v>3.4334793536334196</v>
      </c>
      <c r="Y25" s="314" t="str">
        <f t="shared" ca="1" si="22"/>
        <v/>
      </c>
      <c r="Z25" s="315" t="str">
        <f t="shared" ca="1" si="23"/>
        <v/>
      </c>
      <c r="AA25" s="316" t="str">
        <f t="shared" ca="1" si="24"/>
        <v/>
      </c>
      <c r="AC25" s="310" t="e">
        <f t="shared" ca="1" si="25"/>
        <v>#N/A</v>
      </c>
      <c r="AD25" s="323" t="e">
        <f t="shared" ca="1" si="26"/>
        <v>#N/A</v>
      </c>
      <c r="AE25" s="324">
        <f t="shared" ca="1" si="5"/>
        <v>2.8401202813797051</v>
      </c>
      <c r="AG25" s="306">
        <f t="shared" ca="1" si="27"/>
        <v>151.18492776617163</v>
      </c>
      <c r="AH25" s="304">
        <f t="shared" ca="1" si="28"/>
        <v>160.84589182322139</v>
      </c>
    </row>
    <row r="26" spans="1:34" x14ac:dyDescent="0.2">
      <c r="A26" s="347">
        <f t="shared" ca="1" si="6"/>
        <v>0.01</v>
      </c>
      <c r="B26" s="304">
        <f t="shared" ca="1" si="7"/>
        <v>0.22000000000000006</v>
      </c>
      <c r="D26" s="306">
        <f t="shared" ca="1" si="8"/>
        <v>26.287789164748808</v>
      </c>
      <c r="E26" s="307">
        <f t="shared" ca="1" si="9"/>
        <v>149.09324545079744</v>
      </c>
      <c r="F26" s="304">
        <f t="shared" ca="1" si="10"/>
        <v>151.39301073108368</v>
      </c>
      <c r="G26" s="306">
        <f t="shared" ca="1" si="11"/>
        <v>5.3377734792273772</v>
      </c>
      <c r="H26" s="307">
        <f t="shared" ca="1" si="12"/>
        <v>30.273603570327673</v>
      </c>
      <c r="I26" s="304">
        <f t="shared" ca="1" si="13"/>
        <v>30.740574146376957</v>
      </c>
      <c r="J26" s="306">
        <f t="shared" ca="1" si="14"/>
        <v>0.55282684294989404</v>
      </c>
      <c r="K26" s="307">
        <f t="shared" ca="1" si="15"/>
        <v>3.1354016548104422</v>
      </c>
      <c r="L26" s="304">
        <f t="shared" ca="1" si="0"/>
        <v>3.1837652324369028</v>
      </c>
      <c r="M26" s="306">
        <f t="shared" ca="1" si="16"/>
        <v>1.3962634015954636</v>
      </c>
      <c r="N26" s="304">
        <f t="shared" ca="1" si="17"/>
        <v>80</v>
      </c>
      <c r="P26" s="310">
        <f t="shared" ca="1" si="18"/>
        <v>6</v>
      </c>
      <c r="Q26" s="304">
        <f t="shared" ca="1" si="19"/>
        <v>1312.89</v>
      </c>
      <c r="R26" s="306">
        <f t="shared" ca="1" si="20"/>
        <v>0.64519582679362963</v>
      </c>
      <c r="S26" s="307">
        <f t="shared" ca="1" si="21"/>
        <v>8.1305445731347277</v>
      </c>
      <c r="T26" s="304">
        <f t="shared" ca="1" si="1"/>
        <v>79.760642262451682</v>
      </c>
      <c r="U26" s="311">
        <f t="shared" ca="1" si="2"/>
        <v>13.850290178418689</v>
      </c>
      <c r="V26" s="306">
        <f t="shared" ca="1" si="3"/>
        <v>1.2246159735011517</v>
      </c>
      <c r="W26" s="304">
        <f t="shared" ca="1" si="4"/>
        <v>3.7982860212569136</v>
      </c>
      <c r="Y26" s="314" t="str">
        <f t="shared" ca="1" si="22"/>
        <v/>
      </c>
      <c r="Z26" s="315" t="str">
        <f t="shared" ca="1" si="23"/>
        <v/>
      </c>
      <c r="AA26" s="316" t="str">
        <f t="shared" ca="1" si="24"/>
        <v/>
      </c>
      <c r="AC26" s="310" t="e">
        <f t="shared" ca="1" si="25"/>
        <v>#N/A</v>
      </c>
      <c r="AD26" s="323" t="e">
        <f t="shared" ca="1" si="26"/>
        <v>#N/A</v>
      </c>
      <c r="AE26" s="324">
        <f t="shared" ca="1" si="5"/>
        <v>3.1354016548104422</v>
      </c>
      <c r="AG26" s="306">
        <f t="shared" ca="1" si="27"/>
        <v>151.39301072504855</v>
      </c>
      <c r="AH26" s="304">
        <f t="shared" ca="1" si="28"/>
        <v>161.05397478209832</v>
      </c>
    </row>
    <row r="27" spans="1:34" x14ac:dyDescent="0.2">
      <c r="A27" s="347">
        <f t="shared" ca="1" si="6"/>
        <v>0.01</v>
      </c>
      <c r="B27" s="304">
        <f t="shared" ca="1" si="7"/>
        <v>0.23000000000000007</v>
      </c>
      <c r="D27" s="306">
        <f t="shared" ca="1" si="8"/>
        <v>26.323591453267866</v>
      </c>
      <c r="E27" s="307">
        <f t="shared" ca="1" si="9"/>
        <v>149.29630244003386</v>
      </c>
      <c r="F27" s="304">
        <f t="shared" ca="1" si="10"/>
        <v>151.59919983055522</v>
      </c>
      <c r="G27" s="306">
        <f t="shared" ca="1" si="11"/>
        <v>5.601009393760056</v>
      </c>
      <c r="H27" s="307">
        <f t="shared" ca="1" si="12"/>
        <v>31.766566594728012</v>
      </c>
      <c r="I27" s="304">
        <f t="shared" ca="1" si="13"/>
        <v>32.256566144682509</v>
      </c>
      <c r="J27" s="306">
        <f t="shared" ca="1" si="14"/>
        <v>0.60752075731483124</v>
      </c>
      <c r="K27" s="307">
        <f t="shared" ca="1" si="15"/>
        <v>3.4456025056357205</v>
      </c>
      <c r="L27" s="304">
        <f t="shared" ca="1" si="0"/>
        <v>3.4987509338921998</v>
      </c>
      <c r="M27" s="306">
        <f t="shared" ca="1" si="16"/>
        <v>1.3962634015954636</v>
      </c>
      <c r="N27" s="304">
        <f t="shared" ca="1" si="17"/>
        <v>80</v>
      </c>
      <c r="P27" s="310">
        <f t="shared" ca="1" si="18"/>
        <v>6</v>
      </c>
      <c r="Q27" s="304">
        <f t="shared" ca="1" si="19"/>
        <v>1313.89</v>
      </c>
      <c r="R27" s="306">
        <f t="shared" ca="1" si="20"/>
        <v>0.64568725854099129</v>
      </c>
      <c r="S27" s="307">
        <f t="shared" ca="1" si="21"/>
        <v>8.1240877005493175</v>
      </c>
      <c r="T27" s="304">
        <f t="shared" ca="1" si="1"/>
        <v>79.697300342388814</v>
      </c>
      <c r="U27" s="311">
        <f t="shared" ca="1" si="2"/>
        <v>13.839290969429847</v>
      </c>
      <c r="V27" s="306">
        <f t="shared" ca="1" si="3"/>
        <v>1.2245779863976161</v>
      </c>
      <c r="W27" s="304">
        <f t="shared" ca="1" si="4"/>
        <v>4.1820238951082374</v>
      </c>
      <c r="Y27" s="314" t="str">
        <f t="shared" ca="1" si="22"/>
        <v/>
      </c>
      <c r="Z27" s="315" t="str">
        <f t="shared" ca="1" si="23"/>
        <v/>
      </c>
      <c r="AA27" s="316" t="str">
        <f t="shared" ca="1" si="24"/>
        <v/>
      </c>
      <c r="AC27" s="310" t="e">
        <f t="shared" ca="1" si="25"/>
        <v>#N/A</v>
      </c>
      <c r="AD27" s="323" t="e">
        <f t="shared" ca="1" si="26"/>
        <v>#N/A</v>
      </c>
      <c r="AE27" s="324">
        <f t="shared" ca="1" si="5"/>
        <v>3.4456025056357205</v>
      </c>
      <c r="AG27" s="306">
        <f t="shared" ca="1" si="27"/>
        <v>151.59919982450953</v>
      </c>
      <c r="AH27" s="304">
        <f t="shared" ca="1" si="28"/>
        <v>161.26016388155929</v>
      </c>
    </row>
    <row r="28" spans="1:34" x14ac:dyDescent="0.2">
      <c r="A28" s="347">
        <f t="shared" ca="1" si="6"/>
        <v>0.01</v>
      </c>
      <c r="B28" s="304">
        <f t="shared" ca="1" si="7"/>
        <v>0.24000000000000007</v>
      </c>
      <c r="D28" s="306">
        <f t="shared" ca="1" si="8"/>
        <v>26.35906270348471</v>
      </c>
      <c r="E28" s="307">
        <f t="shared" ca="1" si="9"/>
        <v>149.49748204177558</v>
      </c>
      <c r="F28" s="304">
        <f t="shared" ca="1" si="10"/>
        <v>151.80348258006882</v>
      </c>
      <c r="G28" s="306">
        <f t="shared" ca="1" si="11"/>
        <v>5.8646000207949029</v>
      </c>
      <c r="H28" s="307">
        <f t="shared" ca="1" si="12"/>
        <v>33.261541415145771</v>
      </c>
      <c r="I28" s="304">
        <f t="shared" ca="1" si="13"/>
        <v>33.774600970483206</v>
      </c>
      <c r="J28" s="306">
        <f t="shared" ca="1" si="14"/>
        <v>0.66484880438760607</v>
      </c>
      <c r="K28" s="307">
        <f t="shared" ca="1" si="15"/>
        <v>3.7707430456850894</v>
      </c>
      <c r="L28" s="304">
        <f t="shared" ca="1" si="0"/>
        <v>3.8289067694680283</v>
      </c>
      <c r="M28" s="306">
        <f t="shared" ca="1" si="16"/>
        <v>1.3962634015954636</v>
      </c>
      <c r="N28" s="304">
        <f t="shared" ca="1" si="17"/>
        <v>80</v>
      </c>
      <c r="P28" s="310">
        <f t="shared" ca="1" si="18"/>
        <v>6</v>
      </c>
      <c r="Q28" s="304">
        <f t="shared" ca="1" si="19"/>
        <v>1314.89</v>
      </c>
      <c r="R28" s="306">
        <f t="shared" ca="1" si="20"/>
        <v>0.64617869028835295</v>
      </c>
      <c r="S28" s="307">
        <f t="shared" ca="1" si="21"/>
        <v>8.1176259136464335</v>
      </c>
      <c r="T28" s="304">
        <f t="shared" ca="1" si="1"/>
        <v>79.633910212871513</v>
      </c>
      <c r="U28" s="311">
        <f t="shared" ca="1" si="2"/>
        <v>13.828283388957097</v>
      </c>
      <c r="V28" s="306">
        <f t="shared" ca="1" si="3"/>
        <v>1.2245381710488188</v>
      </c>
      <c r="W28" s="304">
        <f t="shared" ca="1" si="4"/>
        <v>4.5847596884803767</v>
      </c>
      <c r="Y28" s="314" t="str">
        <f t="shared" ca="1" si="22"/>
        <v>Sortie de rampe</v>
      </c>
      <c r="Z28" s="315" t="str">
        <f t="shared" ca="1" si="23"/>
        <v/>
      </c>
      <c r="AA28" s="316" t="str">
        <f t="shared" ca="1" si="24"/>
        <v/>
      </c>
      <c r="AC28" s="310" t="e">
        <f t="shared" ca="1" si="25"/>
        <v>#N/A</v>
      </c>
      <c r="AD28" s="323" t="e">
        <f t="shared" ca="1" si="26"/>
        <v>#N/A</v>
      </c>
      <c r="AE28" s="324">
        <f t="shared" ca="1" si="5"/>
        <v>3.7707430456850894</v>
      </c>
      <c r="AG28" s="306">
        <f t="shared" ca="1" si="27"/>
        <v>151.80348257401241</v>
      </c>
      <c r="AH28" s="304">
        <f t="shared" ca="1" si="28"/>
        <v>161.46444663106217</v>
      </c>
    </row>
    <row r="29" spans="1:34" x14ac:dyDescent="0.2">
      <c r="A29" s="347">
        <f t="shared" ca="1" si="6"/>
        <v>0.01</v>
      </c>
      <c r="B29" s="304">
        <f t="shared" ca="1" si="7"/>
        <v>0.25000000000000006</v>
      </c>
      <c r="D29" s="306">
        <f t="shared" ca="1" si="8"/>
        <v>26.394200760468422</v>
      </c>
      <c r="E29" s="307">
        <f t="shared" ca="1" si="9"/>
        <v>149.69677203488155</v>
      </c>
      <c r="F29" s="304">
        <f t="shared" ca="1" si="10"/>
        <v>152.00584656995008</v>
      </c>
      <c r="G29" s="306">
        <f t="shared" ca="1" si="11"/>
        <v>6.1285420283995871</v>
      </c>
      <c r="H29" s="307">
        <f t="shared" ca="1" si="12"/>
        <v>34.758509135494585</v>
      </c>
      <c r="I29" s="304">
        <f t="shared" ca="1" si="13"/>
        <v>35.294659436182705</v>
      </c>
      <c r="J29" s="306">
        <f t="shared" ca="1" si="14"/>
        <v>0.72481451463357849</v>
      </c>
      <c r="K29" s="307">
        <f t="shared" ca="1" si="15"/>
        <v>4.110843298438291</v>
      </c>
      <c r="L29" s="304">
        <f t="shared" ca="1" si="0"/>
        <v>4.1742530715013579</v>
      </c>
      <c r="M29" s="306">
        <f t="shared" ca="1" si="16"/>
        <v>1.3962634015954636</v>
      </c>
      <c r="N29" s="304">
        <f t="shared" ca="1" si="17"/>
        <v>80</v>
      </c>
      <c r="P29" s="310">
        <f t="shared" ca="1" si="18"/>
        <v>6</v>
      </c>
      <c r="Q29" s="304">
        <f t="shared" ca="1" si="19"/>
        <v>1315.89</v>
      </c>
      <c r="R29" s="306">
        <f t="shared" ca="1" si="20"/>
        <v>0.64667012203571461</v>
      </c>
      <c r="S29" s="307">
        <f t="shared" ca="1" si="21"/>
        <v>8.1111592124260756</v>
      </c>
      <c r="T29" s="304">
        <f t="shared" ca="1" si="1"/>
        <v>79.570471873899805</v>
      </c>
      <c r="U29" s="311">
        <f t="shared" ca="1" si="2"/>
        <v>0</v>
      </c>
      <c r="V29" s="306">
        <f t="shared" ca="1" si="3"/>
        <v>1.2244965251812459</v>
      </c>
      <c r="W29" s="304">
        <f t="shared" ca="1" si="4"/>
        <v>5.0065590680526011</v>
      </c>
      <c r="Y29" s="314" t="str">
        <f t="shared" ca="1" si="22"/>
        <v/>
      </c>
      <c r="Z29" s="315" t="str">
        <f t="shared" ca="1" si="23"/>
        <v/>
      </c>
      <c r="AA29" s="316" t="str">
        <f t="shared" ca="1" si="24"/>
        <v/>
      </c>
      <c r="AC29" s="310" t="e">
        <f t="shared" ca="1" si="25"/>
        <v>#N/A</v>
      </c>
      <c r="AD29" s="323" t="e">
        <f t="shared" ca="1" si="26"/>
        <v>#N/A</v>
      </c>
      <c r="AE29" s="324">
        <f t="shared" ca="1" si="5"/>
        <v>4.110843298438291</v>
      </c>
      <c r="AG29" s="306">
        <f t="shared" ca="1" si="27"/>
        <v>152.0058465638829</v>
      </c>
      <c r="AH29" s="304">
        <f t="shared" ca="1" si="28"/>
        <v>161.66681062093267</v>
      </c>
    </row>
    <row r="30" spans="1:34" x14ac:dyDescent="0.2">
      <c r="A30" s="347">
        <f t="shared" ca="1" si="6"/>
        <v>0.01</v>
      </c>
      <c r="B30" s="304">
        <f t="shared" ca="1" si="7"/>
        <v>0.26000000000000006</v>
      </c>
      <c r="D30" s="306">
        <f t="shared" ca="1" si="8"/>
        <v>28.107951861922459</v>
      </c>
      <c r="E30" s="307">
        <f t="shared" ca="1" si="9"/>
        <v>149.59811638121053</v>
      </c>
      <c r="F30" s="304">
        <f t="shared" ca="1" si="10"/>
        <v>152.2158118681445</v>
      </c>
      <c r="G30" s="306">
        <f t="shared" ca="1" si="11"/>
        <v>6.409621547018812</v>
      </c>
      <c r="H30" s="307">
        <f t="shared" ca="1" si="12"/>
        <v>36.254490299306688</v>
      </c>
      <c r="I30" s="304">
        <f t="shared" ca="1" si="13"/>
        <v>36.816726025524467</v>
      </c>
      <c r="J30" s="306">
        <f t="shared" ca="1" si="14"/>
        <v>0.78750533251067045</v>
      </c>
      <c r="K30" s="307">
        <f t="shared" ca="1" si="15"/>
        <v>4.4659082956122971</v>
      </c>
      <c r="L30" s="304">
        <f t="shared" ca="1" si="0"/>
        <v>4.5348099798725281</v>
      </c>
      <c r="M30" s="306">
        <f t="shared" ca="1" si="16"/>
        <v>1.3958092921990106</v>
      </c>
      <c r="N30" s="304">
        <f t="shared" ca="1" si="17"/>
        <v>79.973981448146006</v>
      </c>
      <c r="P30" s="310">
        <f t="shared" ca="1" si="18"/>
        <v>6</v>
      </c>
      <c r="Q30" s="304">
        <f t="shared" ca="1" si="19"/>
        <v>1316.89</v>
      </c>
      <c r="R30" s="306">
        <f t="shared" ca="1" si="20"/>
        <v>0.64716155378307627</v>
      </c>
      <c r="S30" s="307">
        <f t="shared" ca="1" si="21"/>
        <v>8.1046875968882457</v>
      </c>
      <c r="T30" s="304">
        <f t="shared" ca="1" si="1"/>
        <v>79.506985325473693</v>
      </c>
      <c r="U30" s="311">
        <f t="shared" ca="1" si="2"/>
        <v>0</v>
      </c>
      <c r="V30" s="306">
        <f t="shared" ca="1" si="3"/>
        <v>1.2244530483655796</v>
      </c>
      <c r="W30" s="304">
        <f t="shared" ca="1" si="4"/>
        <v>5.4474877732138554</v>
      </c>
      <c r="Y30" s="314" t="str">
        <f t="shared" ca="1" si="22"/>
        <v/>
      </c>
      <c r="Z30" s="315" t="str">
        <f t="shared" ca="1" si="23"/>
        <v/>
      </c>
      <c r="AA30" s="316" t="str">
        <f t="shared" ca="1" si="24"/>
        <v/>
      </c>
      <c r="AC30" s="310" t="e">
        <f t="shared" ca="1" si="25"/>
        <v>#N/A</v>
      </c>
      <c r="AD30" s="323" t="e">
        <f t="shared" ca="1" si="26"/>
        <v>#N/A</v>
      </c>
      <c r="AE30" s="324">
        <f t="shared" ca="1" si="5"/>
        <v>4.4659082956122971</v>
      </c>
      <c r="AG30" s="306">
        <f t="shared" ca="1" si="27"/>
        <v>152.20627946701137</v>
      </c>
      <c r="AH30" s="304">
        <f t="shared" ca="1" si="28"/>
        <v>161.86724352406114</v>
      </c>
    </row>
    <row r="31" spans="1:34" x14ac:dyDescent="0.2">
      <c r="A31" s="347">
        <f t="shared" ca="1" si="6"/>
        <v>0.01</v>
      </c>
      <c r="B31" s="304">
        <f t="shared" ca="1" si="7"/>
        <v>0.27000000000000007</v>
      </c>
      <c r="D31" s="306">
        <f t="shared" ca="1" si="8"/>
        <v>28.21489377628069</v>
      </c>
      <c r="E31" s="307">
        <f t="shared" ca="1" si="9"/>
        <v>149.78079412167597</v>
      </c>
      <c r="F31" s="304">
        <f t="shared" ca="1" si="10"/>
        <v>152.41511250045608</v>
      </c>
      <c r="G31" s="306">
        <f t="shared" ca="1" si="11"/>
        <v>6.6917704847816193</v>
      </c>
      <c r="H31" s="307">
        <f t="shared" ca="1" si="12"/>
        <v>37.752298240523452</v>
      </c>
      <c r="I31" s="304">
        <f t="shared" ca="1" si="13"/>
        <v>38.340785264029542</v>
      </c>
      <c r="J31" s="306">
        <f t="shared" ca="1" si="14"/>
        <v>0.8530122926696726</v>
      </c>
      <c r="K31" s="307">
        <f t="shared" ca="1" si="15"/>
        <v>4.8359422383114481</v>
      </c>
      <c r="L31" s="304">
        <f t="shared" ca="1" si="0"/>
        <v>4.9105974487561399</v>
      </c>
      <c r="M31" s="306">
        <f t="shared" ca="1" si="16"/>
        <v>1.3953638460177717</v>
      </c>
      <c r="N31" s="304">
        <f t="shared" ca="1" si="17"/>
        <v>79.948459261960807</v>
      </c>
      <c r="P31" s="310">
        <f t="shared" ca="1" si="18"/>
        <v>6</v>
      </c>
      <c r="Q31" s="304">
        <f t="shared" ca="1" si="19"/>
        <v>1317.89</v>
      </c>
      <c r="R31" s="306">
        <f t="shared" ca="1" si="20"/>
        <v>0.64765298553043793</v>
      </c>
      <c r="S31" s="307">
        <f t="shared" ca="1" si="21"/>
        <v>8.0982110670329419</v>
      </c>
      <c r="T31" s="304">
        <f t="shared" ca="1" si="1"/>
        <v>79.44345056759316</v>
      </c>
      <c r="U31" s="311">
        <f t="shared" ca="1" si="2"/>
        <v>0</v>
      </c>
      <c r="V31" s="306">
        <f t="shared" ca="1" si="3"/>
        <v>1.2244077402824962</v>
      </c>
      <c r="W31" s="304">
        <f t="shared" ca="1" si="4"/>
        <v>5.9076107129815831</v>
      </c>
      <c r="Y31" s="314" t="str">
        <f t="shared" ca="1" si="22"/>
        <v/>
      </c>
      <c r="Z31" s="315" t="str">
        <f t="shared" ca="1" si="23"/>
        <v/>
      </c>
      <c r="AA31" s="316" t="str">
        <f t="shared" ca="1" si="24"/>
        <v/>
      </c>
      <c r="AC31" s="310" t="e">
        <f t="shared" ca="1" si="25"/>
        <v>#N/A</v>
      </c>
      <c r="AD31" s="323" t="e">
        <f t="shared" ca="1" si="26"/>
        <v>#N/A</v>
      </c>
      <c r="AE31" s="324">
        <f t="shared" ca="1" si="5"/>
        <v>4.8359422383114481</v>
      </c>
      <c r="AG31" s="306">
        <f t="shared" ca="1" si="27"/>
        <v>152.40554346717246</v>
      </c>
      <c r="AH31" s="304">
        <f t="shared" ca="1" si="28"/>
        <v>162.06573295793891</v>
      </c>
    </row>
    <row r="32" spans="1:34" x14ac:dyDescent="0.2">
      <c r="A32" s="347">
        <f t="shared" ca="1" si="6"/>
        <v>0.01</v>
      </c>
      <c r="B32" s="304">
        <f t="shared" ca="1" si="7"/>
        <v>0.28000000000000008</v>
      </c>
      <c r="D32" s="306">
        <f t="shared" ca="1" si="8"/>
        <v>28.320281885810786</v>
      </c>
      <c r="E32" s="307">
        <f t="shared" ca="1" si="9"/>
        <v>149.96172714460104</v>
      </c>
      <c r="F32" s="304">
        <f t="shared" ca="1" si="10"/>
        <v>152.6124437072009</v>
      </c>
      <c r="G32" s="306">
        <f t="shared" ca="1" si="11"/>
        <v>6.974973303639727</v>
      </c>
      <c r="H32" s="307">
        <f t="shared" ca="1" si="12"/>
        <v>39.251915511969464</v>
      </c>
      <c r="I32" s="304">
        <f t="shared" ca="1" si="13"/>
        <v>39.866817329017827</v>
      </c>
      <c r="J32" s="306">
        <f t="shared" ca="1" si="14"/>
        <v>0.92134601161177931</v>
      </c>
      <c r="K32" s="307">
        <f t="shared" ca="1" si="15"/>
        <v>5.2209633070739123</v>
      </c>
      <c r="L32" s="304">
        <f t="shared" ca="1" si="0"/>
        <v>5.3016352502718531</v>
      </c>
      <c r="M32" s="306">
        <f t="shared" ca="1" si="16"/>
        <v>1.3949343714135873</v>
      </c>
      <c r="N32" s="304">
        <f t="shared" ca="1" si="17"/>
        <v>79.923852179732989</v>
      </c>
      <c r="P32" s="310">
        <f t="shared" ca="1" si="18"/>
        <v>6</v>
      </c>
      <c r="Q32" s="304">
        <f t="shared" ca="1" si="19"/>
        <v>1318.89</v>
      </c>
      <c r="R32" s="306">
        <f t="shared" ca="1" si="20"/>
        <v>0.64814441727779959</v>
      </c>
      <c r="S32" s="307">
        <f t="shared" ca="1" si="21"/>
        <v>8.0917296228601643</v>
      </c>
      <c r="T32" s="304">
        <f t="shared" ca="1" si="1"/>
        <v>79.379867600258223</v>
      </c>
      <c r="U32" s="311">
        <f t="shared" ca="1" si="2"/>
        <v>0</v>
      </c>
      <c r="V32" s="306">
        <f t="shared" ca="1" si="3"/>
        <v>1.2243605989093651</v>
      </c>
      <c r="W32" s="304">
        <f t="shared" ca="1" si="4"/>
        <v>6.3869905492211307</v>
      </c>
      <c r="Y32" s="314" t="str">
        <f t="shared" ca="1" si="22"/>
        <v/>
      </c>
      <c r="Z32" s="315" t="str">
        <f t="shared" ca="1" si="23"/>
        <v/>
      </c>
      <c r="AA32" s="316" t="str">
        <f t="shared" ca="1" si="24"/>
        <v/>
      </c>
      <c r="AC32" s="310" t="e">
        <f t="shared" ca="1" si="25"/>
        <v>#N/A</v>
      </c>
      <c r="AD32" s="323" t="e">
        <f t="shared" ca="1" si="26"/>
        <v>#N/A</v>
      </c>
      <c r="AE32" s="324">
        <f t="shared" ca="1" si="5"/>
        <v>5.2209633070739123</v>
      </c>
      <c r="AG32" s="306">
        <f t="shared" ca="1" si="27"/>
        <v>152.60283883022967</v>
      </c>
      <c r="AH32" s="304">
        <f t="shared" ca="1" si="28"/>
        <v>162.26226659596688</v>
      </c>
    </row>
    <row r="33" spans="1:34" x14ac:dyDescent="0.2">
      <c r="A33" s="347">
        <f t="shared" ca="1" si="6"/>
        <v>0.01</v>
      </c>
      <c r="B33" s="304">
        <f t="shared" ca="1" si="7"/>
        <v>0.29000000000000009</v>
      </c>
      <c r="D33" s="306">
        <f t="shared" ca="1" si="8"/>
        <v>28.422937783909251</v>
      </c>
      <c r="E33" s="307">
        <f t="shared" ca="1" si="9"/>
        <v>150.14111435247966</v>
      </c>
      <c r="F33" s="304">
        <f t="shared" ca="1" si="10"/>
        <v>152.80777994353673</v>
      </c>
      <c r="G33" s="306">
        <f t="shared" ca="1" si="11"/>
        <v>7.2592026814788193</v>
      </c>
      <c r="H33" s="307">
        <f t="shared" ca="1" si="12"/>
        <v>40.753326655494263</v>
      </c>
      <c r="I33" s="304">
        <f t="shared" ca="1" si="13"/>
        <v>41.394802295218277</v>
      </c>
      <c r="J33" s="306">
        <f t="shared" ca="1" si="14"/>
        <v>0.9925168915373721</v>
      </c>
      <c r="K33" s="307">
        <f t="shared" ca="1" si="15"/>
        <v>5.620989517911231</v>
      </c>
      <c r="L33" s="304">
        <f t="shared" ca="1" si="0"/>
        <v>5.7079429692714116</v>
      </c>
      <c r="M33" s="306">
        <f t="shared" ca="1" si="16"/>
        <v>1.3945197476488855</v>
      </c>
      <c r="N33" s="304">
        <f t="shared" ca="1" si="17"/>
        <v>79.900095987929745</v>
      </c>
      <c r="P33" s="310">
        <f t="shared" ca="1" si="18"/>
        <v>6</v>
      </c>
      <c r="Q33" s="304">
        <f t="shared" ca="1" si="19"/>
        <v>1319.89</v>
      </c>
      <c r="R33" s="306">
        <f t="shared" ca="1" si="20"/>
        <v>0.64863584902516114</v>
      </c>
      <c r="S33" s="307">
        <f t="shared" ca="1" si="21"/>
        <v>8.0852432643699128</v>
      </c>
      <c r="T33" s="304">
        <f t="shared" ca="1" si="1"/>
        <v>79.316236423468851</v>
      </c>
      <c r="U33" s="311">
        <f t="shared" ca="1" si="2"/>
        <v>0</v>
      </c>
      <c r="V33" s="306">
        <f t="shared" ca="1" si="3"/>
        <v>1.224311622252261</v>
      </c>
      <c r="W33" s="304">
        <f t="shared" ca="1" si="4"/>
        <v>6.8856888452382643</v>
      </c>
      <c r="Y33" s="314" t="str">
        <f t="shared" ca="1" si="22"/>
        <v/>
      </c>
      <c r="Z33" s="315" t="str">
        <f t="shared" ca="1" si="23"/>
        <v/>
      </c>
      <c r="AA33" s="316" t="str">
        <f t="shared" ca="1" si="24"/>
        <v/>
      </c>
      <c r="AC33" s="310" t="e">
        <f t="shared" ca="1" si="25"/>
        <v>#N/A</v>
      </c>
      <c r="AD33" s="323" t="e">
        <f t="shared" ca="1" si="26"/>
        <v>#N/A</v>
      </c>
      <c r="AE33" s="324">
        <f t="shared" ca="1" si="5"/>
        <v>5.620989517911231</v>
      </c>
      <c r="AG33" s="306">
        <f t="shared" ca="1" si="27"/>
        <v>152.79814080509476</v>
      </c>
      <c r="AH33" s="304">
        <f t="shared" ca="1" si="28"/>
        <v>162.45683234283501</v>
      </c>
    </row>
    <row r="34" spans="1:34" x14ac:dyDescent="0.2">
      <c r="A34" s="347">
        <f t="shared" ca="1" si="6"/>
        <v>0.01</v>
      </c>
      <c r="B34" s="304">
        <f t="shared" ca="1" si="7"/>
        <v>0.3000000000000001</v>
      </c>
      <c r="D34" s="306">
        <f t="shared" ca="1" si="8"/>
        <v>28.523027704506045</v>
      </c>
      <c r="E34" s="307">
        <f t="shared" ca="1" si="9"/>
        <v>150.31891721720686</v>
      </c>
      <c r="F34" s="304">
        <f t="shared" ca="1" si="10"/>
        <v>153.0011110508205</v>
      </c>
      <c r="G34" s="306">
        <f t="shared" ca="1" si="11"/>
        <v>7.5444329585238794</v>
      </c>
      <c r="H34" s="307">
        <f t="shared" ca="1" si="12"/>
        <v>42.256515827666334</v>
      </c>
      <c r="I34" s="304">
        <f t="shared" ca="1" si="13"/>
        <v>42.924720133735022</v>
      </c>
      <c r="J34" s="306">
        <f t="shared" ca="1" si="14"/>
        <v>1.0665350697373857</v>
      </c>
      <c r="K34" s="307">
        <f t="shared" ca="1" si="15"/>
        <v>6.036038730327034</v>
      </c>
      <c r="L34" s="304">
        <f t="shared" ca="1" si="0"/>
        <v>6.1295399997869113</v>
      </c>
      <c r="M34" s="306">
        <f t="shared" ca="1" si="16"/>
        <v>1.3941189689266027</v>
      </c>
      <c r="N34" s="304">
        <f t="shared" ca="1" si="17"/>
        <v>79.877133058624295</v>
      </c>
      <c r="P34" s="310">
        <f t="shared" ca="1" si="18"/>
        <v>6</v>
      </c>
      <c r="Q34" s="304">
        <f t="shared" ca="1" si="19"/>
        <v>1320.89</v>
      </c>
      <c r="R34" s="306">
        <f t="shared" ca="1" si="20"/>
        <v>0.6491272807725228</v>
      </c>
      <c r="S34" s="307">
        <f t="shared" ca="1" si="21"/>
        <v>8.0787519915621875</v>
      </c>
      <c r="T34" s="304">
        <f t="shared" ca="1" si="1"/>
        <v>79.25255703722506</v>
      </c>
      <c r="U34" s="311">
        <f t="shared" ca="1" si="2"/>
        <v>0</v>
      </c>
      <c r="V34" s="306">
        <f t="shared" ca="1" si="3"/>
        <v>1.2242608083450082</v>
      </c>
      <c r="W34" s="304">
        <f t="shared" ca="1" si="4"/>
        <v>7.4037660549116096</v>
      </c>
      <c r="Y34" s="314" t="str">
        <f t="shared" ca="1" si="22"/>
        <v/>
      </c>
      <c r="Z34" s="315" t="str">
        <f t="shared" ca="1" si="23"/>
        <v/>
      </c>
      <c r="AA34" s="316" t="str">
        <f t="shared" ca="1" si="24"/>
        <v/>
      </c>
      <c r="AC34" s="310" t="e">
        <f t="shared" ca="1" si="25"/>
        <v>#N/A</v>
      </c>
      <c r="AD34" s="323" t="e">
        <f t="shared" ca="1" si="26"/>
        <v>#N/A</v>
      </c>
      <c r="AE34" s="324">
        <f t="shared" ca="1" si="5"/>
        <v>6.036038730327034</v>
      </c>
      <c r="AG34" s="306">
        <f t="shared" ca="1" si="27"/>
        <v>152.99143911555871</v>
      </c>
      <c r="AH34" s="304">
        <f t="shared" ca="1" si="28"/>
        <v>162.649418193202</v>
      </c>
    </row>
    <row r="35" spans="1:34" x14ac:dyDescent="0.2">
      <c r="A35" s="347">
        <f t="shared" ca="1" si="6"/>
        <v>0.01</v>
      </c>
      <c r="B35" s="304">
        <f t="shared" ca="1" si="7"/>
        <v>0.31000000000000011</v>
      </c>
      <c r="D35" s="306">
        <f t="shared" ca="1" si="8"/>
        <v>28.620700413001572</v>
      </c>
      <c r="E35" s="307">
        <f t="shared" ca="1" si="9"/>
        <v>150.49510001874643</v>
      </c>
      <c r="F35" s="304">
        <f t="shared" ca="1" si="10"/>
        <v>153.19242677685892</v>
      </c>
      <c r="G35" s="306">
        <f t="shared" ca="1" si="11"/>
        <v>7.8306399626538949</v>
      </c>
      <c r="H35" s="307">
        <f t="shared" ca="1" si="12"/>
        <v>43.761466827853795</v>
      </c>
      <c r="I35" s="304">
        <f t="shared" ca="1" si="13"/>
        <v>44.456550711341293</v>
      </c>
      <c r="J35" s="306">
        <f t="shared" ca="1" si="14"/>
        <v>1.1434104343432745</v>
      </c>
      <c r="K35" s="307">
        <f t="shared" ca="1" si="15"/>
        <v>6.4661286436046348</v>
      </c>
      <c r="L35" s="304">
        <f t="shared" ca="1" si="0"/>
        <v>6.5664455420729251</v>
      </c>
      <c r="M35" s="306">
        <f t="shared" ca="1" si="16"/>
        <v>1.3937311291160943</v>
      </c>
      <c r="N35" s="304">
        <f t="shared" ca="1" si="17"/>
        <v>79.854911474355006</v>
      </c>
      <c r="P35" s="310">
        <f t="shared" ca="1" si="18"/>
        <v>6</v>
      </c>
      <c r="Q35" s="304">
        <f t="shared" ca="1" si="19"/>
        <v>1321.89</v>
      </c>
      <c r="R35" s="306">
        <f t="shared" ca="1" si="20"/>
        <v>0.64961871251988446</v>
      </c>
      <c r="S35" s="307">
        <f t="shared" ca="1" si="21"/>
        <v>8.0722558044369883</v>
      </c>
      <c r="T35" s="304">
        <f t="shared" ca="1" si="1"/>
        <v>79.188829441526863</v>
      </c>
      <c r="U35" s="311">
        <f t="shared" ca="1" si="2"/>
        <v>0</v>
      </c>
      <c r="V35" s="306">
        <f t="shared" ca="1" si="3"/>
        <v>1.2242081552496595</v>
      </c>
      <c r="W35" s="304">
        <f t="shared" ca="1" si="4"/>
        <v>7.9412815119082767</v>
      </c>
      <c r="Y35" s="314" t="str">
        <f t="shared" ca="1" si="22"/>
        <v/>
      </c>
      <c r="Z35" s="315" t="str">
        <f t="shared" ca="1" si="23"/>
        <v/>
      </c>
      <c r="AA35" s="316" t="str">
        <f t="shared" ca="1" si="24"/>
        <v/>
      </c>
      <c r="AC35" s="310" t="e">
        <f t="shared" ca="1" si="25"/>
        <v>#N/A</v>
      </c>
      <c r="AD35" s="323" t="e">
        <f t="shared" ca="1" si="26"/>
        <v>#N/A</v>
      </c>
      <c r="AE35" s="324">
        <f t="shared" ca="1" si="5"/>
        <v>6.4661286436046348</v>
      </c>
      <c r="AG35" s="306">
        <f t="shared" ca="1" si="27"/>
        <v>153.18272340353946</v>
      </c>
      <c r="AH35" s="304">
        <f t="shared" ca="1" si="28"/>
        <v>162.84001223333004</v>
      </c>
    </row>
    <row r="36" spans="1:34" x14ac:dyDescent="0.2">
      <c r="A36" s="347">
        <f t="shared" ca="1" si="6"/>
        <v>0.01</v>
      </c>
      <c r="B36" s="304">
        <f t="shared" ca="1" si="7"/>
        <v>0.32000000000000012</v>
      </c>
      <c r="D36" s="306">
        <f t="shared" ca="1" si="8"/>
        <v>28.716089540973105</v>
      </c>
      <c r="E36" s="307">
        <f t="shared" ca="1" si="9"/>
        <v>150.66962948957715</v>
      </c>
      <c r="F36" s="304">
        <f t="shared" ca="1" si="10"/>
        <v>153.38171680174804</v>
      </c>
      <c r="G36" s="306">
        <f t="shared" ca="1" si="11"/>
        <v>8.1178008580636263</v>
      </c>
      <c r="H36" s="307">
        <f t="shared" ca="1" si="12"/>
        <v>45.26816312274957</v>
      </c>
      <c r="I36" s="304">
        <f t="shared" ca="1" si="13"/>
        <v>45.990273789998717</v>
      </c>
      <c r="J36" s="306">
        <f t="shared" ca="1" si="14"/>
        <v>1.2231526384468621</v>
      </c>
      <c r="K36" s="307">
        <f t="shared" ca="1" si="15"/>
        <v>6.9112767933576515</v>
      </c>
      <c r="L36" s="304">
        <f t="shared" ca="1" si="0"/>
        <v>7.0186786000887329</v>
      </c>
      <c r="M36" s="306">
        <f t="shared" ca="1" si="16"/>
        <v>1.3933554089416524</v>
      </c>
      <c r="N36" s="304">
        <f t="shared" ca="1" si="17"/>
        <v>79.833384294081569</v>
      </c>
      <c r="P36" s="310">
        <f t="shared" ca="1" si="18"/>
        <v>6</v>
      </c>
      <c r="Q36" s="304">
        <f t="shared" ca="1" si="19"/>
        <v>1322.89</v>
      </c>
      <c r="R36" s="306">
        <f t="shared" ca="1" si="20"/>
        <v>0.65011014426724612</v>
      </c>
      <c r="S36" s="307">
        <f t="shared" ca="1" si="21"/>
        <v>8.0657547029943153</v>
      </c>
      <c r="T36" s="304">
        <f t="shared" ca="1" si="1"/>
        <v>79.125053636374233</v>
      </c>
      <c r="U36" s="311">
        <f t="shared" ca="1" si="2"/>
        <v>0</v>
      </c>
      <c r="V36" s="306">
        <f t="shared" ca="1" si="3"/>
        <v>1.2241536610569486</v>
      </c>
      <c r="W36" s="304">
        <f t="shared" ca="1" si="4"/>
        <v>8.4982934189678563</v>
      </c>
      <c r="Y36" s="314" t="str">
        <f t="shared" ca="1" si="22"/>
        <v/>
      </c>
      <c r="Z36" s="315" t="str">
        <f t="shared" ca="1" si="23"/>
        <v/>
      </c>
      <c r="AA36" s="316" t="str">
        <f t="shared" ca="1" si="24"/>
        <v/>
      </c>
      <c r="AC36" s="310" t="e">
        <f t="shared" ca="1" si="25"/>
        <v>#N/A</v>
      </c>
      <c r="AD36" s="323" t="e">
        <f t="shared" ca="1" si="26"/>
        <v>#N/A</v>
      </c>
      <c r="AE36" s="324">
        <f t="shared" ca="1" si="5"/>
        <v>6.9112767933576515</v>
      </c>
      <c r="AG36" s="306">
        <f t="shared" ca="1" si="27"/>
        <v>153.37198325340177</v>
      </c>
      <c r="AH36" s="304">
        <f t="shared" ca="1" si="28"/>
        <v>163.02860264271771</v>
      </c>
    </row>
    <row r="37" spans="1:34" x14ac:dyDescent="0.2">
      <c r="A37" s="347">
        <f t="shared" ca="1" si="6"/>
        <v>0.01</v>
      </c>
      <c r="B37" s="304">
        <f t="shared" ca="1" si="7"/>
        <v>0.33000000000000013</v>
      </c>
      <c r="D37" s="306">
        <f t="shared" ca="1" si="8"/>
        <v>28.809315543486992</v>
      </c>
      <c r="E37" s="307">
        <f t="shared" ca="1" si="9"/>
        <v>150.84247451616076</v>
      </c>
      <c r="F37" s="304">
        <f t="shared" ca="1" si="10"/>
        <v>153.56897075986024</v>
      </c>
      <c r="G37" s="306">
        <f t="shared" ca="1" si="11"/>
        <v>8.4058940134984965</v>
      </c>
      <c r="H37" s="307">
        <f t="shared" ca="1" si="12"/>
        <v>46.776587867911175</v>
      </c>
      <c r="I37" s="304">
        <f t="shared" ca="1" si="13"/>
        <v>47.525869026568941</v>
      </c>
      <c r="J37" s="306">
        <f t="shared" ca="1" si="14"/>
        <v>1.3057711128046727</v>
      </c>
      <c r="K37" s="307">
        <f t="shared" ca="1" si="15"/>
        <v>7.371500548310955</v>
      </c>
      <c r="L37" s="304">
        <f t="shared" ca="1" si="0"/>
        <v>7.4862579793100812</v>
      </c>
      <c r="M37" s="306">
        <f t="shared" ca="1" si="16"/>
        <v>1.3929910651712183</v>
      </c>
      <c r="N37" s="304">
        <f t="shared" ca="1" si="17"/>
        <v>79.812508933743814</v>
      </c>
      <c r="P37" s="310">
        <f t="shared" ca="1" si="18"/>
        <v>6</v>
      </c>
      <c r="Q37" s="304">
        <f t="shared" ca="1" si="19"/>
        <v>1323.89</v>
      </c>
      <c r="R37" s="306">
        <f t="shared" ca="1" si="20"/>
        <v>0.65060157601460777</v>
      </c>
      <c r="S37" s="307">
        <f t="shared" ca="1" si="21"/>
        <v>8.0592486872341684</v>
      </c>
      <c r="T37" s="304">
        <f t="shared" ca="1" si="1"/>
        <v>79.061229621767197</v>
      </c>
      <c r="U37" s="311">
        <f t="shared" ca="1" si="2"/>
        <v>0</v>
      </c>
      <c r="V37" s="306">
        <f t="shared" ca="1" si="3"/>
        <v>1.2240973238867052</v>
      </c>
      <c r="W37" s="304">
        <f t="shared" ca="1" si="4"/>
        <v>9.0748588372623598</v>
      </c>
      <c r="Y37" s="314" t="str">
        <f t="shared" ca="1" si="22"/>
        <v/>
      </c>
      <c r="Z37" s="315" t="str">
        <f t="shared" ca="1" si="23"/>
        <v/>
      </c>
      <c r="AA37" s="316" t="str">
        <f t="shared" ca="1" si="24"/>
        <v/>
      </c>
      <c r="AC37" s="310" t="e">
        <f t="shared" ca="1" si="25"/>
        <v>#N/A</v>
      </c>
      <c r="AD37" s="323" t="e">
        <f t="shared" ca="1" si="26"/>
        <v>#N/A</v>
      </c>
      <c r="AE37" s="324">
        <f t="shared" ca="1" si="5"/>
        <v>7.371500548310955</v>
      </c>
      <c r="AG37" s="306">
        <f t="shared" ca="1" si="27"/>
        <v>153.55920821266548</v>
      </c>
      <c r="AH37" s="304">
        <f t="shared" ca="1" si="28"/>
        <v>163.21517769573356</v>
      </c>
    </row>
    <row r="38" spans="1:34" x14ac:dyDescent="0.2">
      <c r="A38" s="347">
        <f t="shared" ca="1" si="6"/>
        <v>0.01</v>
      </c>
      <c r="B38" s="304">
        <f t="shared" ca="1" si="7"/>
        <v>0.34000000000000014</v>
      </c>
      <c r="D38" s="306">
        <f t="shared" ca="1" si="8"/>
        <v>28.900487350009985</v>
      </c>
      <c r="E38" s="307">
        <f t="shared" ca="1" si="9"/>
        <v>151.0136058868124</v>
      </c>
      <c r="F38" s="304">
        <f t="shared" ca="1" si="10"/>
        <v>153.75417825869184</v>
      </c>
      <c r="G38" s="306">
        <f t="shared" ca="1" si="11"/>
        <v>8.6948988869985957</v>
      </c>
      <c r="H38" s="307">
        <f t="shared" ca="1" si="12"/>
        <v>48.286723926779302</v>
      </c>
      <c r="I38" s="304">
        <f t="shared" ca="1" si="13"/>
        <v>49.06331597269115</v>
      </c>
      <c r="J38" s="306">
        <f t="shared" ca="1" si="14"/>
        <v>1.3912750773071583</v>
      </c>
      <c r="K38" s="307">
        <f t="shared" ca="1" si="15"/>
        <v>7.8468171072844077</v>
      </c>
      <c r="L38" s="304">
        <f t="shared" ca="1" si="0"/>
        <v>7.9692022847903221</v>
      </c>
      <c r="M38" s="306">
        <f t="shared" ca="1" si="16"/>
        <v>1.3926374214412323</v>
      </c>
      <c r="N38" s="304">
        <f t="shared" ca="1" si="17"/>
        <v>79.792246640564343</v>
      </c>
      <c r="P38" s="310">
        <f t="shared" ca="1" si="18"/>
        <v>6</v>
      </c>
      <c r="Q38" s="304">
        <f t="shared" ca="1" si="19"/>
        <v>1324.89</v>
      </c>
      <c r="R38" s="306">
        <f t="shared" ca="1" si="20"/>
        <v>0.65109300776196943</v>
      </c>
      <c r="S38" s="307">
        <f t="shared" ca="1" si="21"/>
        <v>8.0527377571565495</v>
      </c>
      <c r="T38" s="304">
        <f t="shared" ca="1" si="1"/>
        <v>78.997357397705755</v>
      </c>
      <c r="U38" s="311">
        <f t="shared" ca="1" si="2"/>
        <v>0</v>
      </c>
      <c r="V38" s="306">
        <f t="shared" ca="1" si="3"/>
        <v>1.224039141888251</v>
      </c>
      <c r="W38" s="304">
        <f t="shared" ca="1" si="4"/>
        <v>9.6710336758393574</v>
      </c>
      <c r="Y38" s="314" t="str">
        <f t="shared" ca="1" si="22"/>
        <v/>
      </c>
      <c r="Z38" s="315" t="str">
        <f t="shared" ca="1" si="23"/>
        <v/>
      </c>
      <c r="AA38" s="316" t="str">
        <f t="shared" ca="1" si="24"/>
        <v/>
      </c>
      <c r="AC38" s="310" t="e">
        <f t="shared" ca="1" si="25"/>
        <v>#N/A</v>
      </c>
      <c r="AD38" s="323" t="e">
        <f t="shared" ca="1" si="26"/>
        <v>#N/A</v>
      </c>
      <c r="AE38" s="324">
        <f t="shared" ca="1" si="5"/>
        <v>7.8468171072844077</v>
      </c>
      <c r="AG38" s="306">
        <f t="shared" ca="1" si="27"/>
        <v>153.74438780977158</v>
      </c>
      <c r="AH38" s="304">
        <f t="shared" ca="1" si="28"/>
        <v>163.3997257632486</v>
      </c>
    </row>
    <row r="39" spans="1:34" x14ac:dyDescent="0.2">
      <c r="A39" s="347">
        <f t="shared" ca="1" si="6"/>
        <v>0.01</v>
      </c>
      <c r="B39" s="304">
        <f t="shared" ca="1" si="7"/>
        <v>0.35000000000000014</v>
      </c>
      <c r="D39" s="306">
        <f t="shared" ca="1" si="8"/>
        <v>28.98970376479328</v>
      </c>
      <c r="E39" s="307">
        <f t="shared" ca="1" si="9"/>
        <v>151.1829960775994</v>
      </c>
      <c r="F39" s="304">
        <f t="shared" ca="1" si="10"/>
        <v>153.93732889513805</v>
      </c>
      <c r="G39" s="306">
        <f t="shared" ca="1" si="11"/>
        <v>8.9847959246465283</v>
      </c>
      <c r="H39" s="307">
        <f t="shared" ca="1" si="12"/>
        <v>49.798553887555293</v>
      </c>
      <c r="I39" s="304">
        <f t="shared" ca="1" si="13"/>
        <v>50.602594074803051</v>
      </c>
      <c r="J39" s="306">
        <f t="shared" ca="1" si="14"/>
        <v>1.4796735513653838</v>
      </c>
      <c r="K39" s="307">
        <f t="shared" ca="1" si="15"/>
        <v>8.3372434963560806</v>
      </c>
      <c r="L39" s="304">
        <f t="shared" ca="1" si="0"/>
        <v>8.4675299194122733</v>
      </c>
      <c r="M39" s="306">
        <f t="shared" ca="1" si="16"/>
        <v>1.3922938604286823</v>
      </c>
      <c r="N39" s="304">
        <f t="shared" ca="1" si="17"/>
        <v>79.772562044539995</v>
      </c>
      <c r="P39" s="310">
        <f t="shared" ca="1" si="18"/>
        <v>6</v>
      </c>
      <c r="Q39" s="304">
        <f t="shared" ca="1" si="19"/>
        <v>1325.89</v>
      </c>
      <c r="R39" s="306">
        <f t="shared" ca="1" si="20"/>
        <v>0.65158443950933109</v>
      </c>
      <c r="S39" s="307">
        <f t="shared" ca="1" si="21"/>
        <v>8.0462219127614567</v>
      </c>
      <c r="T39" s="304">
        <f t="shared" ca="1" si="1"/>
        <v>78.933436964189895</v>
      </c>
      <c r="U39" s="311">
        <f t="shared" ca="1" si="2"/>
        <v>0</v>
      </c>
      <c r="V39" s="306">
        <f t="shared" ca="1" si="3"/>
        <v>1.2239791132407711</v>
      </c>
      <c r="W39" s="304">
        <f t="shared" ca="1" si="4"/>
        <v>10.286872681154465</v>
      </c>
      <c r="Y39" s="314" t="str">
        <f t="shared" ca="1" si="22"/>
        <v/>
      </c>
      <c r="Z39" s="315" t="str">
        <f t="shared" ca="1" si="23"/>
        <v/>
      </c>
      <c r="AA39" s="316" t="str">
        <f t="shared" ca="1" si="24"/>
        <v/>
      </c>
      <c r="AC39" s="310" t="e">
        <f t="shared" ca="1" si="25"/>
        <v>#N/A</v>
      </c>
      <c r="AD39" s="323" t="e">
        <f t="shared" ca="1" si="26"/>
        <v>#N/A</v>
      </c>
      <c r="AE39" s="324">
        <f t="shared" ca="1" si="5"/>
        <v>8.3372434963560806</v>
      </c>
      <c r="AG39" s="306">
        <f t="shared" ca="1" si="27"/>
        <v>153.92751156943621</v>
      </c>
      <c r="AH39" s="304">
        <f t="shared" ca="1" si="28"/>
        <v>163.58223531426756</v>
      </c>
    </row>
    <row r="40" spans="1:34" x14ac:dyDescent="0.2">
      <c r="A40" s="347">
        <f t="shared" ca="1" si="6"/>
        <v>0.01</v>
      </c>
      <c r="B40" s="304">
        <f t="shared" ca="1" si="7"/>
        <v>0.36000000000000015</v>
      </c>
      <c r="D40" s="306">
        <f t="shared" ca="1" si="8"/>
        <v>29.077054661058547</v>
      </c>
      <c r="E40" s="307">
        <f t="shared" ca="1" si="9"/>
        <v>151.35061906960686</v>
      </c>
      <c r="F40" s="304">
        <f t="shared" ca="1" si="10"/>
        <v>154.11841226964231</v>
      </c>
      <c r="G40" s="306">
        <f t="shared" ca="1" si="11"/>
        <v>9.2755664712571146</v>
      </c>
      <c r="H40" s="307">
        <f t="shared" ca="1" si="12"/>
        <v>51.312060078251363</v>
      </c>
      <c r="I40" s="304">
        <f t="shared" ca="1" si="13"/>
        <v>52.143682674287462</v>
      </c>
      <c r="J40" s="306">
        <f t="shared" ca="1" si="14"/>
        <v>1.570975363344902</v>
      </c>
      <c r="K40" s="307">
        <f t="shared" ca="1" si="15"/>
        <v>8.8427965661851147</v>
      </c>
      <c r="L40" s="304">
        <f t="shared" ca="1" si="0"/>
        <v>8.9812590822875098</v>
      </c>
      <c r="M40" s="306">
        <f t="shared" ca="1" si="16"/>
        <v>1.3919598171393213</v>
      </c>
      <c r="N40" s="304">
        <f t="shared" ca="1" si="17"/>
        <v>79.753422773884935</v>
      </c>
      <c r="P40" s="310">
        <f t="shared" ca="1" si="18"/>
        <v>6</v>
      </c>
      <c r="Q40" s="304">
        <f t="shared" ca="1" si="19"/>
        <v>1326.89</v>
      </c>
      <c r="R40" s="306">
        <f t="shared" ca="1" si="20"/>
        <v>0.65207587125669264</v>
      </c>
      <c r="S40" s="307">
        <f t="shared" ca="1" si="21"/>
        <v>8.0397011540488901</v>
      </c>
      <c r="T40" s="304">
        <f t="shared" ca="1" si="1"/>
        <v>78.869468321219614</v>
      </c>
      <c r="U40" s="311">
        <f t="shared" ca="1" si="2"/>
        <v>0</v>
      </c>
      <c r="V40" s="306">
        <f t="shared" ca="1" si="3"/>
        <v>1.2239172361536632</v>
      </c>
      <c r="W40" s="304">
        <f t="shared" ca="1" si="4"/>
        <v>10.922429426699148</v>
      </c>
      <c r="Y40" s="314" t="str">
        <f t="shared" ca="1" si="22"/>
        <v/>
      </c>
      <c r="Z40" s="315" t="str">
        <f t="shared" ca="1" si="23"/>
        <v/>
      </c>
      <c r="AA40" s="316" t="str">
        <f t="shared" ca="1" si="24"/>
        <v/>
      </c>
      <c r="AC40" s="310" t="e">
        <f t="shared" ca="1" si="25"/>
        <v>#N/A</v>
      </c>
      <c r="AD40" s="323" t="e">
        <f t="shared" ca="1" si="26"/>
        <v>#N/A</v>
      </c>
      <c r="AE40" s="324">
        <f t="shared" ca="1" si="5"/>
        <v>8.8427965661851147</v>
      </c>
      <c r="AG40" s="306">
        <f t="shared" ca="1" si="27"/>
        <v>154.10856902601242</v>
      </c>
      <c r="AH40" s="304">
        <f t="shared" ca="1" si="28"/>
        <v>163.76269491755781</v>
      </c>
    </row>
    <row r="41" spans="1:34" x14ac:dyDescent="0.2">
      <c r="A41" s="347">
        <f t="shared" ca="1" si="6"/>
        <v>0.01</v>
      </c>
      <c r="B41" s="304">
        <f t="shared" ca="1" si="7"/>
        <v>0.37000000000000016</v>
      </c>
      <c r="D41" s="306">
        <f t="shared" ca="1" si="8"/>
        <v>29.162622004417859</v>
      </c>
      <c r="E41" s="307">
        <f t="shared" ca="1" si="9"/>
        <v>151.51645019223474</v>
      </c>
      <c r="F41" s="304">
        <f t="shared" ca="1" si="10"/>
        <v>154.29741799857996</v>
      </c>
      <c r="G41" s="306">
        <f t="shared" ca="1" si="11"/>
        <v>9.5671926913012939</v>
      </c>
      <c r="H41" s="307">
        <f t="shared" ca="1" si="12"/>
        <v>52.827224580173713</v>
      </c>
      <c r="I41" s="304">
        <f t="shared" ca="1" si="13"/>
        <v>53.686561007728912</v>
      </c>
      <c r="J41" s="306">
        <f t="shared" ca="1" si="14"/>
        <v>1.6651891591576939</v>
      </c>
      <c r="K41" s="307">
        <f t="shared" ca="1" si="15"/>
        <v>9.3634929894772405</v>
      </c>
      <c r="L41" s="304">
        <f t="shared" ca="1" si="0"/>
        <v>9.510407767270852</v>
      </c>
      <c r="M41" s="306">
        <f t="shared" ca="1" si="16"/>
        <v>1.3916347731260155</v>
      </c>
      <c r="N41" s="304">
        <f t="shared" ca="1" si="17"/>
        <v>79.734799123766521</v>
      </c>
      <c r="P41" s="310">
        <f t="shared" ca="1" si="18"/>
        <v>6</v>
      </c>
      <c r="Q41" s="304">
        <f t="shared" ca="1" si="19"/>
        <v>1327.89</v>
      </c>
      <c r="R41" s="306">
        <f t="shared" ca="1" si="20"/>
        <v>0.6525673030040543</v>
      </c>
      <c r="S41" s="307">
        <f t="shared" ca="1" si="21"/>
        <v>8.0331754810188496</v>
      </c>
      <c r="T41" s="304">
        <f t="shared" ca="1" si="1"/>
        <v>78.805451468794914</v>
      </c>
      <c r="U41" s="311">
        <f t="shared" ca="1" si="2"/>
        <v>0</v>
      </c>
      <c r="V41" s="306">
        <f t="shared" ca="1" si="3"/>
        <v>1.2238535088668736</v>
      </c>
      <c r="W41" s="304">
        <f t="shared" ca="1" si="4"/>
        <v>11.577756302729135</v>
      </c>
      <c r="Y41" s="314" t="str">
        <f t="shared" ca="1" si="22"/>
        <v/>
      </c>
      <c r="Z41" s="315" t="str">
        <f t="shared" ca="1" si="23"/>
        <v/>
      </c>
      <c r="AA41" s="316" t="str">
        <f t="shared" ca="1" si="24"/>
        <v/>
      </c>
      <c r="AC41" s="310" t="e">
        <f t="shared" ca="1" si="25"/>
        <v>#N/A</v>
      </c>
      <c r="AD41" s="323" t="e">
        <f t="shared" ca="1" si="26"/>
        <v>#N/A</v>
      </c>
      <c r="AE41" s="324">
        <f t="shared" ca="1" si="5"/>
        <v>9.3634929894772405</v>
      </c>
      <c r="AG41" s="306">
        <f t="shared" ca="1" si="27"/>
        <v>154.28754973519693</v>
      </c>
      <c r="AH41" s="304">
        <f t="shared" ca="1" si="28"/>
        <v>163.94109324327491</v>
      </c>
    </row>
    <row r="42" spans="1:34" x14ac:dyDescent="0.2">
      <c r="A42" s="347">
        <f t="shared" ca="1" si="6"/>
        <v>0.01</v>
      </c>
      <c r="B42" s="304">
        <f t="shared" ca="1" si="7"/>
        <v>0.38000000000000017</v>
      </c>
      <c r="D42" s="306">
        <f t="shared" ca="1" si="8"/>
        <v>29.246480734049772</v>
      </c>
      <c r="E42" s="307">
        <f t="shared" ca="1" si="9"/>
        <v>151.68046598822329</v>
      </c>
      <c r="F42" s="304">
        <f t="shared" ca="1" si="10"/>
        <v>154.47433572516732</v>
      </c>
      <c r="G42" s="306">
        <f t="shared" ca="1" si="11"/>
        <v>9.8596574986417913</v>
      </c>
      <c r="H42" s="307">
        <f t="shared" ca="1" si="12"/>
        <v>54.344029240055946</v>
      </c>
      <c r="I42" s="304">
        <f t="shared" ca="1" si="13"/>
        <v>55.231208207267919</v>
      </c>
      <c r="J42" s="306">
        <f t="shared" ca="1" si="14"/>
        <v>1.7623234101074094</v>
      </c>
      <c r="K42" s="307">
        <f t="shared" ca="1" si="15"/>
        <v>9.899349258578388</v>
      </c>
      <c r="L42" s="304">
        <f t="shared" ca="1" si="0"/>
        <v>10.054993761565896</v>
      </c>
      <c r="M42" s="306">
        <f t="shared" ca="1" si="16"/>
        <v>1.3913182514864311</v>
      </c>
      <c r="N42" s="304">
        <f t="shared" ca="1" si="17"/>
        <v>79.716663769693781</v>
      </c>
      <c r="P42" s="310">
        <f t="shared" ca="1" si="18"/>
        <v>6</v>
      </c>
      <c r="Q42" s="304">
        <f t="shared" ca="1" si="19"/>
        <v>1328.89</v>
      </c>
      <c r="R42" s="306">
        <f t="shared" ca="1" si="20"/>
        <v>0.65305873475141596</v>
      </c>
      <c r="S42" s="307">
        <f t="shared" ca="1" si="21"/>
        <v>8.0266448936713353</v>
      </c>
      <c r="T42" s="304">
        <f t="shared" ca="1" si="1"/>
        <v>78.741386406915808</v>
      </c>
      <c r="U42" s="311">
        <f t="shared" ca="1" si="2"/>
        <v>0</v>
      </c>
      <c r="V42" s="306">
        <f t="shared" ca="1" si="3"/>
        <v>1.2237879296512095</v>
      </c>
      <c r="W42" s="304">
        <f t="shared" ca="1" si="4"/>
        <v>12.252904506098544</v>
      </c>
      <c r="Y42" s="314" t="str">
        <f t="shared" ca="1" si="22"/>
        <v/>
      </c>
      <c r="Z42" s="315" t="str">
        <f t="shared" ca="1" si="23"/>
        <v/>
      </c>
      <c r="AA42" s="316" t="str">
        <f t="shared" ca="1" si="24"/>
        <v/>
      </c>
      <c r="AC42" s="310" t="e">
        <f t="shared" ca="1" si="25"/>
        <v>#N/A</v>
      </c>
      <c r="AD42" s="323" t="e">
        <f t="shared" ca="1" si="26"/>
        <v>#N/A</v>
      </c>
      <c r="AE42" s="324">
        <f t="shared" ca="1" si="5"/>
        <v>9.899349258578388</v>
      </c>
      <c r="AG42" s="306">
        <f t="shared" ca="1" si="27"/>
        <v>154.46444328435408</v>
      </c>
      <c r="AH42" s="304">
        <f t="shared" ca="1" si="28"/>
        <v>164.11741906458514</v>
      </c>
    </row>
    <row r="43" spans="1:34" x14ac:dyDescent="0.2">
      <c r="A43" s="347">
        <f t="shared" ca="1" si="6"/>
        <v>0.01</v>
      </c>
      <c r="B43" s="304">
        <f t="shared" ca="1" si="7"/>
        <v>0.39000000000000018</v>
      </c>
      <c r="D43" s="306">
        <f t="shared" ca="1" si="8"/>
        <v>29.328699524741673</v>
      </c>
      <c r="E43" s="307">
        <f t="shared" ca="1" si="9"/>
        <v>151.84264409691056</v>
      </c>
      <c r="F43" s="304">
        <f t="shared" ca="1" si="10"/>
        <v>154.64915512912972</v>
      </c>
      <c r="G43" s="306">
        <f t="shared" ca="1" si="11"/>
        <v>10.152944493889208</v>
      </c>
      <c r="H43" s="307">
        <f t="shared" ca="1" si="12"/>
        <v>55.862455681025054</v>
      </c>
      <c r="I43" s="304">
        <f t="shared" ca="1" si="13"/>
        <v>56.777603301041893</v>
      </c>
      <c r="J43" s="306">
        <f t="shared" ca="1" si="14"/>
        <v>1.8623864200700644</v>
      </c>
      <c r="K43" s="307">
        <f t="shared" ca="1" si="15"/>
        <v>10.450381683183792</v>
      </c>
      <c r="L43" s="304">
        <f t="shared" ca="1" si="0"/>
        <v>10.615034644403414</v>
      </c>
      <c r="M43" s="306">
        <f t="shared" ca="1" si="16"/>
        <v>1.3910098125170738</v>
      </c>
      <c r="N43" s="304">
        <f t="shared" ca="1" si="17"/>
        <v>79.698991518512244</v>
      </c>
      <c r="P43" s="310">
        <f t="shared" ca="1" si="18"/>
        <v>6</v>
      </c>
      <c r="Q43" s="304">
        <f t="shared" ca="1" si="19"/>
        <v>1329.89</v>
      </c>
      <c r="R43" s="306">
        <f t="shared" ca="1" si="20"/>
        <v>0.65355016649877762</v>
      </c>
      <c r="S43" s="307">
        <f t="shared" ca="1" si="21"/>
        <v>8.0201093920063471</v>
      </c>
      <c r="T43" s="304">
        <f t="shared" ca="1" si="1"/>
        <v>78.677273135582269</v>
      </c>
      <c r="U43" s="311">
        <f t="shared" ca="1" si="2"/>
        <v>0</v>
      </c>
      <c r="V43" s="306">
        <f t="shared" ca="1" si="3"/>
        <v>1.2237204968086461</v>
      </c>
      <c r="W43" s="304">
        <f t="shared" ca="1" si="4"/>
        <v>12.947924030204419</v>
      </c>
      <c r="Y43" s="314" t="str">
        <f t="shared" ca="1" si="22"/>
        <v/>
      </c>
      <c r="Z43" s="315" t="str">
        <f t="shared" ca="1" si="23"/>
        <v/>
      </c>
      <c r="AA43" s="316" t="str">
        <f t="shared" ca="1" si="24"/>
        <v/>
      </c>
      <c r="AC43" s="310" t="e">
        <f t="shared" ca="1" si="25"/>
        <v>#N/A</v>
      </c>
      <c r="AD43" s="323" t="e">
        <f t="shared" ca="1" si="26"/>
        <v>#N/A</v>
      </c>
      <c r="AE43" s="324">
        <f t="shared" ca="1" si="5"/>
        <v>10.450381683183792</v>
      </c>
      <c r="AG43" s="306">
        <f t="shared" ca="1" si="27"/>
        <v>154.63923930167695</v>
      </c>
      <c r="AH43" s="304">
        <f t="shared" ca="1" si="28"/>
        <v>164.29166125928307</v>
      </c>
    </row>
    <row r="44" spans="1:34" x14ac:dyDescent="0.2">
      <c r="A44" s="347">
        <f t="shared" ca="1" si="6"/>
        <v>0.01</v>
      </c>
      <c r="B44" s="304">
        <f t="shared" ca="1" si="7"/>
        <v>0.40000000000000019</v>
      </c>
      <c r="D44" s="306">
        <f t="shared" ca="1" si="8"/>
        <v>29.40934144864049</v>
      </c>
      <c r="E44" s="307">
        <f t="shared" ca="1" si="9"/>
        <v>152.00296315286835</v>
      </c>
      <c r="F44" s="304">
        <f t="shared" ca="1" si="10"/>
        <v>154.82186593532251</v>
      </c>
      <c r="G44" s="306">
        <f t="shared" ca="1" si="11"/>
        <v>10.447037908375613</v>
      </c>
      <c r="H44" s="307">
        <f t="shared" ca="1" si="12"/>
        <v>57.38248531255374</v>
      </c>
      <c r="I44" s="304">
        <f t="shared" ca="1" si="13"/>
        <v>58.325725213703798</v>
      </c>
      <c r="J44" s="306">
        <f t="shared" ca="1" si="14"/>
        <v>1.9653863320813885</v>
      </c>
      <c r="K44" s="307">
        <f t="shared" ca="1" si="15"/>
        <v>11.016606388151686</v>
      </c>
      <c r="L44" s="304">
        <f t="shared" ca="1" si="0"/>
        <v>11.190547785778714</v>
      </c>
      <c r="M44" s="306">
        <f t="shared" ca="1" si="16"/>
        <v>1.3907090499227883</v>
      </c>
      <c r="N44" s="304">
        <f t="shared" ca="1" si="17"/>
        <v>79.681759091224279</v>
      </c>
      <c r="P44" s="310">
        <f t="shared" ca="1" si="18"/>
        <v>6</v>
      </c>
      <c r="Q44" s="304">
        <f t="shared" ca="1" si="19"/>
        <v>1330.89</v>
      </c>
      <c r="R44" s="306">
        <f t="shared" ca="1" si="20"/>
        <v>0.65404159824613928</v>
      </c>
      <c r="S44" s="307">
        <f t="shared" ca="1" si="21"/>
        <v>8.0135689760238851</v>
      </c>
      <c r="T44" s="304">
        <f t="shared" ca="1" si="1"/>
        <v>78.613111654794324</v>
      </c>
      <c r="U44" s="311">
        <f t="shared" ca="1" si="2"/>
        <v>0</v>
      </c>
      <c r="V44" s="306">
        <f t="shared" ca="1" si="3"/>
        <v>1.2236512086726092</v>
      </c>
      <c r="W44" s="304">
        <f t="shared" ca="1" si="4"/>
        <v>13.662863655046019</v>
      </c>
      <c r="Y44" s="314" t="str">
        <f t="shared" ca="1" si="22"/>
        <v/>
      </c>
      <c r="Z44" s="315" t="str">
        <f t="shared" ca="1" si="23"/>
        <v/>
      </c>
      <c r="AA44" s="316" t="str">
        <f t="shared" ca="1" si="24"/>
        <v/>
      </c>
      <c r="AC44" s="310" t="e">
        <f t="shared" ca="1" si="25"/>
        <v>#N/A</v>
      </c>
      <c r="AD44" s="323" t="e">
        <f t="shared" ca="1" si="26"/>
        <v>#N/A</v>
      </c>
      <c r="AE44" s="324">
        <f t="shared" ca="1" si="5"/>
        <v>11.016606388151686</v>
      </c>
      <c r="AG44" s="306">
        <f t="shared" ca="1" si="27"/>
        <v>154.81192746436651</v>
      </c>
      <c r="AH44" s="304">
        <f t="shared" ca="1" si="28"/>
        <v>164.46380881140462</v>
      </c>
    </row>
    <row r="45" spans="1:34" x14ac:dyDescent="0.2">
      <c r="A45" s="347">
        <f t="shared" ca="1" si="6"/>
        <v>0.01</v>
      </c>
      <c r="B45" s="304">
        <f t="shared" ca="1" si="7"/>
        <v>0.4100000000000002</v>
      </c>
      <c r="D45" s="306">
        <f t="shared" ca="1" si="8"/>
        <v>29.469627951928324</v>
      </c>
      <c r="E45" s="307">
        <f t="shared" ca="1" si="9"/>
        <v>152.05793883098738</v>
      </c>
      <c r="F45" s="304">
        <f t="shared" ca="1" si="10"/>
        <v>154.88730010285988</v>
      </c>
      <c r="G45" s="306">
        <f t="shared" ca="1" si="11"/>
        <v>10.741734187894895</v>
      </c>
      <c r="H45" s="307">
        <f t="shared" ca="1" si="12"/>
        <v>58.903064700863617</v>
      </c>
      <c r="I45" s="304">
        <f t="shared" ca="1" si="13"/>
        <v>59.874501121241209</v>
      </c>
      <c r="J45" s="306">
        <f t="shared" ca="1" si="14"/>
        <v>2.071330192562741</v>
      </c>
      <c r="K45" s="307">
        <f t="shared" ca="1" si="15"/>
        <v>11.598034138218773</v>
      </c>
      <c r="L45" s="304">
        <f t="shared" ca="1" si="0"/>
        <v>11.781545087038037</v>
      </c>
      <c r="M45" s="306">
        <f t="shared" ca="1" si="16"/>
        <v>1.3904155823440623</v>
      </c>
      <c r="N45" s="304">
        <f t="shared" ca="1" si="17"/>
        <v>79.66494463753935</v>
      </c>
      <c r="P45" s="310">
        <f t="shared" ca="1" si="18"/>
        <v>7</v>
      </c>
      <c r="Q45" s="304">
        <f t="shared" ca="1" si="19"/>
        <v>1331.0486250000001</v>
      </c>
      <c r="R45" s="306">
        <f t="shared" ca="1" si="20"/>
        <v>0.65411955160706448</v>
      </c>
      <c r="S45" s="307">
        <f t="shared" ca="1" si="21"/>
        <v>8.0070277805078138</v>
      </c>
      <c r="T45" s="304">
        <f t="shared" ca="1" si="1"/>
        <v>78.548942526781659</v>
      </c>
      <c r="U45" s="311">
        <f t="shared" ca="1" si="2"/>
        <v>0</v>
      </c>
      <c r="V45" s="306">
        <f t="shared" ca="1" si="3"/>
        <v>1.2235800642412382</v>
      </c>
      <c r="W45" s="304">
        <f t="shared" ca="1" si="4"/>
        <v>14.397265188453972</v>
      </c>
      <c r="Y45" s="314" t="str">
        <f t="shared" ca="1" si="22"/>
        <v/>
      </c>
      <c r="Z45" s="315" t="str">
        <f t="shared" ca="1" si="23"/>
        <v/>
      </c>
      <c r="AA45" s="316" t="str">
        <f t="shared" ca="1" si="24"/>
        <v/>
      </c>
      <c r="AC45" s="310" t="e">
        <f t="shared" ca="1" si="25"/>
        <v>#N/A</v>
      </c>
      <c r="AD45" s="323" t="e">
        <f t="shared" ca="1" si="26"/>
        <v>#N/A</v>
      </c>
      <c r="AE45" s="324">
        <f t="shared" ca="1" si="5"/>
        <v>11.598034138218773</v>
      </c>
      <c r="AG45" s="306">
        <f t="shared" ca="1" si="27"/>
        <v>154.87733292450244</v>
      </c>
      <c r="AH45" s="304">
        <f t="shared" ca="1" si="28"/>
        <v>164.52868623136013</v>
      </c>
    </row>
    <row r="46" spans="1:34" x14ac:dyDescent="0.2">
      <c r="A46" s="347">
        <f t="shared" ca="1" si="6"/>
        <v>0.01</v>
      </c>
      <c r="B46" s="304">
        <f t="shared" ca="1" si="7"/>
        <v>0.42000000000000021</v>
      </c>
      <c r="D46" s="306">
        <f t="shared" ca="1" si="8"/>
        <v>29.509472069256457</v>
      </c>
      <c r="E46" s="307">
        <f t="shared" ca="1" si="9"/>
        <v>152.00729245753971</v>
      </c>
      <c r="F46" s="304">
        <f t="shared" ca="1" si="10"/>
        <v>154.84516751283596</v>
      </c>
      <c r="G46" s="306">
        <f t="shared" ca="1" si="11"/>
        <v>11.036828908587459</v>
      </c>
      <c r="H46" s="307">
        <f t="shared" ca="1" si="12"/>
        <v>60.423137625439011</v>
      </c>
      <c r="I46" s="304">
        <f t="shared" ca="1" si="13"/>
        <v>61.422855297195156</v>
      </c>
      <c r="J46" s="306">
        <f t="shared" ca="1" si="14"/>
        <v>2.1802230080451528</v>
      </c>
      <c r="K46" s="307">
        <f t="shared" ca="1" si="15"/>
        <v>12.194665149850287</v>
      </c>
      <c r="L46" s="304">
        <f t="shared" ca="1" si="0"/>
        <v>12.388027707499793</v>
      </c>
      <c r="M46" s="306">
        <f t="shared" ca="1" si="16"/>
        <v>1.3901290514165965</v>
      </c>
      <c r="N46" s="304">
        <f t="shared" ca="1" si="17"/>
        <v>79.648527624695589</v>
      </c>
      <c r="P46" s="310">
        <f t="shared" ca="1" si="18"/>
        <v>7</v>
      </c>
      <c r="Q46" s="304">
        <f t="shared" ca="1" si="19"/>
        <v>1330.3658750000002</v>
      </c>
      <c r="R46" s="306">
        <f t="shared" ca="1" si="20"/>
        <v>0.65378402658155343</v>
      </c>
      <c r="S46" s="307">
        <f t="shared" ca="1" si="21"/>
        <v>8.000489940241998</v>
      </c>
      <c r="T46" s="304">
        <f t="shared" ca="1" si="1"/>
        <v>78.484806313774001</v>
      </c>
      <c r="U46" s="311">
        <f t="shared" ca="1" si="2"/>
        <v>0</v>
      </c>
      <c r="V46" s="306">
        <f t="shared" ca="1" si="3"/>
        <v>1.2235070638119885</v>
      </c>
      <c r="W46" s="304">
        <f t="shared" ca="1" si="4"/>
        <v>15.150615596658897</v>
      </c>
      <c r="Y46" s="314" t="str">
        <f t="shared" ca="1" si="22"/>
        <v/>
      </c>
      <c r="Z46" s="315" t="str">
        <f t="shared" ca="1" si="23"/>
        <v/>
      </c>
      <c r="AA46" s="316" t="str">
        <f t="shared" ca="1" si="24"/>
        <v/>
      </c>
      <c r="AC46" s="310" t="e">
        <f t="shared" ca="1" si="25"/>
        <v>#N/A</v>
      </c>
      <c r="AD46" s="323" t="e">
        <f t="shared" ca="1" si="26"/>
        <v>#N/A</v>
      </c>
      <c r="AE46" s="324">
        <f t="shared" ca="1" si="5"/>
        <v>12.194665149850287</v>
      </c>
      <c r="AG46" s="306">
        <f t="shared" ca="1" si="27"/>
        <v>154.8351654546602</v>
      </c>
      <c r="AH46" s="304">
        <f t="shared" ca="1" si="28"/>
        <v>164.48600268744804</v>
      </c>
    </row>
    <row r="47" spans="1:34" x14ac:dyDescent="0.2">
      <c r="A47" s="347">
        <f t="shared" ca="1" si="6"/>
        <v>0.01</v>
      </c>
      <c r="B47" s="304">
        <f t="shared" ca="1" si="7"/>
        <v>0.43000000000000022</v>
      </c>
      <c r="D47" s="306">
        <f t="shared" ca="1" si="8"/>
        <v>29.547716004597174</v>
      </c>
      <c r="E47" s="307">
        <f t="shared" ca="1" si="9"/>
        <v>151.95437321357917</v>
      </c>
      <c r="F47" s="304">
        <f t="shared" ca="1" si="10"/>
        <v>154.8005137582561</v>
      </c>
      <c r="G47" s="306">
        <f t="shared" ca="1" si="11"/>
        <v>11.33230606863343</v>
      </c>
      <c r="H47" s="307">
        <f t="shared" ca="1" si="12"/>
        <v>61.942681357574806</v>
      </c>
      <c r="I47" s="304">
        <f t="shared" ca="1" si="13"/>
        <v>62.970762537857453</v>
      </c>
      <c r="J47" s="306">
        <f t="shared" ca="1" si="14"/>
        <v>2.2920686829312573</v>
      </c>
      <c r="K47" s="307">
        <f t="shared" ca="1" si="15"/>
        <v>12.806494244765357</v>
      </c>
      <c r="L47" s="304">
        <f t="shared" ca="1" si="0"/>
        <v>13.009991302398417</v>
      </c>
      <c r="M47" s="306">
        <f t="shared" ca="1" si="16"/>
        <v>1.3898491246873421</v>
      </c>
      <c r="N47" s="304">
        <f t="shared" ca="1" si="17"/>
        <v>79.63248900453641</v>
      </c>
      <c r="P47" s="310">
        <f t="shared" ca="1" si="18"/>
        <v>7</v>
      </c>
      <c r="Q47" s="304">
        <f t="shared" ca="1" si="19"/>
        <v>1329.683125</v>
      </c>
      <c r="R47" s="306">
        <f t="shared" ca="1" si="20"/>
        <v>0.65344850155604217</v>
      </c>
      <c r="S47" s="307">
        <f t="shared" ca="1" si="21"/>
        <v>7.9939554552264376</v>
      </c>
      <c r="T47" s="304">
        <f t="shared" ca="1" si="1"/>
        <v>78.420703015771352</v>
      </c>
      <c r="U47" s="311">
        <f t="shared" ca="1" si="2"/>
        <v>0</v>
      </c>
      <c r="V47" s="306">
        <f t="shared" ca="1" si="3"/>
        <v>1.2234322083507532</v>
      </c>
      <c r="W47" s="304">
        <f t="shared" ca="1" si="4"/>
        <v>15.922879570051972</v>
      </c>
      <c r="Y47" s="314" t="str">
        <f t="shared" ca="1" si="22"/>
        <v/>
      </c>
      <c r="Z47" s="315" t="str">
        <f t="shared" ca="1" si="23"/>
        <v/>
      </c>
      <c r="AA47" s="316" t="str">
        <f t="shared" ca="1" si="24"/>
        <v/>
      </c>
      <c r="AC47" s="310" t="e">
        <f t="shared" ca="1" si="25"/>
        <v>#N/A</v>
      </c>
      <c r="AD47" s="323" t="e">
        <f t="shared" ca="1" si="26"/>
        <v>#N/A</v>
      </c>
      <c r="AE47" s="324">
        <f t="shared" ca="1" si="5"/>
        <v>12.806494244765357</v>
      </c>
      <c r="AG47" s="306">
        <f t="shared" ca="1" si="27"/>
        <v>154.79047735001421</v>
      </c>
      <c r="AH47" s="304">
        <f t="shared" ca="1" si="28"/>
        <v>164.44080990517671</v>
      </c>
    </row>
    <row r="48" spans="1:34" x14ac:dyDescent="0.2">
      <c r="A48" s="347">
        <f t="shared" ca="1" si="6"/>
        <v>0.01</v>
      </c>
      <c r="B48" s="304">
        <f t="shared" ca="1" si="7"/>
        <v>0.44000000000000022</v>
      </c>
      <c r="D48" s="306">
        <f t="shared" ca="1" si="8"/>
        <v>29.584412193742541</v>
      </c>
      <c r="E48" s="307">
        <f t="shared" ca="1" si="9"/>
        <v>151.89917080508502</v>
      </c>
      <c r="F48" s="304">
        <f t="shared" ca="1" si="10"/>
        <v>154.75333772207193</v>
      </c>
      <c r="G48" s="306">
        <f t="shared" ca="1" si="11"/>
        <v>11.628150190570857</v>
      </c>
      <c r="H48" s="307">
        <f t="shared" ca="1" si="12"/>
        <v>63.461673065625654</v>
      </c>
      <c r="I48" s="304">
        <f t="shared" ca="1" si="13"/>
        <v>64.518197627823028</v>
      </c>
      <c r="J48" s="306">
        <f t="shared" ca="1" si="14"/>
        <v>2.406870964227279</v>
      </c>
      <c r="K48" s="307">
        <f t="shared" ca="1" si="15"/>
        <v>13.433516016881359</v>
      </c>
      <c r="L48" s="304">
        <f t="shared" ca="1" si="0"/>
        <v>13.64743127530776</v>
      </c>
      <c r="M48" s="306">
        <f t="shared" ca="1" si="16"/>
        <v>1.3895754931631461</v>
      </c>
      <c r="N48" s="304">
        <f t="shared" ca="1" si="17"/>
        <v>79.616811073058258</v>
      </c>
      <c r="P48" s="310">
        <f t="shared" ca="1" si="18"/>
        <v>7</v>
      </c>
      <c r="Q48" s="304">
        <f t="shared" ca="1" si="19"/>
        <v>1329.0003750000001</v>
      </c>
      <c r="R48" s="306">
        <f t="shared" ca="1" si="20"/>
        <v>0.65311297653053102</v>
      </c>
      <c r="S48" s="307">
        <f t="shared" ca="1" si="21"/>
        <v>7.9874243254611326</v>
      </c>
      <c r="T48" s="304">
        <f t="shared" ca="1" si="1"/>
        <v>78.35663263277371</v>
      </c>
      <c r="U48" s="311">
        <f t="shared" ca="1" si="2"/>
        <v>0</v>
      </c>
      <c r="V48" s="306">
        <f t="shared" ca="1" si="3"/>
        <v>1.2233554988595525</v>
      </c>
      <c r="W48" s="304">
        <f t="shared" ca="1" si="4"/>
        <v>16.714020381097811</v>
      </c>
      <c r="Y48" s="314" t="str">
        <f t="shared" ca="1" si="22"/>
        <v/>
      </c>
      <c r="Z48" s="315" t="str">
        <f t="shared" ca="1" si="23"/>
        <v/>
      </c>
      <c r="AA48" s="316" t="str">
        <f t="shared" ca="1" si="24"/>
        <v/>
      </c>
      <c r="AC48" s="310" t="e">
        <f t="shared" ca="1" si="25"/>
        <v>#N/A</v>
      </c>
      <c r="AD48" s="323" t="e">
        <f t="shared" ca="1" si="26"/>
        <v>#N/A</v>
      </c>
      <c r="AE48" s="324">
        <f t="shared" ca="1" si="5"/>
        <v>13.433516016881359</v>
      </c>
      <c r="AG48" s="306">
        <f t="shared" ca="1" si="27"/>
        <v>154.74326745910258</v>
      </c>
      <c r="AH48" s="304">
        <f t="shared" ca="1" si="28"/>
        <v>164.39310620374999</v>
      </c>
    </row>
    <row r="49" spans="1:34" x14ac:dyDescent="0.2">
      <c r="A49" s="347">
        <f t="shared" ca="1" si="6"/>
        <v>0.01</v>
      </c>
      <c r="B49" s="304">
        <f t="shared" ca="1" si="7"/>
        <v>0.45000000000000023</v>
      </c>
      <c r="D49" s="306">
        <f t="shared" ca="1" si="8"/>
        <v>29.619609333114578</v>
      </c>
      <c r="E49" s="307">
        <f t="shared" ca="1" si="9"/>
        <v>151.84167572000484</v>
      </c>
      <c r="F49" s="304">
        <f t="shared" ca="1" si="10"/>
        <v>154.70363842684966</v>
      </c>
      <c r="G49" s="306">
        <f t="shared" ca="1" si="11"/>
        <v>11.924346283902002</v>
      </c>
      <c r="H49" s="307">
        <f t="shared" ca="1" si="12"/>
        <v>64.980089822825704</v>
      </c>
      <c r="I49" s="304">
        <f t="shared" ca="1" si="13"/>
        <v>66.065135341425773</v>
      </c>
      <c r="J49" s="306">
        <f t="shared" ca="1" si="14"/>
        <v>2.5246334465996432</v>
      </c>
      <c r="K49" s="307">
        <f t="shared" ca="1" si="15"/>
        <v>14.075724831323615</v>
      </c>
      <c r="L49" s="304">
        <f t="shared" ca="1" si="0"/>
        <v>14.30034277794871</v>
      </c>
      <c r="M49" s="306">
        <f t="shared" ca="1" si="16"/>
        <v>1.3893078691433927</v>
      </c>
      <c r="N49" s="304">
        <f t="shared" ca="1" si="17"/>
        <v>79.601477346230055</v>
      </c>
      <c r="P49" s="310">
        <f t="shared" ca="1" si="18"/>
        <v>7</v>
      </c>
      <c r="Q49" s="304">
        <f t="shared" ca="1" si="19"/>
        <v>1328.3176250000001</v>
      </c>
      <c r="R49" s="306">
        <f t="shared" ca="1" si="20"/>
        <v>0.65277745150501987</v>
      </c>
      <c r="S49" s="307">
        <f t="shared" ca="1" si="21"/>
        <v>7.9808965509460821</v>
      </c>
      <c r="T49" s="304">
        <f t="shared" ca="1" si="1"/>
        <v>78.292595164781062</v>
      </c>
      <c r="U49" s="311">
        <f t="shared" ca="1" si="2"/>
        <v>0</v>
      </c>
      <c r="V49" s="306">
        <f t="shared" ca="1" si="3"/>
        <v>1.2232769363766345</v>
      </c>
      <c r="W49" s="304">
        <f t="shared" ca="1" si="4"/>
        <v>17.523999886405594</v>
      </c>
      <c r="Y49" s="314" t="str">
        <f t="shared" ca="1" si="22"/>
        <v/>
      </c>
      <c r="Z49" s="315" t="str">
        <f t="shared" ca="1" si="23"/>
        <v/>
      </c>
      <c r="AA49" s="316" t="str">
        <f t="shared" ca="1" si="24"/>
        <v/>
      </c>
      <c r="AC49" s="310" t="e">
        <f t="shared" ca="1" si="25"/>
        <v>#N/A</v>
      </c>
      <c r="AD49" s="323" t="e">
        <f t="shared" ca="1" si="26"/>
        <v>#N/A</v>
      </c>
      <c r="AE49" s="324">
        <f t="shared" ca="1" si="5"/>
        <v>14.075724831323615</v>
      </c>
      <c r="AG49" s="306">
        <f t="shared" ca="1" si="27"/>
        <v>154.69353477238403</v>
      </c>
      <c r="AH49" s="304">
        <f t="shared" ca="1" si="28"/>
        <v>164.34289008086699</v>
      </c>
    </row>
    <row r="50" spans="1:34" x14ac:dyDescent="0.2">
      <c r="A50" s="347">
        <f t="shared" ca="1" si="6"/>
        <v>0.01</v>
      </c>
      <c r="B50" s="304">
        <f t="shared" ca="1" si="7"/>
        <v>0.46000000000000024</v>
      </c>
      <c r="D50" s="306">
        <f t="shared" ca="1" si="8"/>
        <v>29.653352729779712</v>
      </c>
      <c r="E50" s="307">
        <f t="shared" ca="1" si="9"/>
        <v>151.78187917331158</v>
      </c>
      <c r="F50" s="304">
        <f t="shared" ca="1" si="10"/>
        <v>154.65141503878485</v>
      </c>
      <c r="G50" s="306">
        <f t="shared" ca="1" si="11"/>
        <v>12.220879811199799</v>
      </c>
      <c r="H50" s="307">
        <f t="shared" ca="1" si="12"/>
        <v>66.497908614558824</v>
      </c>
      <c r="I50" s="304">
        <f t="shared" ca="1" si="13"/>
        <v>67.611550444210408</v>
      </c>
      <c r="J50" s="306">
        <f t="shared" ca="1" si="14"/>
        <v>2.6453595770751521</v>
      </c>
      <c r="K50" s="307">
        <f t="shared" ca="1" si="15"/>
        <v>14.733114823510538</v>
      </c>
      <c r="L50" s="304">
        <f t="shared" ca="1" si="0"/>
        <v>14.968720710026265</v>
      </c>
      <c r="M50" s="306">
        <f t="shared" ca="1" si="16"/>
        <v>1.3890459842979823</v>
      </c>
      <c r="N50" s="304">
        <f t="shared" ca="1" si="17"/>
        <v>79.586472449869603</v>
      </c>
      <c r="P50" s="310">
        <f t="shared" ca="1" si="18"/>
        <v>7</v>
      </c>
      <c r="Q50" s="304">
        <f t="shared" ca="1" si="19"/>
        <v>1327.634875</v>
      </c>
      <c r="R50" s="306">
        <f t="shared" ca="1" si="20"/>
        <v>0.6524419264795086</v>
      </c>
      <c r="S50" s="307">
        <f t="shared" ca="1" si="21"/>
        <v>7.974372131681287</v>
      </c>
      <c r="T50" s="304">
        <f t="shared" ca="1" si="1"/>
        <v>78.228590611793436</v>
      </c>
      <c r="U50" s="311">
        <f t="shared" ca="1" si="2"/>
        <v>0</v>
      </c>
      <c r="V50" s="306">
        <f t="shared" ca="1" si="3"/>
        <v>1.2231965219765601</v>
      </c>
      <c r="W50" s="304">
        <f t="shared" ca="1" si="4"/>
        <v>18.352778529014707</v>
      </c>
      <c r="Y50" s="314" t="str">
        <f t="shared" ca="1" si="22"/>
        <v/>
      </c>
      <c r="Z50" s="315" t="str">
        <f t="shared" ca="1" si="23"/>
        <v/>
      </c>
      <c r="AA50" s="316" t="str">
        <f t="shared" ca="1" si="24"/>
        <v/>
      </c>
      <c r="AC50" s="310" t="e">
        <f t="shared" ca="1" si="25"/>
        <v>#N/A</v>
      </c>
      <c r="AD50" s="323" t="e">
        <f t="shared" ca="1" si="26"/>
        <v>#N/A</v>
      </c>
      <c r="AE50" s="324">
        <f t="shared" ca="1" si="5"/>
        <v>14.733114823510538</v>
      </c>
      <c r="AG50" s="306">
        <f t="shared" ca="1" si="27"/>
        <v>154.64127842604319</v>
      </c>
      <c r="AH50" s="304">
        <f t="shared" ca="1" si="28"/>
        <v>164.29016021319981</v>
      </c>
    </row>
    <row r="51" spans="1:34" x14ac:dyDescent="0.2">
      <c r="A51" s="347">
        <f t="shared" ca="1" si="6"/>
        <v>0.01</v>
      </c>
      <c r="B51" s="304">
        <f t="shared" ca="1" si="7"/>
        <v>0.47000000000000025</v>
      </c>
      <c r="D51" s="306">
        <f t="shared" ca="1" si="8"/>
        <v>29.68568461178571</v>
      </c>
      <c r="E51" s="307">
        <f t="shared" ca="1" si="9"/>
        <v>151.71977305824092</v>
      </c>
      <c r="F51" s="304">
        <f t="shared" ca="1" si="10"/>
        <v>154.59666687129621</v>
      </c>
      <c r="G51" s="306">
        <f t="shared" ca="1" si="11"/>
        <v>12.517736657317656</v>
      </c>
      <c r="H51" s="307">
        <f t="shared" ca="1" si="12"/>
        <v>68.015106345141234</v>
      </c>
      <c r="I51" s="304">
        <f t="shared" ca="1" si="13"/>
        <v>69.157417694436987</v>
      </c>
      <c r="J51" s="306">
        <f t="shared" ca="1" si="14"/>
        <v>2.7690526594177394</v>
      </c>
      <c r="K51" s="307">
        <f t="shared" ca="1" si="15"/>
        <v>15.405679898309039</v>
      </c>
      <c r="L51" s="304">
        <f t="shared" ca="1" si="0"/>
        <v>15.652559719093604</v>
      </c>
      <c r="M51" s="306">
        <f t="shared" ca="1" si="16"/>
        <v>1.3887895879579981</v>
      </c>
      <c r="N51" s="304">
        <f t="shared" ca="1" si="17"/>
        <v>79.571782021705914</v>
      </c>
      <c r="P51" s="310">
        <f t="shared" ca="1" si="18"/>
        <v>7</v>
      </c>
      <c r="Q51" s="304">
        <f t="shared" ca="1" si="19"/>
        <v>1326.952125</v>
      </c>
      <c r="R51" s="306">
        <f t="shared" ca="1" si="20"/>
        <v>0.65210640145399745</v>
      </c>
      <c r="S51" s="307">
        <f t="shared" ca="1" si="21"/>
        <v>7.9678510676667473</v>
      </c>
      <c r="T51" s="304">
        <f t="shared" ca="1" si="1"/>
        <v>78.164618973810789</v>
      </c>
      <c r="U51" s="311">
        <f t="shared" ca="1" si="2"/>
        <v>0</v>
      </c>
      <c r="V51" s="306">
        <f t="shared" ca="1" si="3"/>
        <v>1.2231142567702857</v>
      </c>
      <c r="W51" s="304">
        <f t="shared" ca="1" si="4"/>
        <v>19.200315340896029</v>
      </c>
      <c r="Y51" s="314" t="str">
        <f t="shared" ca="1" si="22"/>
        <v/>
      </c>
      <c r="Z51" s="315" t="str">
        <f t="shared" ca="1" si="23"/>
        <v/>
      </c>
      <c r="AA51" s="316" t="str">
        <f t="shared" ca="1" si="24"/>
        <v/>
      </c>
      <c r="AC51" s="310" t="e">
        <f t="shared" ca="1" si="25"/>
        <v>#N/A</v>
      </c>
      <c r="AD51" s="323" t="e">
        <f t="shared" ca="1" si="26"/>
        <v>#N/A</v>
      </c>
      <c r="AE51" s="324">
        <f t="shared" ca="1" si="5"/>
        <v>15.405679898309039</v>
      </c>
      <c r="AG51" s="306">
        <f t="shared" ca="1" si="27"/>
        <v>154.5864977053979</v>
      </c>
      <c r="AH51" s="304">
        <f t="shared" ca="1" si="28"/>
        <v>164.23491545684561</v>
      </c>
    </row>
    <row r="52" spans="1:34" x14ac:dyDescent="0.2">
      <c r="A52" s="347">
        <f t="shared" ca="1" si="6"/>
        <v>0.01</v>
      </c>
      <c r="B52" s="304">
        <f t="shared" ca="1" si="7"/>
        <v>0.48000000000000026</v>
      </c>
      <c r="D52" s="306">
        <f t="shared" ca="1" si="8"/>
        <v>29.716644404106184</v>
      </c>
      <c r="E52" s="307">
        <f t="shared" ca="1" si="9"/>
        <v>151.65534990288995</v>
      </c>
      <c r="F52" s="304">
        <f t="shared" ca="1" si="10"/>
        <v>154.53939338824932</v>
      </c>
      <c r="G52" s="306">
        <f t="shared" ca="1" si="11"/>
        <v>12.814903101358718</v>
      </c>
      <c r="H52" s="307">
        <f t="shared" ca="1" si="12"/>
        <v>69.531659844170136</v>
      </c>
      <c r="I52" s="304">
        <f t="shared" ca="1" si="13"/>
        <v>70.702711844614512</v>
      </c>
      <c r="J52" s="306">
        <f t="shared" ca="1" si="14"/>
        <v>2.8957158582111213</v>
      </c>
      <c r="K52" s="307">
        <f t="shared" ca="1" si="15"/>
        <v>16.093413729255595</v>
      </c>
      <c r="L52" s="304">
        <f t="shared" ca="1" si="0"/>
        <v>16.351854200441242</v>
      </c>
      <c r="M52" s="306">
        <f t="shared" ca="1" si="16"/>
        <v>1.3885384455913818</v>
      </c>
      <c r="N52" s="304">
        <f t="shared" ca="1" si="17"/>
        <v>79.557392624041867</v>
      </c>
      <c r="P52" s="310">
        <f t="shared" ca="1" si="18"/>
        <v>7</v>
      </c>
      <c r="Q52" s="304">
        <f t="shared" ca="1" si="19"/>
        <v>1326.2693750000001</v>
      </c>
      <c r="R52" s="306">
        <f t="shared" ca="1" si="20"/>
        <v>0.65177087642848641</v>
      </c>
      <c r="S52" s="307">
        <f t="shared" ca="1" si="21"/>
        <v>7.9613333589024622</v>
      </c>
      <c r="T52" s="304">
        <f t="shared" ca="1" si="1"/>
        <v>78.100680250833165</v>
      </c>
      <c r="U52" s="311">
        <f t="shared" ca="1" si="2"/>
        <v>0</v>
      </c>
      <c r="V52" s="306">
        <f t="shared" ca="1" si="3"/>
        <v>1.2230301419052314</v>
      </c>
      <c r="W52" s="304">
        <f t="shared" ca="1" si="4"/>
        <v>20.066567945669348</v>
      </c>
      <c r="Y52" s="314" t="str">
        <f t="shared" ca="1" si="22"/>
        <v/>
      </c>
      <c r="Z52" s="315" t="str">
        <f t="shared" ca="1" si="23"/>
        <v/>
      </c>
      <c r="AA52" s="316" t="str">
        <f t="shared" ca="1" si="24"/>
        <v/>
      </c>
      <c r="AC52" s="310" t="e">
        <f t="shared" ca="1" si="25"/>
        <v>#N/A</v>
      </c>
      <c r="AD52" s="323" t="e">
        <f t="shared" ca="1" si="26"/>
        <v>#N/A</v>
      </c>
      <c r="AE52" s="324">
        <f t="shared" ca="1" si="5"/>
        <v>16.093413729255595</v>
      </c>
      <c r="AG52" s="306">
        <f t="shared" ca="1" si="27"/>
        <v>154.5291920479568</v>
      </c>
      <c r="AH52" s="304">
        <f t="shared" ca="1" si="28"/>
        <v>164.17715484775212</v>
      </c>
    </row>
    <row r="53" spans="1:34" x14ac:dyDescent="0.2">
      <c r="A53" s="347">
        <f t="shared" ca="1" si="6"/>
        <v>0.01</v>
      </c>
      <c r="B53" s="304">
        <f t="shared" ca="1" si="7"/>
        <v>0.49000000000000027</v>
      </c>
      <c r="D53" s="306">
        <f t="shared" ca="1" si="8"/>
        <v>29.74626897467272</v>
      </c>
      <c r="E53" s="307">
        <f t="shared" ca="1" si="9"/>
        <v>151.58860283148309</v>
      </c>
      <c r="F53" s="304">
        <f t="shared" ca="1" si="10"/>
        <v>154.47959420685535</v>
      </c>
      <c r="G53" s="306">
        <f t="shared" ca="1" si="11"/>
        <v>13.112365791105445</v>
      </c>
      <c r="H53" s="307">
        <f t="shared" ca="1" si="12"/>
        <v>71.04754587248496</v>
      </c>
      <c r="I53" s="304">
        <f t="shared" ca="1" si="13"/>
        <v>72.247407643060853</v>
      </c>
      <c r="J53" s="306">
        <f t="shared" ca="1" si="14"/>
        <v>3.0253522026734423</v>
      </c>
      <c r="K53" s="307">
        <f t="shared" ca="1" si="15"/>
        <v>16.79630975783887</v>
      </c>
      <c r="L53" s="304">
        <f t="shared" ca="1" si="0"/>
        <v>17.066598297009694</v>
      </c>
      <c r="M53" s="306">
        <f t="shared" ca="1" si="16"/>
        <v>1.3882923374400495</v>
      </c>
      <c r="N53" s="304">
        <f t="shared" ca="1" si="17"/>
        <v>79.543291665666757</v>
      </c>
      <c r="P53" s="310">
        <f t="shared" ca="1" si="18"/>
        <v>7</v>
      </c>
      <c r="Q53" s="304">
        <f t="shared" ca="1" si="19"/>
        <v>1325.5866250000001</v>
      </c>
      <c r="R53" s="306">
        <f t="shared" ca="1" si="20"/>
        <v>0.65143535140297526</v>
      </c>
      <c r="S53" s="307">
        <f t="shared" ca="1" si="21"/>
        <v>7.9548190053884325</v>
      </c>
      <c r="T53" s="304">
        <f t="shared" ca="1" si="1"/>
        <v>78.036774442860519</v>
      </c>
      <c r="U53" s="311">
        <f t="shared" ca="1" si="2"/>
        <v>0</v>
      </c>
      <c r="V53" s="306">
        <f t="shared" ca="1" si="3"/>
        <v>1.2229441785653459</v>
      </c>
      <c r="W53" s="304">
        <f t="shared" ca="1" si="4"/>
        <v>20.951492561537506</v>
      </c>
      <c r="Y53" s="314" t="str">
        <f t="shared" ca="1" si="22"/>
        <v/>
      </c>
      <c r="Z53" s="315" t="str">
        <f t="shared" ca="1" si="23"/>
        <v/>
      </c>
      <c r="AA53" s="316" t="str">
        <f t="shared" ca="1" si="24"/>
        <v/>
      </c>
      <c r="AC53" s="310" t="e">
        <f t="shared" ca="1" si="25"/>
        <v>#N/A</v>
      </c>
      <c r="AD53" s="323" t="e">
        <f t="shared" ca="1" si="26"/>
        <v>#N/A</v>
      </c>
      <c r="AE53" s="324">
        <f t="shared" ca="1" si="5"/>
        <v>16.79630975783887</v>
      </c>
      <c r="AG53" s="306">
        <f t="shared" ca="1" si="27"/>
        <v>154.46936104616987</v>
      </c>
      <c r="AH53" s="304">
        <f t="shared" ca="1" si="28"/>
        <v>164.11687760211743</v>
      </c>
    </row>
    <row r="54" spans="1:34" x14ac:dyDescent="0.2">
      <c r="A54" s="347">
        <f t="shared" ca="1" si="6"/>
        <v>0.01</v>
      </c>
      <c r="B54" s="304">
        <f t="shared" ca="1" si="7"/>
        <v>0.50000000000000022</v>
      </c>
      <c r="D54" s="306">
        <f t="shared" ca="1" si="8"/>
        <v>29.7745928543088</v>
      </c>
      <c r="E54" s="307">
        <f t="shared" ca="1" si="9"/>
        <v>151.51952552971193</v>
      </c>
      <c r="F54" s="304">
        <f t="shared" ca="1" si="10"/>
        <v>154.41726910028191</v>
      </c>
      <c r="G54" s="306">
        <f t="shared" ca="1" si="11"/>
        <v>13.410111719648533</v>
      </c>
      <c r="H54" s="307">
        <f t="shared" ca="1" si="12"/>
        <v>72.562741127782076</v>
      </c>
      <c r="I54" s="304">
        <f t="shared" ca="1" si="13"/>
        <v>73.791479835486228</v>
      </c>
      <c r="J54" s="306">
        <f t="shared" ca="1" si="14"/>
        <v>3.1579645902272122</v>
      </c>
      <c r="K54" s="307">
        <f t="shared" ca="1" si="15"/>
        <v>17.514361192840205</v>
      </c>
      <c r="L54" s="304">
        <f t="shared" ca="1" si="0"/>
        <v>17.796785899324515</v>
      </c>
      <c r="M54" s="306">
        <f t="shared" ca="1" si="16"/>
        <v>1.3880510572983251</v>
      </c>
      <c r="N54" s="304">
        <f t="shared" ca="1" si="17"/>
        <v>79.529467331865632</v>
      </c>
      <c r="P54" s="310">
        <f t="shared" ca="1" si="18"/>
        <v>7</v>
      </c>
      <c r="Q54" s="304">
        <f t="shared" ca="1" si="19"/>
        <v>1324.903875</v>
      </c>
      <c r="R54" s="306">
        <f t="shared" ca="1" si="20"/>
        <v>0.651099826377464</v>
      </c>
      <c r="S54" s="307">
        <f t="shared" ca="1" si="21"/>
        <v>7.9483080071246581</v>
      </c>
      <c r="T54" s="304">
        <f t="shared" ca="1" si="1"/>
        <v>77.972901549892896</v>
      </c>
      <c r="U54" s="311">
        <f t="shared" ca="1" si="2"/>
        <v>0</v>
      </c>
      <c r="V54" s="306">
        <f t="shared" ca="1" si="3"/>
        <v>1.2228563679711582</v>
      </c>
      <c r="W54" s="304">
        <f t="shared" ca="1" si="4"/>
        <v>21.855044004437563</v>
      </c>
      <c r="Y54" s="314" t="str">
        <f t="shared" ca="1" si="22"/>
        <v/>
      </c>
      <c r="Z54" s="315" t="str">
        <f t="shared" ca="1" si="23"/>
        <v/>
      </c>
      <c r="AA54" s="316" t="str">
        <f t="shared" ca="1" si="24"/>
        <v/>
      </c>
      <c r="AC54" s="310" t="e">
        <f t="shared" ca="1" si="25"/>
        <v>#N/A</v>
      </c>
      <c r="AD54" s="323" t="e">
        <f t="shared" ca="1" si="26"/>
        <v>#N/A</v>
      </c>
      <c r="AE54" s="324">
        <f t="shared" ca="1" si="5"/>
        <v>17.514361192840205</v>
      </c>
      <c r="AG54" s="306">
        <f t="shared" ca="1" si="27"/>
        <v>154.40700444990637</v>
      </c>
      <c r="AH54" s="304">
        <f t="shared" ca="1" si="28"/>
        <v>164.05408311676314</v>
      </c>
    </row>
    <row r="55" spans="1:34" x14ac:dyDescent="0.2">
      <c r="A55" s="347">
        <f t="shared" ca="1" si="6"/>
        <v>0.01</v>
      </c>
      <c r="B55" s="304">
        <f t="shared" ca="1" si="7"/>
        <v>0.51000000000000023</v>
      </c>
      <c r="D55" s="306">
        <f t="shared" ca="1" si="8"/>
        <v>29.801648433821619</v>
      </c>
      <c r="E55" s="307">
        <f t="shared" ca="1" si="9"/>
        <v>151.44811221364279</v>
      </c>
      <c r="F55" s="304">
        <f t="shared" ca="1" si="10"/>
        <v>154.35241800000816</v>
      </c>
      <c r="G55" s="306">
        <f t="shared" ca="1" si="11"/>
        <v>13.70812820398675</v>
      </c>
      <c r="H55" s="307">
        <f t="shared" ca="1" si="12"/>
        <v>74.077222249918506</v>
      </c>
      <c r="I55" s="304">
        <f t="shared" ca="1" si="13"/>
        <v>75.334903166598409</v>
      </c>
      <c r="J55" s="306">
        <f t="shared" ca="1" si="14"/>
        <v>3.2935557898453887</v>
      </c>
      <c r="K55" s="307">
        <f t="shared" ca="1" si="15"/>
        <v>18.24756100972871</v>
      </c>
      <c r="L55" s="304">
        <f t="shared" ca="1" si="0"/>
        <v>18.542410645452645</v>
      </c>
      <c r="M55" s="306">
        <f t="shared" ca="1" si="16"/>
        <v>1.3878144114154258</v>
      </c>
      <c r="N55" s="304">
        <f t="shared" ca="1" si="17"/>
        <v>79.51590852153636</v>
      </c>
      <c r="P55" s="310">
        <f t="shared" ca="1" si="18"/>
        <v>7</v>
      </c>
      <c r="Q55" s="304">
        <f t="shared" ca="1" si="19"/>
        <v>1324.221125</v>
      </c>
      <c r="R55" s="306">
        <f t="shared" ca="1" si="20"/>
        <v>0.65076430135195285</v>
      </c>
      <c r="S55" s="307">
        <f t="shared" ca="1" si="21"/>
        <v>7.9418003641111383</v>
      </c>
      <c r="T55" s="304">
        <f t="shared" ca="1" si="1"/>
        <v>77.909061571930266</v>
      </c>
      <c r="U55" s="311">
        <f t="shared" ca="1" si="2"/>
        <v>0</v>
      </c>
      <c r="V55" s="306">
        <f t="shared" ca="1" si="3"/>
        <v>1.2227667113798257</v>
      </c>
      <c r="W55" s="304">
        <f t="shared" ca="1" si="4"/>
        <v>22.777175691409646</v>
      </c>
      <c r="Y55" s="314" t="str">
        <f t="shared" ca="1" si="22"/>
        <v/>
      </c>
      <c r="Z55" s="315" t="str">
        <f t="shared" ca="1" si="23"/>
        <v/>
      </c>
      <c r="AA55" s="316" t="str">
        <f t="shared" ca="1" si="24"/>
        <v/>
      </c>
      <c r="AC55" s="310" t="e">
        <f t="shared" ca="1" si="25"/>
        <v>#N/A</v>
      </c>
      <c r="AD55" s="323" t="e">
        <f t="shared" ca="1" si="26"/>
        <v>#N/A</v>
      </c>
      <c r="AE55" s="324">
        <f t="shared" ca="1" si="5"/>
        <v>18.24756100972871</v>
      </c>
      <c r="AG55" s="306">
        <f t="shared" ca="1" si="27"/>
        <v>154.34212216869065</v>
      </c>
      <c r="AH55" s="304">
        <f t="shared" ca="1" si="28"/>
        <v>163.98877096948104</v>
      </c>
    </row>
    <row r="56" spans="1:34" x14ac:dyDescent="0.2">
      <c r="A56" s="347">
        <f t="shared" ca="1" si="6"/>
        <v>0.01</v>
      </c>
      <c r="B56" s="304">
        <f t="shared" ca="1" si="7"/>
        <v>0.52000000000000024</v>
      </c>
      <c r="D56" s="306">
        <f t="shared" ca="1" si="8"/>
        <v>29.827466141045065</v>
      </c>
      <c r="E56" s="307">
        <f t="shared" ca="1" si="9"/>
        <v>151.3743576017558</v>
      </c>
      <c r="F56" s="304">
        <f t="shared" ca="1" si="10"/>
        <v>154.28504099795106</v>
      </c>
      <c r="G56" s="306">
        <f t="shared" ca="1" si="11"/>
        <v>14.006402865397201</v>
      </c>
      <c r="H56" s="307">
        <f t="shared" ca="1" si="12"/>
        <v>75.590965825936067</v>
      </c>
      <c r="I56" s="304">
        <f t="shared" ca="1" si="13"/>
        <v>76.877652381726918</v>
      </c>
      <c r="J56" s="306">
        <f t="shared" ca="1" si="14"/>
        <v>3.4321284451923084</v>
      </c>
      <c r="K56" s="307">
        <f t="shared" ca="1" si="15"/>
        <v>18.995901950107982</v>
      </c>
      <c r="L56" s="304">
        <f t="shared" ca="1" si="0"/>
        <v>19.303465920979434</v>
      </c>
      <c r="M56" s="306">
        <f t="shared" ca="1" si="16"/>
        <v>1.3875822175071597</v>
      </c>
      <c r="N56" s="304">
        <f t="shared" ca="1" si="17"/>
        <v>79.502604790564064</v>
      </c>
      <c r="P56" s="310">
        <f t="shared" ca="1" si="18"/>
        <v>7</v>
      </c>
      <c r="Q56" s="304">
        <f t="shared" ca="1" si="19"/>
        <v>1323.5383750000001</v>
      </c>
      <c r="R56" s="306">
        <f t="shared" ca="1" si="20"/>
        <v>0.65042877632644169</v>
      </c>
      <c r="S56" s="307">
        <f t="shared" ca="1" si="21"/>
        <v>7.9352960763478739</v>
      </c>
      <c r="T56" s="304">
        <f t="shared" ca="1" si="1"/>
        <v>77.845254508972644</v>
      </c>
      <c r="U56" s="311">
        <f t="shared" ca="1" si="2"/>
        <v>0</v>
      </c>
      <c r="V56" s="306">
        <f t="shared" ca="1" si="3"/>
        <v>1.2226752100851759</v>
      </c>
      <c r="W56" s="304">
        <f t="shared" ca="1" si="4"/>
        <v>23.71783964418319</v>
      </c>
      <c r="Y56" s="314" t="str">
        <f t="shared" ca="1" si="22"/>
        <v/>
      </c>
      <c r="Z56" s="315" t="str">
        <f t="shared" ca="1" si="23"/>
        <v/>
      </c>
      <c r="AA56" s="316" t="str">
        <f t="shared" ca="1" si="24"/>
        <v/>
      </c>
      <c r="AC56" s="310" t="e">
        <f t="shared" ca="1" si="25"/>
        <v>#N/A</v>
      </c>
      <c r="AD56" s="323" t="e">
        <f t="shared" ca="1" si="26"/>
        <v>#N/A</v>
      </c>
      <c r="AE56" s="324">
        <f t="shared" ca="1" si="5"/>
        <v>18.995901950107982</v>
      </c>
      <c r="AG56" s="306">
        <f t="shared" ca="1" si="27"/>
        <v>154.27471427372123</v>
      </c>
      <c r="AH56" s="304">
        <f t="shared" ca="1" si="28"/>
        <v>163.9209409193526</v>
      </c>
    </row>
    <row r="57" spans="1:34" x14ac:dyDescent="0.2">
      <c r="A57" s="347">
        <f t="shared" ca="1" si="6"/>
        <v>0.01</v>
      </c>
      <c r="B57" s="304">
        <f t="shared" ca="1" si="7"/>
        <v>0.53000000000000025</v>
      </c>
      <c r="D57" s="306">
        <f t="shared" ca="1" si="8"/>
        <v>29.852074600234687</v>
      </c>
      <c r="E57" s="307">
        <f t="shared" ca="1" si="9"/>
        <v>151.29825688974222</v>
      </c>
      <c r="F57" s="304">
        <f t="shared" ca="1" si="10"/>
        <v>154.21513834838785</v>
      </c>
      <c r="G57" s="306">
        <f t="shared" ca="1" si="11"/>
        <v>14.304923611399547</v>
      </c>
      <c r="H57" s="307">
        <f t="shared" ca="1" si="12"/>
        <v>77.103948394833495</v>
      </c>
      <c r="I57" s="304">
        <f t="shared" ca="1" si="13"/>
        <v>78.419702228465027</v>
      </c>
      <c r="J57" s="306">
        <f t="shared" ca="1" si="14"/>
        <v>3.5736850775762923</v>
      </c>
      <c r="K57" s="307">
        <f t="shared" ca="1" si="15"/>
        <v>19.759376521211831</v>
      </c>
      <c r="L57" s="304">
        <f t="shared" ca="1" si="0"/>
        <v>20.079944859005685</v>
      </c>
      <c r="M57" s="306">
        <f t="shared" ca="1" si="16"/>
        <v>1.3873543038640253</v>
      </c>
      <c r="N57" s="304">
        <f t="shared" ca="1" si="17"/>
        <v>79.489546300718999</v>
      </c>
      <c r="P57" s="310">
        <f t="shared" ca="1" si="18"/>
        <v>7</v>
      </c>
      <c r="Q57" s="304">
        <f t="shared" ca="1" si="19"/>
        <v>1322.8556249999999</v>
      </c>
      <c r="R57" s="306">
        <f t="shared" ca="1" si="20"/>
        <v>0.65009325130093043</v>
      </c>
      <c r="S57" s="307">
        <f t="shared" ca="1" si="21"/>
        <v>7.9287951438348649</v>
      </c>
      <c r="T57" s="304">
        <f t="shared" ca="1" si="1"/>
        <v>77.78148036102003</v>
      </c>
      <c r="U57" s="311">
        <f t="shared" ca="1" si="2"/>
        <v>0</v>
      </c>
      <c r="V57" s="306">
        <f t="shared" ca="1" si="3"/>
        <v>1.2225818654177363</v>
      </c>
      <c r="W57" s="304">
        <f t="shared" ca="1" si="4"/>
        <v>24.676986492980973</v>
      </c>
      <c r="Y57" s="314" t="str">
        <f t="shared" ca="1" si="22"/>
        <v/>
      </c>
      <c r="Z57" s="315" t="str">
        <f t="shared" ca="1" si="23"/>
        <v/>
      </c>
      <c r="AA57" s="316" t="str">
        <f t="shared" ca="1" si="24"/>
        <v/>
      </c>
      <c r="AC57" s="310" t="e">
        <f t="shared" ca="1" si="25"/>
        <v>#N/A</v>
      </c>
      <c r="AD57" s="323" t="e">
        <f t="shared" ca="1" si="26"/>
        <v>#N/A</v>
      </c>
      <c r="AE57" s="324">
        <f t="shared" ca="1" si="5"/>
        <v>19.759376521211831</v>
      </c>
      <c r="AG57" s="306">
        <f t="shared" ca="1" si="27"/>
        <v>154.20478099969628</v>
      </c>
      <c r="AH57" s="304">
        <f t="shared" ca="1" si="28"/>
        <v>163.85059290704183</v>
      </c>
    </row>
    <row r="58" spans="1:34" x14ac:dyDescent="0.2">
      <c r="A58" s="347">
        <f t="shared" ca="1" si="6"/>
        <v>0.01</v>
      </c>
      <c r="B58" s="304">
        <f t="shared" ca="1" si="7"/>
        <v>0.54000000000000026</v>
      </c>
      <c r="D58" s="306">
        <f t="shared" ca="1" si="8"/>
        <v>29.875500775886412</v>
      </c>
      <c r="E58" s="307">
        <f t="shared" ca="1" si="9"/>
        <v>151.21980572773472</v>
      </c>
      <c r="F58" s="304">
        <f t="shared" ca="1" si="10"/>
        <v>154.1427104696937</v>
      </c>
      <c r="G58" s="306">
        <f t="shared" ca="1" si="11"/>
        <v>14.60367861915841</v>
      </c>
      <c r="H58" s="307">
        <f t="shared" ca="1" si="12"/>
        <v>78.61614645211084</v>
      </c>
      <c r="I58" s="304">
        <f t="shared" ca="1" si="13"/>
        <v>79.961027458327493</v>
      </c>
      <c r="J58" s="306">
        <f t="shared" ca="1" si="14"/>
        <v>3.7182280887290822</v>
      </c>
      <c r="K58" s="307">
        <f t="shared" ca="1" si="15"/>
        <v>20.537976995446552</v>
      </c>
      <c r="L58" s="304">
        <f t="shared" ca="1" si="0"/>
        <v>20.871840340164201</v>
      </c>
      <c r="M58" s="306">
        <f t="shared" ca="1" si="16"/>
        <v>1.3871305085446202</v>
      </c>
      <c r="N58" s="304">
        <f t="shared" ca="1" si="17"/>
        <v>79.476723773442316</v>
      </c>
      <c r="P58" s="310">
        <f t="shared" ca="1" si="18"/>
        <v>7</v>
      </c>
      <c r="Q58" s="304">
        <f t="shared" ca="1" si="19"/>
        <v>1322.172875</v>
      </c>
      <c r="R58" s="306">
        <f t="shared" ca="1" si="20"/>
        <v>0.64975772627541928</v>
      </c>
      <c r="S58" s="307">
        <f t="shared" ca="1" si="21"/>
        <v>7.9222975665721105</v>
      </c>
      <c r="T58" s="304">
        <f t="shared" ca="1" si="1"/>
        <v>77.717739128072409</v>
      </c>
      <c r="U58" s="311">
        <f t="shared" ca="1" si="2"/>
        <v>0</v>
      </c>
      <c r="V58" s="306">
        <f t="shared" ca="1" si="3"/>
        <v>1.2224866787447641</v>
      </c>
      <c r="W58" s="304">
        <f t="shared" ca="1" si="4"/>
        <v>25.654565480540938</v>
      </c>
      <c r="Y58" s="314" t="str">
        <f t="shared" ca="1" si="22"/>
        <v/>
      </c>
      <c r="Z58" s="315" t="str">
        <f t="shared" ca="1" si="23"/>
        <v/>
      </c>
      <c r="AA58" s="316" t="str">
        <f t="shared" ca="1" si="24"/>
        <v/>
      </c>
      <c r="AC58" s="310" t="e">
        <f t="shared" ca="1" si="25"/>
        <v>#N/A</v>
      </c>
      <c r="AD58" s="323" t="e">
        <f t="shared" ca="1" si="26"/>
        <v>#N/A</v>
      </c>
      <c r="AE58" s="324">
        <f t="shared" ca="1" si="5"/>
        <v>20.537976995446552</v>
      </c>
      <c r="AG58" s="306">
        <f t="shared" ca="1" si="27"/>
        <v>154.13232274646393</v>
      </c>
      <c r="AH58" s="304">
        <f t="shared" ca="1" si="28"/>
        <v>163.77772705506075</v>
      </c>
    </row>
    <row r="59" spans="1:34" x14ac:dyDescent="0.2">
      <c r="A59" s="347">
        <f t="shared" ca="1" si="6"/>
        <v>0.01</v>
      </c>
      <c r="B59" s="304">
        <f t="shared" ca="1" si="7"/>
        <v>0.55000000000000027</v>
      </c>
      <c r="D59" s="306">
        <f t="shared" ca="1" si="8"/>
        <v>29.897770102773062</v>
      </c>
      <c r="E59" s="307">
        <f t="shared" ca="1" si="9"/>
        <v>151.13900019969091</v>
      </c>
      <c r="F59" s="304">
        <f t="shared" ca="1" si="10"/>
        <v>154.067757945913</v>
      </c>
      <c r="G59" s="306">
        <f t="shared" ca="1" si="11"/>
        <v>14.902656320186141</v>
      </c>
      <c r="H59" s="307">
        <f t="shared" ca="1" si="12"/>
        <v>80.127536454107755</v>
      </c>
      <c r="I59" s="304">
        <f t="shared" ca="1" si="13"/>
        <v>81.501602828422648</v>
      </c>
      <c r="J59" s="306">
        <f t="shared" ca="1" si="14"/>
        <v>3.865759763425805</v>
      </c>
      <c r="K59" s="307">
        <f t="shared" ca="1" si="15"/>
        <v>21.331695409977645</v>
      </c>
      <c r="L59" s="304">
        <f t="shared" ca="1" si="0"/>
        <v>21.679144992655573</v>
      </c>
      <c r="M59" s="306">
        <f t="shared" ca="1" si="16"/>
        <v>1.386910678644738</v>
      </c>
      <c r="N59" s="304">
        <f t="shared" ca="1" si="17"/>
        <v>79.464128447968278</v>
      </c>
      <c r="P59" s="310">
        <f t="shared" ca="1" si="18"/>
        <v>7</v>
      </c>
      <c r="Q59" s="304">
        <f t="shared" ca="1" si="19"/>
        <v>1321.490125</v>
      </c>
      <c r="R59" s="306">
        <f t="shared" ca="1" si="20"/>
        <v>0.64942220124990824</v>
      </c>
      <c r="S59" s="307">
        <f t="shared" ca="1" si="21"/>
        <v>7.9158033445596114</v>
      </c>
      <c r="T59" s="304">
        <f t="shared" ca="1" si="1"/>
        <v>77.654030810129797</v>
      </c>
      <c r="U59" s="311">
        <f t="shared" ca="1" si="2"/>
        <v>0</v>
      </c>
      <c r="V59" s="306">
        <f t="shared" ca="1" si="3"/>
        <v>1.2223896514702652</v>
      </c>
      <c r="W59" s="304">
        <f t="shared" ca="1" si="4"/>
        <v>26.650524466355417</v>
      </c>
      <c r="Y59" s="314" t="str">
        <f t="shared" ca="1" si="22"/>
        <v/>
      </c>
      <c r="Z59" s="315" t="str">
        <f t="shared" ca="1" si="23"/>
        <v/>
      </c>
      <c r="AA59" s="316" t="str">
        <f t="shared" ca="1" si="24"/>
        <v/>
      </c>
      <c r="AC59" s="310" t="e">
        <f t="shared" ca="1" si="25"/>
        <v>#N/A</v>
      </c>
      <c r="AD59" s="323" t="e">
        <f t="shared" ca="1" si="26"/>
        <v>#N/A</v>
      </c>
      <c r="AE59" s="324">
        <f t="shared" ca="1" si="5"/>
        <v>21.331695409977645</v>
      </c>
      <c r="AG59" s="306">
        <f t="shared" ca="1" si="27"/>
        <v>154.05734008051414</v>
      </c>
      <c r="AH59" s="304">
        <f t="shared" ca="1" si="28"/>
        <v>163.7023436680073</v>
      </c>
    </row>
    <row r="60" spans="1:34" x14ac:dyDescent="0.2">
      <c r="A60" s="347">
        <f t="shared" ca="1" si="6"/>
        <v>0.01</v>
      </c>
      <c r="B60" s="304">
        <f t="shared" ca="1" si="7"/>
        <v>0.56000000000000028</v>
      </c>
      <c r="D60" s="306">
        <f t="shared" ca="1" si="8"/>
        <v>29.918906603754529</v>
      </c>
      <c r="E60" s="307">
        <f t="shared" ca="1" si="9"/>
        <v>151.05583680468595</v>
      </c>
      <c r="F60" s="304">
        <f t="shared" ca="1" si="10"/>
        <v>153.99028152817991</v>
      </c>
      <c r="G60" s="306">
        <f t="shared" ca="1" si="11"/>
        <v>15.201845386223686</v>
      </c>
      <c r="H60" s="307">
        <f t="shared" ca="1" si="12"/>
        <v>81.638094822154613</v>
      </c>
      <c r="I60" s="304">
        <f t="shared" ca="1" si="13"/>
        <v>83.041403103137398</v>
      </c>
      <c r="J60" s="306">
        <f t="shared" ca="1" si="14"/>
        <v>4.0162822719578539</v>
      </c>
      <c r="K60" s="307">
        <f t="shared" ca="1" si="15"/>
        <v>22.140523566358958</v>
      </c>
      <c r="L60" s="304">
        <f t="shared" ca="1" si="0"/>
        <v>22.501851192302809</v>
      </c>
      <c r="M60" s="306">
        <f t="shared" ca="1" si="16"/>
        <v>1.3866946696337685</v>
      </c>
      <c r="N60" s="304">
        <f t="shared" ca="1" si="17"/>
        <v>79.451752043302932</v>
      </c>
      <c r="P60" s="310">
        <f t="shared" ca="1" si="18"/>
        <v>7</v>
      </c>
      <c r="Q60" s="304">
        <f t="shared" ca="1" si="19"/>
        <v>1320.8073750000001</v>
      </c>
      <c r="R60" s="306">
        <f t="shared" ca="1" si="20"/>
        <v>0.64908667622439709</v>
      </c>
      <c r="S60" s="307">
        <f t="shared" ca="1" si="21"/>
        <v>7.9093124777973678</v>
      </c>
      <c r="T60" s="304">
        <f t="shared" ca="1" si="1"/>
        <v>77.590355407192177</v>
      </c>
      <c r="U60" s="311">
        <f t="shared" ca="1" si="2"/>
        <v>0</v>
      </c>
      <c r="V60" s="306">
        <f t="shared" ca="1" si="3"/>
        <v>1.22229078503501</v>
      </c>
      <c r="W60" s="304">
        <f t="shared" ca="1" si="4"/>
        <v>27.664809931127792</v>
      </c>
      <c r="Y60" s="314" t="str">
        <f t="shared" ca="1" si="22"/>
        <v/>
      </c>
      <c r="Z60" s="315" t="str">
        <f t="shared" ca="1" si="23"/>
        <v/>
      </c>
      <c r="AA60" s="316" t="str">
        <f t="shared" ca="1" si="24"/>
        <v/>
      </c>
      <c r="AC60" s="310" t="e">
        <f t="shared" ca="1" si="25"/>
        <v>#N/A</v>
      </c>
      <c r="AD60" s="323" t="e">
        <f t="shared" ca="1" si="26"/>
        <v>#N/A</v>
      </c>
      <c r="AE60" s="324">
        <f t="shared" ca="1" si="5"/>
        <v>22.140523566358958</v>
      </c>
      <c r="AG60" s="306">
        <f t="shared" ca="1" si="27"/>
        <v>153.97983373632761</v>
      </c>
      <c r="AH60" s="304">
        <f t="shared" ca="1" si="28"/>
        <v>163.62444323277631</v>
      </c>
    </row>
    <row r="61" spans="1:34" x14ac:dyDescent="0.2">
      <c r="A61" s="347">
        <f t="shared" ca="1" si="6"/>
        <v>0.01</v>
      </c>
      <c r="B61" s="304">
        <f t="shared" ca="1" si="7"/>
        <v>0.57000000000000028</v>
      </c>
      <c r="D61" s="306">
        <f t="shared" ca="1" si="8"/>
        <v>29.938932996717046</v>
      </c>
      <c r="E61" s="307">
        <f t="shared" ca="1" si="9"/>
        <v>150.97031243990153</v>
      </c>
      <c r="F61" s="304">
        <f t="shared" ca="1" si="10"/>
        <v>153.91028213600089</v>
      </c>
      <c r="G61" s="306">
        <f t="shared" ca="1" si="11"/>
        <v>15.501234716190856</v>
      </c>
      <c r="H61" s="307">
        <f t="shared" ca="1" si="12"/>
        <v>83.147797946553624</v>
      </c>
      <c r="I61" s="304">
        <f t="shared" ca="1" si="13"/>
        <v>84.580403055834083</v>
      </c>
      <c r="J61" s="306">
        <f t="shared" ca="1" si="14"/>
        <v>4.1697976724699268</v>
      </c>
      <c r="K61" s="307">
        <f t="shared" ca="1" si="15"/>
        <v>22.964453030202499</v>
      </c>
      <c r="L61" s="304">
        <f t="shared" ca="1" si="0"/>
        <v>23.339951062624625</v>
      </c>
      <c r="M61" s="306">
        <f t="shared" ca="1" si="16"/>
        <v>1.3864823447510843</v>
      </c>
      <c r="N61" s="304">
        <f t="shared" ca="1" si="17"/>
        <v>79.439586723639522</v>
      </c>
      <c r="P61" s="310">
        <f t="shared" ca="1" si="18"/>
        <v>7</v>
      </c>
      <c r="Q61" s="304">
        <f t="shared" ca="1" si="19"/>
        <v>1320.1246249999999</v>
      </c>
      <c r="R61" s="306">
        <f t="shared" ca="1" si="20"/>
        <v>0.64875115119888582</v>
      </c>
      <c r="S61" s="307">
        <f t="shared" ca="1" si="21"/>
        <v>7.9028249662853787</v>
      </c>
      <c r="T61" s="304">
        <f t="shared" ca="1" si="1"/>
        <v>77.526712919259566</v>
      </c>
      <c r="U61" s="311">
        <f t="shared" ca="1" si="2"/>
        <v>0</v>
      </c>
      <c r="V61" s="306">
        <f t="shared" ca="1" si="3"/>
        <v>1.2221900809165407</v>
      </c>
      <c r="W61" s="304">
        <f t="shared" ca="1" si="4"/>
        <v>28.697366981446276</v>
      </c>
      <c r="Y61" s="314" t="str">
        <f t="shared" ca="1" si="22"/>
        <v/>
      </c>
      <c r="Z61" s="315" t="str">
        <f t="shared" ca="1" si="23"/>
        <v/>
      </c>
      <c r="AA61" s="316" t="str">
        <f t="shared" ca="1" si="24"/>
        <v/>
      </c>
      <c r="AC61" s="310" t="e">
        <f t="shared" ca="1" si="25"/>
        <v>#N/A</v>
      </c>
      <c r="AD61" s="323" t="e">
        <f t="shared" ca="1" si="26"/>
        <v>#N/A</v>
      </c>
      <c r="AE61" s="324">
        <f t="shared" ca="1" si="5"/>
        <v>22.964453030202499</v>
      </c>
      <c r="AG61" s="306">
        <f t="shared" ca="1" si="27"/>
        <v>153.89980461759259</v>
      </c>
      <c r="AH61" s="304">
        <f t="shared" ca="1" si="28"/>
        <v>163.54402641874228</v>
      </c>
    </row>
    <row r="62" spans="1:34" x14ac:dyDescent="0.2">
      <c r="A62" s="347">
        <f t="shared" ca="1" si="6"/>
        <v>0.01</v>
      </c>
      <c r="B62" s="304">
        <f t="shared" ca="1" si="7"/>
        <v>0.58000000000000029</v>
      </c>
      <c r="D62" s="306">
        <f t="shared" ca="1" si="8"/>
        <v>29.957870791824469</v>
      </c>
      <c r="E62" s="307">
        <f t="shared" ca="1" si="9"/>
        <v>150.88242438512555</v>
      </c>
      <c r="F62" s="304">
        <f t="shared" ca="1" si="10"/>
        <v>153.82776085841195</v>
      </c>
      <c r="G62" s="306">
        <f t="shared" ca="1" si="11"/>
        <v>15.800813424109101</v>
      </c>
      <c r="H62" s="307">
        <f t="shared" ca="1" si="12"/>
        <v>84.656622190404875</v>
      </c>
      <c r="I62" s="304">
        <f t="shared" ca="1" si="13"/>
        <v>86.118577470557753</v>
      </c>
      <c r="J62" s="306">
        <f t="shared" ca="1" si="14"/>
        <v>4.3263079131714264</v>
      </c>
      <c r="K62" s="307">
        <f t="shared" ca="1" si="15"/>
        <v>23.803475130887293</v>
      </c>
      <c r="L62" s="304">
        <f t="shared" ca="1" si="0"/>
        <v>24.193436474927235</v>
      </c>
      <c r="M62" s="306">
        <f t="shared" ca="1" si="16"/>
        <v>1.3862735744560142</v>
      </c>
      <c r="N62" s="304">
        <f t="shared" ca="1" si="17"/>
        <v>79.4276250668443</v>
      </c>
      <c r="P62" s="310">
        <f t="shared" ca="1" si="18"/>
        <v>7</v>
      </c>
      <c r="Q62" s="304">
        <f t="shared" ca="1" si="19"/>
        <v>1319.441875</v>
      </c>
      <c r="R62" s="306">
        <f t="shared" ca="1" si="20"/>
        <v>0.64841562617337467</v>
      </c>
      <c r="S62" s="307">
        <f t="shared" ca="1" si="21"/>
        <v>7.896340810023645</v>
      </c>
      <c r="T62" s="304">
        <f t="shared" ca="1" si="1"/>
        <v>77.463103346331962</v>
      </c>
      <c r="U62" s="311">
        <f t="shared" ca="1" si="2"/>
        <v>0</v>
      </c>
      <c r="V62" s="306">
        <f t="shared" ca="1" si="3"/>
        <v>1.2220875406291765</v>
      </c>
      <c r="W62" s="304">
        <f t="shared" ca="1" si="4"/>
        <v>29.74813935467429</v>
      </c>
      <c r="Y62" s="314" t="str">
        <f t="shared" ca="1" si="22"/>
        <v/>
      </c>
      <c r="Z62" s="315" t="str">
        <f t="shared" ca="1" si="23"/>
        <v/>
      </c>
      <c r="AA62" s="316" t="str">
        <f t="shared" ca="1" si="24"/>
        <v/>
      </c>
      <c r="AC62" s="310" t="e">
        <f t="shared" ca="1" si="25"/>
        <v>#N/A</v>
      </c>
      <c r="AD62" s="323" t="e">
        <f t="shared" ca="1" si="26"/>
        <v>#N/A</v>
      </c>
      <c r="AE62" s="324">
        <f t="shared" ca="1" si="5"/>
        <v>23.803475130887293</v>
      </c>
      <c r="AG62" s="306">
        <f t="shared" ca="1" si="27"/>
        <v>153.81725379830263</v>
      </c>
      <c r="AH62" s="304">
        <f t="shared" ca="1" si="28"/>
        <v>163.46109407791488</v>
      </c>
    </row>
    <row r="63" spans="1:34" x14ac:dyDescent="0.2">
      <c r="A63" s="347">
        <f t="shared" ca="1" si="6"/>
        <v>0.01</v>
      </c>
      <c r="B63" s="304">
        <f t="shared" ca="1" si="7"/>
        <v>0.5900000000000003</v>
      </c>
      <c r="D63" s="306">
        <f t="shared" ca="1" si="8"/>
        <v>29.975740380116072</v>
      </c>
      <c r="E63" s="307">
        <f t="shared" ca="1" si="9"/>
        <v>150.79217028859901</v>
      </c>
      <c r="F63" s="304">
        <f t="shared" ca="1" si="10"/>
        <v>153.74271895501903</v>
      </c>
      <c r="G63" s="306">
        <f t="shared" ca="1" si="11"/>
        <v>16.100570827910261</v>
      </c>
      <c r="H63" s="307">
        <f t="shared" ca="1" si="12"/>
        <v>86.164543893290869</v>
      </c>
      <c r="I63" s="304">
        <f t="shared" ca="1" si="13"/>
        <v>87.655901143753027</v>
      </c>
      <c r="J63" s="306">
        <f t="shared" ca="1" si="14"/>
        <v>4.4858148344315234</v>
      </c>
      <c r="K63" s="307">
        <f t="shared" ca="1" si="15"/>
        <v>24.657580961305772</v>
      </c>
      <c r="L63" s="304">
        <f t="shared" ca="1" si="0"/>
        <v>25.062299048414431</v>
      </c>
      <c r="M63" s="306">
        <f t="shared" ca="1" si="16"/>
        <v>1.386068235925779</v>
      </c>
      <c r="N63" s="304">
        <f t="shared" ca="1" si="17"/>
        <v>79.4158600356904</v>
      </c>
      <c r="P63" s="310">
        <f t="shared" ca="1" si="18"/>
        <v>7</v>
      </c>
      <c r="Q63" s="304">
        <f t="shared" ca="1" si="19"/>
        <v>1318.759125</v>
      </c>
      <c r="R63" s="306">
        <f t="shared" ca="1" si="20"/>
        <v>0.64808010114786352</v>
      </c>
      <c r="S63" s="307">
        <f t="shared" ca="1" si="21"/>
        <v>7.8898600090121667</v>
      </c>
      <c r="T63" s="304">
        <f t="shared" ca="1" si="1"/>
        <v>77.399526688409352</v>
      </c>
      <c r="U63" s="311">
        <f t="shared" ca="1" si="2"/>
        <v>0</v>
      </c>
      <c r="V63" s="306">
        <f t="shared" ca="1" si="3"/>
        <v>1.2219831657240106</v>
      </c>
      <c r="W63" s="304">
        <f t="shared" ca="1" si="4"/>
        <v>30.817069424057134</v>
      </c>
      <c r="Y63" s="314" t="str">
        <f t="shared" ca="1" si="22"/>
        <v/>
      </c>
      <c r="Z63" s="315" t="str">
        <f t="shared" ca="1" si="23"/>
        <v/>
      </c>
      <c r="AA63" s="316" t="str">
        <f t="shared" ca="1" si="24"/>
        <v/>
      </c>
      <c r="AC63" s="310" t="e">
        <f t="shared" ca="1" si="25"/>
        <v>#N/A</v>
      </c>
      <c r="AD63" s="323" t="e">
        <f t="shared" ca="1" si="26"/>
        <v>#N/A</v>
      </c>
      <c r="AE63" s="324">
        <f t="shared" ca="1" si="5"/>
        <v>24.657580961305772</v>
      </c>
      <c r="AG63" s="306">
        <f t="shared" ca="1" si="27"/>
        <v>153.73218252374278</v>
      </c>
      <c r="AH63" s="304">
        <f t="shared" ca="1" si="28"/>
        <v>163.37564724506609</v>
      </c>
    </row>
    <row r="64" spans="1:34" x14ac:dyDescent="0.2">
      <c r="A64" s="347">
        <f t="shared" ca="1" si="6"/>
        <v>0.01</v>
      </c>
      <c r="B64" s="304">
        <f t="shared" ca="1" si="7"/>
        <v>0.60000000000000031</v>
      </c>
      <c r="D64" s="306">
        <f t="shared" ca="1" si="8"/>
        <v>29.992561114359653</v>
      </c>
      <c r="E64" s="307">
        <f t="shared" ca="1" si="9"/>
        <v>150.6995481540684</v>
      </c>
      <c r="F64" s="304">
        <f t="shared" ca="1" si="10"/>
        <v>153.65515785693293</v>
      </c>
      <c r="G64" s="306">
        <f t="shared" ca="1" si="11"/>
        <v>16.400496439053857</v>
      </c>
      <c r="H64" s="307">
        <f t="shared" ca="1" si="12"/>
        <v>87.671539374831553</v>
      </c>
      <c r="I64" s="304">
        <f t="shared" ca="1" si="13"/>
        <v>89.192348885989418</v>
      </c>
      <c r="J64" s="306">
        <f t="shared" ca="1" si="14"/>
        <v>4.6483201707663442</v>
      </c>
      <c r="K64" s="307">
        <f t="shared" ca="1" si="15"/>
        <v>25.526761377646384</v>
      </c>
      <c r="L64" s="304">
        <f t="shared" ca="1" si="0"/>
        <v>25.946530150315908</v>
      </c>
      <c r="M64" s="306">
        <f t="shared" ca="1" si="16"/>
        <v>1.3858662125964514</v>
      </c>
      <c r="N64" s="304">
        <f t="shared" ca="1" si="17"/>
        <v>79.404284951556747</v>
      </c>
      <c r="P64" s="310">
        <f t="shared" ca="1" si="18"/>
        <v>7</v>
      </c>
      <c r="Q64" s="304">
        <f t="shared" ca="1" si="19"/>
        <v>1318.0763750000001</v>
      </c>
      <c r="R64" s="306">
        <f t="shared" ca="1" si="20"/>
        <v>0.64774457612235237</v>
      </c>
      <c r="S64" s="307">
        <f t="shared" ca="1" si="21"/>
        <v>7.8833825632509429</v>
      </c>
      <c r="T64" s="304">
        <f t="shared" ca="1" si="1"/>
        <v>77.33598294549175</v>
      </c>
      <c r="U64" s="311">
        <f t="shared" ca="1" si="2"/>
        <v>0</v>
      </c>
      <c r="V64" s="306">
        <f t="shared" ca="1" si="3"/>
        <v>1.2218769577889035</v>
      </c>
      <c r="W64" s="304">
        <f t="shared" ca="1" si="4"/>
        <v>31.90409820404426</v>
      </c>
      <c r="Y64" s="314" t="str">
        <f t="shared" ca="1" si="22"/>
        <v/>
      </c>
      <c r="Z64" s="315" t="str">
        <f t="shared" ca="1" si="23"/>
        <v/>
      </c>
      <c r="AA64" s="316" t="str">
        <f t="shared" ca="1" si="24"/>
        <v/>
      </c>
      <c r="AC64" s="310" t="e">
        <f t="shared" ca="1" si="25"/>
        <v>#N/A</v>
      </c>
      <c r="AD64" s="323" t="e">
        <f t="shared" ca="1" si="26"/>
        <v>#N/A</v>
      </c>
      <c r="AE64" s="324">
        <f t="shared" ca="1" si="5"/>
        <v>25.526761377646384</v>
      </c>
      <c r="AG64" s="306">
        <f t="shared" ca="1" si="27"/>
        <v>153.64459221137463</v>
      </c>
      <c r="AH64" s="304">
        <f t="shared" ca="1" si="28"/>
        <v>163.28768713782983</v>
      </c>
    </row>
    <row r="65" spans="1:34" x14ac:dyDescent="0.2">
      <c r="A65" s="347">
        <f t="shared" ca="1" si="6"/>
        <v>0.01</v>
      </c>
      <c r="B65" s="304">
        <f t="shared" ca="1" si="7"/>
        <v>0.61000000000000032</v>
      </c>
      <c r="D65" s="306">
        <f t="shared" ca="1" si="8"/>
        <v>30.008351382958146</v>
      </c>
      <c r="E65" s="307">
        <f t="shared" ca="1" si="9"/>
        <v>150.60455632891626</v>
      </c>
      <c r="F65" s="304">
        <f t="shared" ca="1" si="10"/>
        <v>153.56507916760501</v>
      </c>
      <c r="G65" s="306">
        <f t="shared" ca="1" si="11"/>
        <v>16.700579952883437</v>
      </c>
      <c r="H65" s="307">
        <f t="shared" ca="1" si="12"/>
        <v>89.177584938120717</v>
      </c>
      <c r="I65" s="304">
        <f t="shared" ca="1" si="13"/>
        <v>90.727895523694301</v>
      </c>
      <c r="J65" s="306">
        <f t="shared" ca="1" si="14"/>
        <v>4.8138255527260307</v>
      </c>
      <c r="K65" s="307">
        <f t="shared" ca="1" si="15"/>
        <v>26.411006999211146</v>
      </c>
      <c r="L65" s="304">
        <f t="shared" ca="1" si="0"/>
        <v>26.846120896033717</v>
      </c>
      <c r="M65" s="306">
        <f t="shared" ca="1" si="16"/>
        <v>1.3856673937425781</v>
      </c>
      <c r="N65" s="304">
        <f t="shared" ca="1" si="17"/>
        <v>79.392893470342187</v>
      </c>
      <c r="P65" s="310">
        <f t="shared" ca="1" si="18"/>
        <v>7</v>
      </c>
      <c r="Q65" s="304">
        <f t="shared" ca="1" si="19"/>
        <v>1317.3936249999999</v>
      </c>
      <c r="R65" s="306">
        <f t="shared" ca="1" si="20"/>
        <v>0.64740905109684121</v>
      </c>
      <c r="S65" s="307">
        <f t="shared" ca="1" si="21"/>
        <v>7.8769084727399745</v>
      </c>
      <c r="T65" s="304">
        <f t="shared" ca="1" si="1"/>
        <v>77.272472117579156</v>
      </c>
      <c r="U65" s="311">
        <f t="shared" ca="1" si="2"/>
        <v>0</v>
      </c>
      <c r="V65" s="306">
        <f t="shared" ca="1" si="3"/>
        <v>1.2217689184484706</v>
      </c>
      <c r="W65" s="304">
        <f t="shared" ca="1" si="4"/>
        <v>33.009165355826653</v>
      </c>
      <c r="Y65" s="314" t="str">
        <f t="shared" ca="1" si="22"/>
        <v/>
      </c>
      <c r="Z65" s="315" t="str">
        <f t="shared" ca="1" si="23"/>
        <v/>
      </c>
      <c r="AA65" s="316" t="str">
        <f t="shared" ca="1" si="24"/>
        <v/>
      </c>
      <c r="AC65" s="310" t="e">
        <f t="shared" ca="1" si="25"/>
        <v>#N/A</v>
      </c>
      <c r="AD65" s="323" t="e">
        <f t="shared" ca="1" si="26"/>
        <v>#N/A</v>
      </c>
      <c r="AE65" s="324">
        <f t="shared" ca="1" si="5"/>
        <v>26.411006999211146</v>
      </c>
      <c r="AG65" s="306">
        <f t="shared" ca="1" si="27"/>
        <v>153.55448445162642</v>
      </c>
      <c r="AH65" s="304">
        <f t="shared" ca="1" si="28"/>
        <v>163.19721515677324</v>
      </c>
    </row>
    <row r="66" spans="1:34" x14ac:dyDescent="0.2">
      <c r="A66" s="347">
        <f t="shared" ca="1" si="6"/>
        <v>0.01</v>
      </c>
      <c r="B66" s="304">
        <f t="shared" ca="1" si="7"/>
        <v>0.62000000000000033</v>
      </c>
      <c r="D66" s="306">
        <f t="shared" ca="1" si="8"/>
        <v>30.023128677614224</v>
      </c>
      <c r="E66" s="307">
        <f t="shared" ca="1" si="9"/>
        <v>150.50719349325976</v>
      </c>
      <c r="F66" s="304">
        <f t="shared" ca="1" si="10"/>
        <v>153.47248466357127</v>
      </c>
      <c r="G66" s="306">
        <f t="shared" ca="1" si="11"/>
        <v>17.00081123965958</v>
      </c>
      <c r="H66" s="307">
        <f t="shared" ca="1" si="12"/>
        <v>90.682656873053318</v>
      </c>
      <c r="I66" s="304">
        <f t="shared" ca="1" si="13"/>
        <v>92.262515900892595</v>
      </c>
      <c r="J66" s="306">
        <f t="shared" ca="1" si="14"/>
        <v>4.9823325086887458</v>
      </c>
      <c r="K66" s="307">
        <f t="shared" ca="1" si="15"/>
        <v>27.310308208267017</v>
      </c>
      <c r="L66" s="304">
        <f t="shared" ca="1" si="0"/>
        <v>27.761062149306781</v>
      </c>
      <c r="M66" s="306">
        <f t="shared" ca="1" si="16"/>
        <v>1.3854716740916182</v>
      </c>
      <c r="N66" s="304">
        <f t="shared" ca="1" si="17"/>
        <v>79.381679560374408</v>
      </c>
      <c r="P66" s="310">
        <f t="shared" ca="1" si="18"/>
        <v>7</v>
      </c>
      <c r="Q66" s="304">
        <f t="shared" ca="1" si="19"/>
        <v>1316.710875</v>
      </c>
      <c r="R66" s="306">
        <f t="shared" ca="1" si="20"/>
        <v>0.64707352607133006</v>
      </c>
      <c r="S66" s="307">
        <f t="shared" ca="1" si="21"/>
        <v>7.8704377374792616</v>
      </c>
      <c r="T66" s="304">
        <f t="shared" ca="1" si="1"/>
        <v>77.208994204671555</v>
      </c>
      <c r="U66" s="311">
        <f t="shared" ca="1" si="2"/>
        <v>0</v>
      </c>
      <c r="V66" s="306">
        <f t="shared" ca="1" si="3"/>
        <v>1.2216590493640662</v>
      </c>
      <c r="W66" s="304">
        <f t="shared" ca="1" si="4"/>
        <v>34.132209193088535</v>
      </c>
      <c r="Y66" s="314" t="str">
        <f t="shared" ca="1" si="22"/>
        <v/>
      </c>
      <c r="Z66" s="315" t="str">
        <f t="shared" ca="1" si="23"/>
        <v/>
      </c>
      <c r="AA66" s="316" t="str">
        <f t="shared" ca="1" si="24"/>
        <v/>
      </c>
      <c r="AC66" s="310" t="e">
        <f t="shared" ca="1" si="25"/>
        <v>#N/A</v>
      </c>
      <c r="AD66" s="323" t="e">
        <f t="shared" ca="1" si="26"/>
        <v>#N/A</v>
      </c>
      <c r="AE66" s="324">
        <f t="shared" ca="1" si="5"/>
        <v>27.310308208267017</v>
      </c>
      <c r="AG66" s="306">
        <f t="shared" ca="1" si="27"/>
        <v>153.46186100859546</v>
      </c>
      <c r="AH66" s="304">
        <f t="shared" ca="1" si="28"/>
        <v>163.10423288544007</v>
      </c>
    </row>
    <row r="67" spans="1:34" x14ac:dyDescent="0.2">
      <c r="A67" s="347">
        <f t="shared" ca="1" si="6"/>
        <v>0.01</v>
      </c>
      <c r="B67" s="304">
        <f t="shared" ca="1" si="7"/>
        <v>0.63000000000000034</v>
      </c>
      <c r="D67" s="306">
        <f t="shared" ca="1" si="8"/>
        <v>30.036909655374387</v>
      </c>
      <c r="E67" s="307">
        <f t="shared" ca="1" si="9"/>
        <v>150.40745864991797</v>
      </c>
      <c r="F67" s="304">
        <f t="shared" ca="1" si="10"/>
        <v>153.37737629511042</v>
      </c>
      <c r="G67" s="306">
        <f t="shared" ca="1" si="11"/>
        <v>17.301180336213324</v>
      </c>
      <c r="H67" s="307">
        <f t="shared" ca="1" si="12"/>
        <v>92.186731459552504</v>
      </c>
      <c r="I67" s="304">
        <f t="shared" ca="1" si="13"/>
        <v>93.796184880952495</v>
      </c>
      <c r="J67" s="306">
        <f t="shared" ca="1" si="14"/>
        <v>5.1538424665681104</v>
      </c>
      <c r="K67" s="307">
        <f t="shared" ca="1" si="15"/>
        <v>28.224655149930047</v>
      </c>
      <c r="L67" s="304">
        <f t="shared" ca="1" si="0"/>
        <v>28.691344522393397</v>
      </c>
      <c r="M67" s="306">
        <f t="shared" ca="1" si="16"/>
        <v>1.3852789534697829</v>
      </c>
      <c r="N67" s="304">
        <f t="shared" ca="1" si="17"/>
        <v>79.370637482118113</v>
      </c>
      <c r="P67" s="310">
        <f t="shared" ca="1" si="18"/>
        <v>7</v>
      </c>
      <c r="Q67" s="304">
        <f t="shared" ca="1" si="19"/>
        <v>1316.028125</v>
      </c>
      <c r="R67" s="306">
        <f t="shared" ca="1" si="20"/>
        <v>0.64673800104581891</v>
      </c>
      <c r="S67" s="307">
        <f t="shared" ca="1" si="21"/>
        <v>7.8639703574688031</v>
      </c>
      <c r="T67" s="304">
        <f t="shared" ca="1" si="1"/>
        <v>77.145549206768962</v>
      </c>
      <c r="U67" s="311">
        <f t="shared" ca="1" si="2"/>
        <v>0</v>
      </c>
      <c r="V67" s="306">
        <f t="shared" ca="1" si="3"/>
        <v>1.2215473522337614</v>
      </c>
      <c r="W67" s="304">
        <f t="shared" ca="1" si="4"/>
        <v>35.27316668797269</v>
      </c>
      <c r="Y67" s="314" t="str">
        <f t="shared" ca="1" si="22"/>
        <v/>
      </c>
      <c r="Z67" s="315" t="str">
        <f t="shared" ca="1" si="23"/>
        <v/>
      </c>
      <c r="AA67" s="316" t="str">
        <f t="shared" ca="1" si="24"/>
        <v/>
      </c>
      <c r="AC67" s="310" t="e">
        <f t="shared" ca="1" si="25"/>
        <v>#N/A</v>
      </c>
      <c r="AD67" s="323" t="e">
        <f t="shared" ca="1" si="26"/>
        <v>#N/A</v>
      </c>
      <c r="AE67" s="324">
        <f t="shared" ca="1" si="5"/>
        <v>28.224655149930047</v>
      </c>
      <c r="AG67" s="306">
        <f t="shared" ca="1" si="27"/>
        <v>153.36672382066811</v>
      </c>
      <c r="AH67" s="304">
        <f t="shared" ca="1" si="28"/>
        <v>163.0087420903655</v>
      </c>
    </row>
    <row r="68" spans="1:34" x14ac:dyDescent="0.2">
      <c r="A68" s="347">
        <f t="shared" ca="1" si="6"/>
        <v>0.01</v>
      </c>
      <c r="B68" s="304">
        <f t="shared" ca="1" si="7"/>
        <v>0.64000000000000035</v>
      </c>
      <c r="D68" s="306">
        <f t="shared" ca="1" si="8"/>
        <v>30.049710195604085</v>
      </c>
      <c r="E68" s="307">
        <f t="shared" ca="1" si="9"/>
        <v>150.30535111516193</v>
      </c>
      <c r="F68" s="304">
        <f t="shared" ca="1" si="10"/>
        <v>153.27975618682299</v>
      </c>
      <c r="G68" s="306">
        <f t="shared" ca="1" si="11"/>
        <v>17.601677438169364</v>
      </c>
      <c r="H68" s="307">
        <f t="shared" ca="1" si="12"/>
        <v>93.689784970704125</v>
      </c>
      <c r="I68" s="304">
        <f t="shared" ca="1" si="13"/>
        <v>95.328877348336249</v>
      </c>
      <c r="J68" s="306">
        <f t="shared" ca="1" si="14"/>
        <v>5.3283567554400237</v>
      </c>
      <c r="K68" s="307">
        <f t="shared" ca="1" si="15"/>
        <v>29.154037732081331</v>
      </c>
      <c r="L68" s="304">
        <f t="shared" ref="L68:L131" ca="1" si="29">SQRT(pos_x^2+pos_z^2)</f>
        <v>29.636958376271767</v>
      </c>
      <c r="M68" s="306">
        <f t="shared" ca="1" si="16"/>
        <v>1.3850891364762559</v>
      </c>
      <c r="N68" s="304">
        <f t="shared" ca="1" si="17"/>
        <v>79.359761769509149</v>
      </c>
      <c r="P68" s="310">
        <f t="shared" ca="1" si="18"/>
        <v>7</v>
      </c>
      <c r="Q68" s="304">
        <f t="shared" ca="1" si="19"/>
        <v>1315.3453749999999</v>
      </c>
      <c r="R68" s="306">
        <f t="shared" ca="1" si="20"/>
        <v>0.64640247602030765</v>
      </c>
      <c r="S68" s="307">
        <f t="shared" ca="1" si="21"/>
        <v>7.8575063327086001</v>
      </c>
      <c r="T68" s="304">
        <f t="shared" ref="T68:T131" ca="1" si="30">m*g</f>
        <v>77.082137123871377</v>
      </c>
      <c r="U68" s="311">
        <f t="shared" ref="U68:U131" ca="1" si="31">IF(pos_xz&lt;L_rampe,Poids*COS(Beta),0)</f>
        <v>0</v>
      </c>
      <c r="V68" s="306">
        <f t="shared" ref="V68:V131" ca="1" si="32">Rho_moyen*(20000-Alt_rampe-pos_z)/(20000+Alt_rampe+pos_z)</f>
        <v>1.2214338287923174</v>
      </c>
      <c r="W68" s="304">
        <f t="shared" ref="W68:W131" ca="1" si="33">1/2*Rho*Sref*Cx*vit_xz^2</f>
        <v>36.431973477258445</v>
      </c>
      <c r="Y68" s="314" t="str">
        <f t="shared" ca="1" si="22"/>
        <v/>
      </c>
      <c r="Z68" s="315" t="str">
        <f t="shared" ca="1" si="23"/>
        <v/>
      </c>
      <c r="AA68" s="316" t="str">
        <f t="shared" ca="1" si="24"/>
        <v/>
      </c>
      <c r="AC68" s="310" t="e">
        <f t="shared" ca="1" si="25"/>
        <v>#N/A</v>
      </c>
      <c r="AD68" s="323" t="e">
        <f t="shared" ca="1" si="26"/>
        <v>#N/A</v>
      </c>
      <c r="AE68" s="324">
        <f t="shared" ref="AE68:AE131" ca="1" si="34">IF(t&lt;T_para, pos_z, NA())</f>
        <v>29.154037732081331</v>
      </c>
      <c r="AG68" s="306">
        <f t="shared" ca="1" si="27"/>
        <v>153.26907500106299</v>
      </c>
      <c r="AH68" s="304">
        <f t="shared" ca="1" si="28"/>
        <v>162.91074472106308</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30.061545452381612</v>
      </c>
      <c r="E69" s="307">
        <f t="shared" ref="E69:E132" ca="1" si="38">IF(AND(L68&lt;L_rampe,Poussee&lt;Poids*SIN(M68)),0,(-W68+Poussee)/m*SIN(M68)+U68/m*COS(M68)-Poids/m)</f>
        <v>150.20087051016901</v>
      </c>
      <c r="F69" s="304">
        <f t="shared" ref="F69:F132" ca="1" si="39">SQRT(acc_x^2+acc_z^2)</f>
        <v>153.1796266381341</v>
      </c>
      <c r="G69" s="306">
        <f t="shared" ref="G69:G132" ca="1" si="40">G68+acc_x*pas</f>
        <v>17.902292892693179</v>
      </c>
      <c r="H69" s="307">
        <f t="shared" ref="H69:H132" ca="1" si="41">H68+acc_z*pas</f>
        <v>95.191793675805812</v>
      </c>
      <c r="I69" s="304">
        <f t="shared" ref="I69:I132" ca="1" si="42">SQRT(vit_x^2+vit_z^2)</f>
        <v>96.860568210355638</v>
      </c>
      <c r="J69" s="306">
        <f t="shared" ref="J69:J132" ca="1" si="43">J68+0.5*(vit_x+G68)*pas*(K68&gt;=0)</f>
        <v>5.5058766070943364</v>
      </c>
      <c r="K69" s="307">
        <f t="shared" ref="K69:K132" ca="1" si="44">K68+0.5*(vit_z+H68)*pas</f>
        <v>30.098445625313882</v>
      </c>
      <c r="L69" s="304">
        <f t="shared" ca="1" si="29"/>
        <v>30.597893820858406</v>
      </c>
      <c r="M69" s="306">
        <f t="shared" ref="M69:M132" ca="1" si="45">IF(AND(L68&gt;L_rampe,G69&gt;0),ATAN2(G69,H69),$M$4)</f>
        <v>1.384902132183099</v>
      </c>
      <c r="N69" s="304">
        <f t="shared" ref="N69:N132" ca="1" si="46">DEGREES(Beta)</f>
        <v>79.349047212760425</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7.8510456631986525</v>
      </c>
      <c r="T69" s="304">
        <f t="shared" ca="1" si="30"/>
        <v>77.018757955978785</v>
      </c>
      <c r="U69" s="311">
        <f t="shared" ca="1" si="31"/>
        <v>0</v>
      </c>
      <c r="V69" s="306">
        <f t="shared" ca="1" si="32"/>
        <v>1.2213184808111555</v>
      </c>
      <c r="W69" s="304">
        <f t="shared" ca="1" si="33"/>
        <v>37.608563868751467</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30.098445625313882</v>
      </c>
      <c r="AG69" s="306">
        <f t="shared" ref="AG69:AG132" ca="1" si="56">IF(AND(L68&lt;L_rampe,Poussee&lt;Poids*SIN(M68)),0,(-W68+Poussee)/m-Poids*SIN(M68)/m)</f>
        <v>153.1689168383019</v>
      </c>
      <c r="AH69" s="304">
        <f t="shared" ref="AH69:AH132" ca="1" si="57">IF(AND(L68&lt;L_rampe,Poussee&lt;Poids*SIN(M68)), g*SIN(M68), (-W68+Poussee)/m)</f>
        <v>162.81024290998303</v>
      </c>
    </row>
    <row r="70" spans="1:34" x14ac:dyDescent="0.2">
      <c r="A70" s="347">
        <f t="shared" ca="1" si="35"/>
        <v>0.01</v>
      </c>
      <c r="B70" s="304">
        <f t="shared" ca="1" si="36"/>
        <v>0.66000000000000036</v>
      </c>
      <c r="D70" s="306">
        <f t="shared" ca="1" si="37"/>
        <v>30.072429902746176</v>
      </c>
      <c r="E70" s="307">
        <f t="shared" ca="1" si="38"/>
        <v>150.09401675311315</v>
      </c>
      <c r="F70" s="304">
        <f t="shared" ca="1" si="39"/>
        <v>153.07699012372629</v>
      </c>
      <c r="G70" s="306">
        <f t="shared" ca="1" si="40"/>
        <v>18.20301719172064</v>
      </c>
      <c r="H70" s="307">
        <f t="shared" ca="1" si="41"/>
        <v>96.692733843336939</v>
      </c>
      <c r="I70" s="304">
        <f t="shared" ca="1" si="42"/>
        <v>98.391232398931123</v>
      </c>
      <c r="J70" s="306">
        <f t="shared" ca="1" si="43"/>
        <v>5.6864031575164056</v>
      </c>
      <c r="K70" s="307">
        <f t="shared" ca="1" si="44"/>
        <v>31.057868262909597</v>
      </c>
      <c r="L70" s="304">
        <f t="shared" ca="1" si="29"/>
        <v>31.574140715244489</v>
      </c>
      <c r="M70" s="306">
        <f t="shared" ca="1" si="45"/>
        <v>1.3847178538584475</v>
      </c>
      <c r="N70" s="304">
        <f t="shared" ca="1" si="46"/>
        <v>79.338488842502159</v>
      </c>
      <c r="P70" s="310">
        <f t="shared" ca="1" si="47"/>
        <v>7</v>
      </c>
      <c r="Q70" s="304">
        <f t="shared" ca="1" si="48"/>
        <v>1313.979875</v>
      </c>
      <c r="R70" s="306">
        <f t="shared" ca="1" si="49"/>
        <v>0.64573142596928534</v>
      </c>
      <c r="S70" s="307">
        <f t="shared" ca="1" si="50"/>
        <v>7.8445883489389594</v>
      </c>
      <c r="T70" s="304">
        <f t="shared" ca="1" si="30"/>
        <v>76.955411703091201</v>
      </c>
      <c r="U70" s="311">
        <f t="shared" ca="1" si="31"/>
        <v>0</v>
      </c>
      <c r="V70" s="306">
        <f t="shared" ca="1" si="32"/>
        <v>1.2212013100983206</v>
      </c>
      <c r="W70" s="304">
        <f t="shared" ca="1" si="33"/>
        <v>38.802870847884464</v>
      </c>
      <c r="Y70" s="314" t="str">
        <f t="shared" ca="1" si="51"/>
        <v/>
      </c>
      <c r="Z70" s="315" t="str">
        <f t="shared" ca="1" si="52"/>
        <v/>
      </c>
      <c r="AA70" s="316" t="str">
        <f t="shared" ca="1" si="53"/>
        <v/>
      </c>
      <c r="AC70" s="310" t="e">
        <f t="shared" ca="1" si="54"/>
        <v>#N/A</v>
      </c>
      <c r="AD70" s="323" t="e">
        <f t="shared" ca="1" si="55"/>
        <v>#N/A</v>
      </c>
      <c r="AE70" s="324">
        <f t="shared" ca="1" si="34"/>
        <v>31.057868262909597</v>
      </c>
      <c r="AG70" s="306">
        <f t="shared" ca="1" si="56"/>
        <v>153.06625179661228</v>
      </c>
      <c r="AH70" s="304">
        <f t="shared" ca="1" si="57"/>
        <v>162.70723897244238</v>
      </c>
    </row>
    <row r="71" spans="1:34" x14ac:dyDescent="0.2">
      <c r="A71" s="347">
        <f t="shared" ca="1" si="35"/>
        <v>0.01</v>
      </c>
      <c r="B71" s="304">
        <f t="shared" ca="1" si="36"/>
        <v>0.67000000000000037</v>
      </c>
      <c r="D71" s="306">
        <f t="shared" ca="1" si="37"/>
        <v>30.082377391186803</v>
      </c>
      <c r="E71" s="307">
        <f t="shared" ca="1" si="38"/>
        <v>149.98479005182944</v>
      </c>
      <c r="F71" s="304">
        <f t="shared" ca="1" si="39"/>
        <v>152.97184929390485</v>
      </c>
      <c r="G71" s="306">
        <f t="shared" ca="1" si="40"/>
        <v>18.503840965632509</v>
      </c>
      <c r="H71" s="307">
        <f t="shared" ca="1" si="41"/>
        <v>98.192581743855229</v>
      </c>
      <c r="I71" s="304">
        <f t="shared" ca="1" si="42"/>
        <v>99.920844872354394</v>
      </c>
      <c r="J71" s="306">
        <f t="shared" ca="1" si="43"/>
        <v>5.8699374483031717</v>
      </c>
      <c r="K71" s="307">
        <f t="shared" ca="1" si="44"/>
        <v>32.032294840845559</v>
      </c>
      <c r="L71" s="304">
        <f t="shared" ca="1" si="29"/>
        <v>32.565688667950091</v>
      </c>
      <c r="M71" s="306">
        <f t="shared" ca="1" si="45"/>
        <v>1.3845362187108574</v>
      </c>
      <c r="N71" s="304">
        <f t="shared" ca="1" si="46"/>
        <v>79.328081915134007</v>
      </c>
      <c r="P71" s="310">
        <f t="shared" ca="1" si="47"/>
        <v>7</v>
      </c>
      <c r="Q71" s="304">
        <f t="shared" ca="1" si="48"/>
        <v>1313.2971250000001</v>
      </c>
      <c r="R71" s="306">
        <f t="shared" ca="1" si="49"/>
        <v>0.6453959009437743</v>
      </c>
      <c r="S71" s="307">
        <f t="shared" ca="1" si="50"/>
        <v>7.8381343899295217</v>
      </c>
      <c r="T71" s="304">
        <f t="shared" ca="1" si="30"/>
        <v>76.892098365208611</v>
      </c>
      <c r="U71" s="311">
        <f t="shared" ca="1" si="31"/>
        <v>0</v>
      </c>
      <c r="V71" s="306">
        <f t="shared" ca="1" si="32"/>
        <v>1.2210823184984438</v>
      </c>
      <c r="W71" s="304">
        <f t="shared" ca="1" si="33"/>
        <v>40.014826084527584</v>
      </c>
      <c r="Y71" s="314" t="str">
        <f t="shared" ca="1" si="51"/>
        <v/>
      </c>
      <c r="Z71" s="315" t="str">
        <f t="shared" ca="1" si="52"/>
        <v/>
      </c>
      <c r="AA71" s="316" t="str">
        <f t="shared" ca="1" si="53"/>
        <v/>
      </c>
      <c r="AC71" s="310" t="e">
        <f t="shared" ca="1" si="54"/>
        <v>#N/A</v>
      </c>
      <c r="AD71" s="323" t="e">
        <f t="shared" ca="1" si="55"/>
        <v>#N/A</v>
      </c>
      <c r="AE71" s="324">
        <f t="shared" ca="1" si="34"/>
        <v>32.032294840845559</v>
      </c>
      <c r="AG71" s="306">
        <f t="shared" ca="1" si="56"/>
        <v>152.96108251626507</v>
      </c>
      <c r="AH71" s="304">
        <f t="shared" ca="1" si="57"/>
        <v>162.60173540652644</v>
      </c>
    </row>
    <row r="72" spans="1:34" x14ac:dyDescent="0.2">
      <c r="A72" s="347">
        <f t="shared" ca="1" si="35"/>
        <v>0.01</v>
      </c>
      <c r="B72" s="304">
        <f t="shared" ca="1" si="36"/>
        <v>0.68000000000000038</v>
      </c>
      <c r="D72" s="306">
        <f t="shared" ca="1" si="37"/>
        <v>30.091401170717219</v>
      </c>
      <c r="E72" s="307">
        <f t="shared" ca="1" si="38"/>
        <v>149.87319089699824</v>
      </c>
      <c r="F72" s="304">
        <f t="shared" ca="1" si="39"/>
        <v>152.86420697490018</v>
      </c>
      <c r="G72" s="306">
        <f t="shared" ca="1" si="40"/>
        <v>18.80475497733968</v>
      </c>
      <c r="H72" s="307">
        <f t="shared" ca="1" si="41"/>
        <v>99.691313652825215</v>
      </c>
      <c r="I72" s="304">
        <f t="shared" ca="1" si="42"/>
        <v>101.44938061705334</v>
      </c>
      <c r="J72" s="306">
        <f t="shared" ca="1" si="43"/>
        <v>6.0564804280180322</v>
      </c>
      <c r="K72" s="307">
        <f t="shared" ca="1" si="44"/>
        <v>33.021714317828959</v>
      </c>
      <c r="L72" s="304">
        <f t="shared" ca="1" si="29"/>
        <v>33.572527037196281</v>
      </c>
      <c r="M72" s="306">
        <f t="shared" ca="1" si="45"/>
        <v>1.384357147652886</v>
      </c>
      <c r="N72" s="304">
        <f t="shared" ca="1" si="46"/>
        <v>79.317821899279309</v>
      </c>
      <c r="P72" s="310">
        <f t="shared" ca="1" si="47"/>
        <v>7</v>
      </c>
      <c r="Q72" s="304">
        <f t="shared" ca="1" si="48"/>
        <v>1312.6143749999999</v>
      </c>
      <c r="R72" s="306">
        <f t="shared" ca="1" si="49"/>
        <v>0.64506037591826304</v>
      </c>
      <c r="S72" s="307">
        <f t="shared" ca="1" si="50"/>
        <v>7.8316837861703394</v>
      </c>
      <c r="T72" s="304">
        <f t="shared" ca="1" si="30"/>
        <v>76.828817942331028</v>
      </c>
      <c r="U72" s="311">
        <f t="shared" ca="1" si="31"/>
        <v>0</v>
      </c>
      <c r="V72" s="306">
        <f t="shared" ca="1" si="32"/>
        <v>1.2209615078926979</v>
      </c>
      <c r="W72" s="304">
        <f t="shared" ca="1" si="33"/>
        <v>41.244359940007492</v>
      </c>
      <c r="Y72" s="314" t="str">
        <f t="shared" ca="1" si="51"/>
        <v/>
      </c>
      <c r="Z72" s="315" t="str">
        <f t="shared" ca="1" si="52"/>
        <v/>
      </c>
      <c r="AA72" s="316" t="str">
        <f t="shared" ca="1" si="53"/>
        <v/>
      </c>
      <c r="AC72" s="310" t="e">
        <f t="shared" ca="1" si="54"/>
        <v>#N/A</v>
      </c>
      <c r="AD72" s="323" t="e">
        <f t="shared" ca="1" si="55"/>
        <v>#N/A</v>
      </c>
      <c r="AE72" s="324">
        <f t="shared" ca="1" si="34"/>
        <v>33.021714317828959</v>
      </c>
      <c r="AG72" s="306">
        <f t="shared" ca="1" si="56"/>
        <v>152.85341181385112</v>
      </c>
      <c r="AH72" s="304">
        <f t="shared" ca="1" si="57"/>
        <v>162.49373489296204</v>
      </c>
    </row>
    <row r="73" spans="1:34" x14ac:dyDescent="0.2">
      <c r="A73" s="347">
        <f t="shared" ca="1" si="35"/>
        <v>0.01</v>
      </c>
      <c r="B73" s="304">
        <f t="shared" ca="1" si="36"/>
        <v>0.69000000000000039</v>
      </c>
      <c r="D73" s="306">
        <f t="shared" ca="1" si="37"/>
        <v>30.099513940846482</v>
      </c>
      <c r="E73" s="307">
        <f t="shared" ca="1" si="38"/>
        <v>149.75922005579986</v>
      </c>
      <c r="F73" s="304">
        <f t="shared" ca="1" si="39"/>
        <v>152.75406616910954</v>
      </c>
      <c r="G73" s="306">
        <f t="shared" ca="1" si="40"/>
        <v>19.105750116748144</v>
      </c>
      <c r="H73" s="307">
        <f t="shared" ca="1" si="41"/>
        <v>101.18890585338322</v>
      </c>
      <c r="I73" s="304">
        <f t="shared" ca="1" si="42"/>
        <v>102.97681464935918</v>
      </c>
      <c r="J73" s="306">
        <f t="shared" ca="1" si="43"/>
        <v>6.2460329534884718</v>
      </c>
      <c r="K73" s="307">
        <f t="shared" ca="1" si="44"/>
        <v>34.026115415360003</v>
      </c>
      <c r="L73" s="304">
        <f t="shared" ca="1" si="29"/>
        <v>34.594644931195113</v>
      </c>
      <c r="M73" s="306">
        <f t="shared" ca="1" si="45"/>
        <v>1.3841805650821961</v>
      </c>
      <c r="N73" s="304">
        <f t="shared" ca="1" si="46"/>
        <v>79.307704463243212</v>
      </c>
      <c r="P73" s="310">
        <f t="shared" ca="1" si="47"/>
        <v>7</v>
      </c>
      <c r="Q73" s="304">
        <f t="shared" ca="1" si="48"/>
        <v>1311.9316249999999</v>
      </c>
      <c r="R73" s="306">
        <f t="shared" ca="1" si="49"/>
        <v>0.64472485089275189</v>
      </c>
      <c r="S73" s="307">
        <f t="shared" ca="1" si="50"/>
        <v>7.8252365376614117</v>
      </c>
      <c r="T73" s="304">
        <f t="shared" ca="1" si="30"/>
        <v>76.765570434458454</v>
      </c>
      <c r="U73" s="311">
        <f t="shared" ca="1" si="31"/>
        <v>0</v>
      </c>
      <c r="V73" s="306">
        <f t="shared" ca="1" si="32"/>
        <v>1.2208388801987491</v>
      </c>
      <c r="W73" s="304">
        <f t="shared" ca="1" si="33"/>
        <v>42.491401474333806</v>
      </c>
      <c r="Y73" s="314" t="str">
        <f t="shared" ca="1" si="51"/>
        <v/>
      </c>
      <c r="Z73" s="315" t="str">
        <f t="shared" ca="1" si="52"/>
        <v/>
      </c>
      <c r="AA73" s="316" t="str">
        <f t="shared" ca="1" si="53"/>
        <v/>
      </c>
      <c r="AC73" s="310" t="e">
        <f t="shared" ca="1" si="54"/>
        <v>#N/A</v>
      </c>
      <c r="AD73" s="323" t="e">
        <f t="shared" ca="1" si="55"/>
        <v>#N/A</v>
      </c>
      <c r="AE73" s="324">
        <f t="shared" ca="1" si="34"/>
        <v>34.026115415360003</v>
      </c>
      <c r="AG73" s="306">
        <f t="shared" ca="1" si="56"/>
        <v>152.74324268249967</v>
      </c>
      <c r="AH73" s="304">
        <f t="shared" ca="1" si="57"/>
        <v>162.38324029496238</v>
      </c>
    </row>
    <row r="74" spans="1:34" x14ac:dyDescent="0.2">
      <c r="A74" s="347">
        <f t="shared" ca="1" si="35"/>
        <v>0.01</v>
      </c>
      <c r="B74" s="304">
        <f t="shared" ca="1" si="36"/>
        <v>0.7000000000000004</v>
      </c>
      <c r="D74" s="306">
        <f t="shared" ca="1" si="37"/>
        <v>30.106727882721035</v>
      </c>
      <c r="E74" s="307">
        <f t="shared" ca="1" si="38"/>
        <v>149.64287856599492</v>
      </c>
      <c r="F74" s="304">
        <f t="shared" ca="1" si="39"/>
        <v>152.64143005528123</v>
      </c>
      <c r="G74" s="306">
        <f t="shared" ca="1" si="40"/>
        <v>19.406817395575356</v>
      </c>
      <c r="H74" s="307">
        <f t="shared" ca="1" si="41"/>
        <v>102.68533463904316</v>
      </c>
      <c r="I74" s="304">
        <f t="shared" ca="1" si="42"/>
        <v>104.50312201727507</v>
      </c>
      <c r="J74" s="306">
        <f t="shared" ca="1" si="43"/>
        <v>6.4385957910500888</v>
      </c>
      <c r="K74" s="307">
        <f t="shared" ca="1" si="44"/>
        <v>35.045486617822135</v>
      </c>
      <c r="L74" s="304">
        <f t="shared" ca="1" si="29"/>
        <v>35.632031208457349</v>
      </c>
      <c r="M74" s="306">
        <f t="shared" ca="1" si="45"/>
        <v>1.3840063986786437</v>
      </c>
      <c r="N74" s="304">
        <f t="shared" ca="1" si="46"/>
        <v>79.297725463386683</v>
      </c>
      <c r="P74" s="310">
        <f t="shared" ca="1" si="47"/>
        <v>7</v>
      </c>
      <c r="Q74" s="304">
        <f t="shared" ca="1" si="48"/>
        <v>1311.248875</v>
      </c>
      <c r="R74" s="306">
        <f t="shared" ca="1" si="49"/>
        <v>0.64438932586724074</v>
      </c>
      <c r="S74" s="307">
        <f t="shared" ca="1" si="50"/>
        <v>7.8187926444027394</v>
      </c>
      <c r="T74" s="304">
        <f t="shared" ca="1" si="30"/>
        <v>76.702355841590872</v>
      </c>
      <c r="U74" s="311">
        <f t="shared" ca="1" si="31"/>
        <v>0</v>
      </c>
      <c r="V74" s="306">
        <f t="shared" ca="1" si="32"/>
        <v>1.2207144373707057</v>
      </c>
      <c r="W74" s="304">
        <f t="shared" ca="1" si="33"/>
        <v>43.755878453631837</v>
      </c>
      <c r="Y74" s="314" t="str">
        <f t="shared" ca="1" si="51"/>
        <v/>
      </c>
      <c r="Z74" s="315" t="str">
        <f t="shared" ca="1" si="52"/>
        <v/>
      </c>
      <c r="AA74" s="316" t="str">
        <f t="shared" ca="1" si="53"/>
        <v/>
      </c>
      <c r="AC74" s="310" t="e">
        <f t="shared" ca="1" si="54"/>
        <v>#N/A</v>
      </c>
      <c r="AD74" s="323" t="e">
        <f t="shared" ca="1" si="55"/>
        <v>#N/A</v>
      </c>
      <c r="AE74" s="324">
        <f t="shared" ca="1" si="34"/>
        <v>35.045486617822135</v>
      </c>
      <c r="AG74" s="306">
        <f t="shared" ca="1" si="56"/>
        <v>152.63057829204013</v>
      </c>
      <c r="AH74" s="304">
        <f t="shared" ca="1" si="57"/>
        <v>162.27025465804303</v>
      </c>
    </row>
    <row r="75" spans="1:34" x14ac:dyDescent="0.2">
      <c r="A75" s="347">
        <f t="shared" ca="1" si="35"/>
        <v>0.01</v>
      </c>
      <c r="B75" s="304">
        <f t="shared" ca="1" si="36"/>
        <v>0.71000000000000041</v>
      </c>
      <c r="D75" s="306">
        <f t="shared" ca="1" si="37"/>
        <v>30.113054691687068</v>
      </c>
      <c r="E75" s="307">
        <f t="shared" ca="1" si="38"/>
        <v>149.52416773039215</v>
      </c>
      <c r="F75" s="304">
        <f t="shared" ca="1" si="39"/>
        <v>152.52630198864387</v>
      </c>
      <c r="G75" s="306">
        <f t="shared" ca="1" si="40"/>
        <v>19.707947942492225</v>
      </c>
      <c r="H75" s="307">
        <f t="shared" ca="1" si="41"/>
        <v>104.18057631634709</v>
      </c>
      <c r="I75" s="304">
        <f t="shared" ca="1" si="42"/>
        <v>106.02827780224577</v>
      </c>
      <c r="J75" s="306">
        <f t="shared" ca="1" si="43"/>
        <v>6.6341696177404268</v>
      </c>
      <c r="K75" s="307">
        <f t="shared" ca="1" si="44"/>
        <v>36.079816172599088</v>
      </c>
      <c r="L75" s="304">
        <f t="shared" ca="1" si="29"/>
        <v>36.684674478118147</v>
      </c>
      <c r="M75" s="306">
        <f t="shared" ca="1" si="45"/>
        <v>1.3838345792159636</v>
      </c>
      <c r="N75" s="304">
        <f t="shared" ca="1" si="46"/>
        <v>79.287880933336908</v>
      </c>
      <c r="P75" s="310">
        <f t="shared" ca="1" si="47"/>
        <v>7</v>
      </c>
      <c r="Q75" s="304">
        <f t="shared" ca="1" si="48"/>
        <v>1310.5661249999998</v>
      </c>
      <c r="R75" s="306">
        <f t="shared" ca="1" si="49"/>
        <v>0.64405380084172947</v>
      </c>
      <c r="S75" s="307">
        <f t="shared" ca="1" si="50"/>
        <v>7.8123521063943224</v>
      </c>
      <c r="T75" s="304">
        <f t="shared" ca="1" si="30"/>
        <v>76.639174163728313</v>
      </c>
      <c r="U75" s="311">
        <f t="shared" ca="1" si="31"/>
        <v>0</v>
      </c>
      <c r="V75" s="306">
        <f t="shared" ca="1" si="32"/>
        <v>1.2205881813990622</v>
      </c>
      <c r="W75" s="304">
        <f t="shared" ca="1" si="33"/>
        <v>45.037717357780195</v>
      </c>
      <c r="Y75" s="314" t="str">
        <f t="shared" ca="1" si="51"/>
        <v/>
      </c>
      <c r="Z75" s="315" t="str">
        <f t="shared" ca="1" si="52"/>
        <v/>
      </c>
      <c r="AA75" s="316" t="str">
        <f t="shared" ca="1" si="53"/>
        <v/>
      </c>
      <c r="AC75" s="310" t="e">
        <f t="shared" ca="1" si="54"/>
        <v>#N/A</v>
      </c>
      <c r="AD75" s="323" t="e">
        <f t="shared" ca="1" si="55"/>
        <v>#N/A</v>
      </c>
      <c r="AE75" s="324">
        <f t="shared" ca="1" si="34"/>
        <v>36.079816172599088</v>
      </c>
      <c r="AG75" s="306">
        <f t="shared" ca="1" si="56"/>
        <v>152.51542198911116</v>
      </c>
      <c r="AH75" s="304">
        <f t="shared" ca="1" si="57"/>
        <v>162.15478120980978</v>
      </c>
    </row>
    <row r="76" spans="1:34" x14ac:dyDescent="0.2">
      <c r="A76" s="347">
        <f t="shared" ca="1" si="35"/>
        <v>0.01</v>
      </c>
      <c r="B76" s="304">
        <f t="shared" ca="1" si="36"/>
        <v>0.72000000000000042</v>
      </c>
      <c r="D76" s="306">
        <f t="shared" ca="1" si="37"/>
        <v>30.118505607496463</v>
      </c>
      <c r="E76" s="307">
        <f t="shared" ca="1" si="38"/>
        <v>149.40308911166721</v>
      </c>
      <c r="F76" s="304">
        <f t="shared" ca="1" si="39"/>
        <v>152.40868550098307</v>
      </c>
      <c r="G76" s="306">
        <f t="shared" ca="1" si="40"/>
        <v>20.009132998567189</v>
      </c>
      <c r="H76" s="307">
        <f t="shared" ca="1" si="41"/>
        <v>105.67460720746375</v>
      </c>
      <c r="I76" s="304">
        <f t="shared" ca="1" si="42"/>
        <v>107.55225712092749</v>
      </c>
      <c r="J76" s="306">
        <f t="shared" ca="1" si="43"/>
        <v>6.8327550224457241</v>
      </c>
      <c r="K76" s="307">
        <f t="shared" ca="1" si="44"/>
        <v>37.129092090218144</v>
      </c>
      <c r="L76" s="304">
        <f t="shared" ca="1" si="29"/>
        <v>37.752563100280447</v>
      </c>
      <c r="M76" s="306">
        <f t="shared" ca="1" si="45"/>
        <v>1.3836650403868127</v>
      </c>
      <c r="N76" s="304">
        <f t="shared" ca="1" si="46"/>
        <v>79.278167073962962</v>
      </c>
      <c r="P76" s="310">
        <f t="shared" ca="1" si="47"/>
        <v>7</v>
      </c>
      <c r="Q76" s="304">
        <f t="shared" ca="1" si="48"/>
        <v>1309.8833749999999</v>
      </c>
      <c r="R76" s="306">
        <f t="shared" ca="1" si="49"/>
        <v>0.64371827581621832</v>
      </c>
      <c r="S76" s="307">
        <f t="shared" ca="1" si="50"/>
        <v>7.80591492363616</v>
      </c>
      <c r="T76" s="304">
        <f t="shared" ca="1" si="30"/>
        <v>76.576025400870734</v>
      </c>
      <c r="U76" s="311">
        <f t="shared" ca="1" si="31"/>
        <v>0</v>
      </c>
      <c r="V76" s="306">
        <f t="shared" ca="1" si="32"/>
        <v>1.2204601143106404</v>
      </c>
      <c r="W76" s="304">
        <f t="shared" ca="1" si="33"/>
        <v>46.336843388251786</v>
      </c>
      <c r="Y76" s="314" t="str">
        <f t="shared" ca="1" si="51"/>
        <v/>
      </c>
      <c r="Z76" s="315" t="str">
        <f t="shared" ca="1" si="52"/>
        <v/>
      </c>
      <c r="AA76" s="316" t="str">
        <f t="shared" ca="1" si="53"/>
        <v/>
      </c>
      <c r="AC76" s="310" t="e">
        <f t="shared" ca="1" si="54"/>
        <v>#N/A</v>
      </c>
      <c r="AD76" s="323" t="e">
        <f t="shared" ca="1" si="55"/>
        <v>#N/A</v>
      </c>
      <c r="AE76" s="324">
        <f t="shared" ca="1" si="34"/>
        <v>37.129092090218144</v>
      </c>
      <c r="AG76" s="306">
        <f t="shared" ca="1" si="56"/>
        <v>152.39777729721834</v>
      </c>
      <c r="AH76" s="304">
        <f t="shared" ca="1" si="57"/>
        <v>162.03682335971808</v>
      </c>
    </row>
    <row r="77" spans="1:34" x14ac:dyDescent="0.2">
      <c r="A77" s="347">
        <f t="shared" ca="1" si="35"/>
        <v>0.01</v>
      </c>
      <c r="B77" s="304">
        <f t="shared" ca="1" si="36"/>
        <v>0.73000000000000043</v>
      </c>
      <c r="D77" s="306">
        <f t="shared" ca="1" si="37"/>
        <v>30.123091442356436</v>
      </c>
      <c r="E77" s="307">
        <f t="shared" ca="1" si="38"/>
        <v>149.27964452750021</v>
      </c>
      <c r="F77" s="304">
        <f t="shared" ca="1" si="39"/>
        <v>152.28858430066711</v>
      </c>
      <c r="G77" s="306">
        <f t="shared" ca="1" si="40"/>
        <v>20.310363912990752</v>
      </c>
      <c r="H77" s="307">
        <f t="shared" ca="1" si="41"/>
        <v>107.16740365273876</v>
      </c>
      <c r="I77" s="304">
        <f t="shared" ca="1" si="42"/>
        <v>109.07503512695818</v>
      </c>
      <c r="J77" s="306">
        <f t="shared" ca="1" si="43"/>
        <v>7.034352507003514</v>
      </c>
      <c r="K77" s="307">
        <f t="shared" ca="1" si="44"/>
        <v>38.193302144519159</v>
      </c>
      <c r="L77" s="304">
        <f t="shared" ca="1" si="29"/>
        <v>38.835685186376182</v>
      </c>
      <c r="M77" s="306">
        <f t="shared" ca="1" si="45"/>
        <v>1.3834977186400439</v>
      </c>
      <c r="N77" s="304">
        <f t="shared" ca="1" si="46"/>
        <v>79.268580244052359</v>
      </c>
      <c r="P77" s="310">
        <f t="shared" ca="1" si="47"/>
        <v>7</v>
      </c>
      <c r="Q77" s="304">
        <f t="shared" ca="1" si="48"/>
        <v>1309.2006249999999</v>
      </c>
      <c r="R77" s="306">
        <f t="shared" ca="1" si="49"/>
        <v>0.64338275079070717</v>
      </c>
      <c r="S77" s="307">
        <f t="shared" ca="1" si="50"/>
        <v>7.799481096128253</v>
      </c>
      <c r="T77" s="304">
        <f t="shared" ca="1" si="30"/>
        <v>76.512909553018162</v>
      </c>
      <c r="U77" s="311">
        <f t="shared" ca="1" si="31"/>
        <v>0</v>
      </c>
      <c r="V77" s="306">
        <f t="shared" ca="1" si="32"/>
        <v>1.220330238168525</v>
      </c>
      <c r="W77" s="304">
        <f t="shared" ca="1" si="33"/>
        <v>47.653180476157019</v>
      </c>
      <c r="Y77" s="314" t="str">
        <f t="shared" ca="1" si="51"/>
        <v/>
      </c>
      <c r="Z77" s="315" t="str">
        <f t="shared" ca="1" si="52"/>
        <v/>
      </c>
      <c r="AA77" s="316" t="str">
        <f t="shared" ca="1" si="53"/>
        <v/>
      </c>
      <c r="AC77" s="310" t="e">
        <f t="shared" ca="1" si="54"/>
        <v>#N/A</v>
      </c>
      <c r="AD77" s="323" t="e">
        <f t="shared" ca="1" si="55"/>
        <v>#N/A</v>
      </c>
      <c r="AE77" s="324">
        <f t="shared" ca="1" si="34"/>
        <v>38.193302144519159</v>
      </c>
      <c r="AG77" s="306">
        <f t="shared" ca="1" si="56"/>
        <v>152.27764791674204</v>
      </c>
      <c r="AH77" s="304">
        <f t="shared" ca="1" si="57"/>
        <v>161.91638469880354</v>
      </c>
    </row>
    <row r="78" spans="1:34" x14ac:dyDescent="0.2">
      <c r="A78" s="347">
        <f t="shared" ca="1" si="35"/>
        <v>0.01</v>
      </c>
      <c r="B78" s="304">
        <f t="shared" ca="1" si="36"/>
        <v>0.74000000000000044</v>
      </c>
      <c r="D78" s="306">
        <f t="shared" ca="1" si="37"/>
        <v>30.126822607004819</v>
      </c>
      <c r="E78" s="307">
        <f t="shared" ca="1" si="38"/>
        <v>149.15383604600416</v>
      </c>
      <c r="F78" s="304">
        <f t="shared" ca="1" si="39"/>
        <v>152.16600227262404</v>
      </c>
      <c r="G78" s="306">
        <f t="shared" ca="1" si="40"/>
        <v>20.611632139060799</v>
      </c>
      <c r="H78" s="307">
        <f t="shared" ca="1" si="41"/>
        <v>108.6589420131988</v>
      </c>
      <c r="I78" s="304">
        <f t="shared" ca="1" si="42"/>
        <v>110.59658701272686</v>
      </c>
      <c r="J78" s="306">
        <f t="shared" ca="1" si="43"/>
        <v>7.2389624872637715</v>
      </c>
      <c r="K78" s="307">
        <f t="shared" ca="1" si="44"/>
        <v>39.272433872848843</v>
      </c>
      <c r="L78" s="304">
        <f t="shared" ca="1" si="29"/>
        <v>39.934028599545243</v>
      </c>
      <c r="M78" s="306">
        <f t="shared" ca="1" si="45"/>
        <v>1.3833325530291982</v>
      </c>
      <c r="N78" s="304">
        <f t="shared" ca="1" si="46"/>
        <v>79.259116951630205</v>
      </c>
      <c r="P78" s="310">
        <f t="shared" ca="1" si="47"/>
        <v>7</v>
      </c>
      <c r="Q78" s="304">
        <f t="shared" ca="1" si="48"/>
        <v>1308.517875</v>
      </c>
      <c r="R78" s="306">
        <f t="shared" ca="1" si="49"/>
        <v>0.64304722576519613</v>
      </c>
      <c r="S78" s="307">
        <f t="shared" ca="1" si="50"/>
        <v>7.7930506238706014</v>
      </c>
      <c r="T78" s="304">
        <f t="shared" ca="1" si="30"/>
        <v>76.449826620170597</v>
      </c>
      <c r="U78" s="311">
        <f t="shared" ca="1" si="31"/>
        <v>0</v>
      </c>
      <c r="V78" s="306">
        <f t="shared" ca="1" si="32"/>
        <v>1.2201985550719976</v>
      </c>
      <c r="W78" s="304">
        <f t="shared" ca="1" si="33"/>
        <v>48.986651290487316</v>
      </c>
      <c r="Y78" s="314" t="str">
        <f t="shared" ca="1" si="51"/>
        <v/>
      </c>
      <c r="Z78" s="315" t="str">
        <f t="shared" ca="1" si="52"/>
        <v/>
      </c>
      <c r="AA78" s="316" t="str">
        <f t="shared" ca="1" si="53"/>
        <v/>
      </c>
      <c r="AC78" s="310" t="e">
        <f t="shared" ca="1" si="54"/>
        <v>#N/A</v>
      </c>
      <c r="AD78" s="323" t="e">
        <f t="shared" ca="1" si="55"/>
        <v>#N/A</v>
      </c>
      <c r="AE78" s="324">
        <f t="shared" ca="1" si="34"/>
        <v>39.272433872848843</v>
      </c>
      <c r="AG78" s="306">
        <f t="shared" ca="1" si="56"/>
        <v>152.15503772489828</v>
      </c>
      <c r="AH78" s="304">
        <f t="shared" ca="1" si="57"/>
        <v>161.7934689993846</v>
      </c>
    </row>
    <row r="79" spans="1:34" x14ac:dyDescent="0.2">
      <c r="A79" s="347">
        <f t="shared" ca="1" si="35"/>
        <v>0.01</v>
      </c>
      <c r="B79" s="304">
        <f t="shared" ca="1" si="36"/>
        <v>0.75000000000000044</v>
      </c>
      <c r="D79" s="306">
        <f t="shared" ca="1" si="37"/>
        <v>30.129709134974139</v>
      </c>
      <c r="E79" s="307">
        <f t="shared" ca="1" si="38"/>
        <v>149.02566598141709</v>
      </c>
      <c r="F79" s="304">
        <f t="shared" ca="1" si="39"/>
        <v>152.0409434782718</v>
      </c>
      <c r="G79" s="306">
        <f t="shared" ca="1" si="40"/>
        <v>20.912929230410541</v>
      </c>
      <c r="H79" s="307">
        <f t="shared" ca="1" si="41"/>
        <v>110.14919867301296</v>
      </c>
      <c r="I79" s="304">
        <f t="shared" ca="1" si="42"/>
        <v>112.11688801114236</v>
      </c>
      <c r="J79" s="306">
        <f t="shared" ca="1" si="43"/>
        <v>7.4465852941111281</v>
      </c>
      <c r="K79" s="307">
        <f t="shared" ca="1" si="44"/>
        <v>40.366474576279899</v>
      </c>
      <c r="L79" s="304">
        <f t="shared" ca="1" si="29"/>
        <v>41.047580955032217</v>
      </c>
      <c r="M79" s="306">
        <f t="shared" ca="1" si="45"/>
        <v>1.3831694850712983</v>
      </c>
      <c r="N79" s="304">
        <f t="shared" ca="1" si="46"/>
        <v>79.249773845868717</v>
      </c>
      <c r="P79" s="310">
        <f t="shared" ca="1" si="47"/>
        <v>7</v>
      </c>
      <c r="Q79" s="304">
        <f t="shared" ca="1" si="48"/>
        <v>1307.8351249999998</v>
      </c>
      <c r="R79" s="306">
        <f t="shared" ca="1" si="49"/>
        <v>0.64271170073968487</v>
      </c>
      <c r="S79" s="307">
        <f t="shared" ca="1" si="50"/>
        <v>7.7866235068632044</v>
      </c>
      <c r="T79" s="304">
        <f t="shared" ca="1" si="30"/>
        <v>76.386776602328041</v>
      </c>
      <c r="U79" s="311">
        <f t="shared" ca="1" si="31"/>
        <v>0</v>
      </c>
      <c r="V79" s="306">
        <f t="shared" ca="1" si="32"/>
        <v>1.2200650671564639</v>
      </c>
      <c r="W79" s="304">
        <f t="shared" ca="1" si="33"/>
        <v>50.33717724655785</v>
      </c>
      <c r="Y79" s="314" t="str">
        <f t="shared" ca="1" si="51"/>
        <v/>
      </c>
      <c r="Z79" s="315" t="str">
        <f t="shared" ca="1" si="52"/>
        <v/>
      </c>
      <c r="AA79" s="316" t="str">
        <f t="shared" ca="1" si="53"/>
        <v/>
      </c>
      <c r="AC79" s="310" t="e">
        <f t="shared" ca="1" si="54"/>
        <v>#N/A</v>
      </c>
      <c r="AD79" s="323" t="e">
        <f t="shared" ca="1" si="55"/>
        <v>#N/A</v>
      </c>
      <c r="AE79" s="324">
        <f t="shared" ca="1" si="34"/>
        <v>40.366474576279899</v>
      </c>
      <c r="AG79" s="306">
        <f t="shared" ca="1" si="56"/>
        <v>152.02995077565328</v>
      </c>
      <c r="AH79" s="304">
        <f t="shared" ca="1" si="57"/>
        <v>161.66808021473639</v>
      </c>
    </row>
    <row r="80" spans="1:34" x14ac:dyDescent="0.2">
      <c r="A80" s="347">
        <f t="shared" ca="1" si="35"/>
        <v>0.01</v>
      </c>
      <c r="B80" s="304">
        <f t="shared" ca="1" si="36"/>
        <v>0.76000000000000045</v>
      </c>
      <c r="D80" s="306">
        <f t="shared" ca="1" si="37"/>
        <v>30.131760705192349</v>
      </c>
      <c r="E80" s="307">
        <f t="shared" ca="1" si="38"/>
        <v>148.89513689003485</v>
      </c>
      <c r="F80" s="304">
        <f t="shared" ca="1" si="39"/>
        <v>151.91341215540248</v>
      </c>
      <c r="G80" s="306">
        <f t="shared" ca="1" si="40"/>
        <v>21.214246837462465</v>
      </c>
      <c r="H80" s="307">
        <f t="shared" ca="1" si="41"/>
        <v>111.63815004191331</v>
      </c>
      <c r="I80" s="304">
        <f t="shared" ca="1" si="42"/>
        <v>113.63591339740063</v>
      </c>
      <c r="J80" s="306">
        <f t="shared" ca="1" si="43"/>
        <v>7.657221174450493</v>
      </c>
      <c r="K80" s="307">
        <f t="shared" ca="1" si="44"/>
        <v>41.47541131985453</v>
      </c>
      <c r="L80" s="304">
        <f t="shared" ca="1" si="29"/>
        <v>42.176329620600825</v>
      </c>
      <c r="M80" s="306">
        <f t="shared" ca="1" si="45"/>
        <v>1.3830084586151126</v>
      </c>
      <c r="N80" s="304">
        <f t="shared" ca="1" si="46"/>
        <v>79.240547709539328</v>
      </c>
      <c r="P80" s="310">
        <f t="shared" ca="1" si="47"/>
        <v>7</v>
      </c>
      <c r="Q80" s="304">
        <f t="shared" ca="1" si="48"/>
        <v>1307.1523749999999</v>
      </c>
      <c r="R80" s="306">
        <f t="shared" ca="1" si="49"/>
        <v>0.64237617571417371</v>
      </c>
      <c r="S80" s="307">
        <f t="shared" ca="1" si="50"/>
        <v>7.7801997451060627</v>
      </c>
      <c r="T80" s="304">
        <f t="shared" ca="1" si="30"/>
        <v>76.323759499490478</v>
      </c>
      <c r="U80" s="311">
        <f t="shared" ca="1" si="31"/>
        <v>0</v>
      </c>
      <c r="V80" s="306">
        <f t="shared" ca="1" si="32"/>
        <v>1.2199297765933816</v>
      </c>
      <c r="W80" s="304">
        <f t="shared" ca="1" si="33"/>
        <v>51.704678514647533</v>
      </c>
      <c r="Y80" s="314" t="str">
        <f t="shared" ca="1" si="51"/>
        <v/>
      </c>
      <c r="Z80" s="315" t="str">
        <f t="shared" ca="1" si="52"/>
        <v/>
      </c>
      <c r="AA80" s="316" t="str">
        <f t="shared" ca="1" si="53"/>
        <v/>
      </c>
      <c r="AC80" s="310" t="e">
        <f t="shared" ca="1" si="54"/>
        <v>#N/A</v>
      </c>
      <c r="AD80" s="323" t="e">
        <f t="shared" ca="1" si="55"/>
        <v>#N/A</v>
      </c>
      <c r="AE80" s="324">
        <f t="shared" ca="1" si="34"/>
        <v>41.47541131985453</v>
      </c>
      <c r="AG80" s="306">
        <f t="shared" ca="1" si="56"/>
        <v>151.9023912995936</v>
      </c>
      <c r="AH80" s="304">
        <f t="shared" ca="1" si="57"/>
        <v>161.54022247873647</v>
      </c>
    </row>
    <row r="81" spans="1:34" x14ac:dyDescent="0.2">
      <c r="A81" s="347">
        <f t="shared" ca="1" si="35"/>
        <v>0.01</v>
      </c>
      <c r="B81" s="304">
        <f t="shared" ca="1" si="36"/>
        <v>0.77000000000000046</v>
      </c>
      <c r="D81" s="306">
        <f t="shared" ca="1" si="37"/>
        <v>30.13298666305419</v>
      </c>
      <c r="E81" s="307">
        <f t="shared" ca="1" si="38"/>
        <v>148.76225156636278</v>
      </c>
      <c r="F81" s="304">
        <f t="shared" ca="1" si="39"/>
        <v>151.78341271802267</v>
      </c>
      <c r="G81" s="306">
        <f t="shared" ca="1" si="40"/>
        <v>21.515576704093007</v>
      </c>
      <c r="H81" s="307">
        <f t="shared" ca="1" si="41"/>
        <v>113.12577255757694</v>
      </c>
      <c r="I81" s="304">
        <f t="shared" ca="1" si="42"/>
        <v>115.15363849074998</v>
      </c>
      <c r="J81" s="306">
        <f t="shared" ca="1" si="43"/>
        <v>7.8708702921582701</v>
      </c>
      <c r="K81" s="307">
        <f t="shared" ca="1" si="44"/>
        <v>42.599230932851981</v>
      </c>
      <c r="L81" s="304">
        <f t="shared" ca="1" si="29"/>
        <v>43.32026171696603</v>
      </c>
      <c r="M81" s="306">
        <f t="shared" ca="1" si="45"/>
        <v>1.3828494197181342</v>
      </c>
      <c r="N81" s="304">
        <f t="shared" ca="1" si="46"/>
        <v>79.23143545196406</v>
      </c>
      <c r="P81" s="310">
        <f t="shared" ca="1" si="47"/>
        <v>7</v>
      </c>
      <c r="Q81" s="304">
        <f t="shared" ca="1" si="48"/>
        <v>1306.469625</v>
      </c>
      <c r="R81" s="306">
        <f t="shared" ca="1" si="49"/>
        <v>0.64204065068866256</v>
      </c>
      <c r="S81" s="307">
        <f t="shared" ca="1" si="50"/>
        <v>7.7737793385991765</v>
      </c>
      <c r="T81" s="304">
        <f t="shared" ca="1" si="30"/>
        <v>76.260775311657923</v>
      </c>
      <c r="U81" s="311">
        <f t="shared" ca="1" si="31"/>
        <v>0</v>
      </c>
      <c r="V81" s="306">
        <f t="shared" ca="1" si="32"/>
        <v>1.2197926855901802</v>
      </c>
      <c r="W81" s="304">
        <f t="shared" ca="1" si="33"/>
        <v>53.089074028834517</v>
      </c>
      <c r="Y81" s="314" t="str">
        <f t="shared" ca="1" si="51"/>
        <v/>
      </c>
      <c r="Z81" s="315" t="str">
        <f t="shared" ca="1" si="52"/>
        <v/>
      </c>
      <c r="AA81" s="316" t="str">
        <f t="shared" ca="1" si="53"/>
        <v/>
      </c>
      <c r="AC81" s="310" t="e">
        <f t="shared" ca="1" si="54"/>
        <v>#N/A</v>
      </c>
      <c r="AD81" s="323" t="e">
        <f t="shared" ca="1" si="55"/>
        <v>#N/A</v>
      </c>
      <c r="AE81" s="324">
        <f t="shared" ca="1" si="34"/>
        <v>42.599230932851981</v>
      </c>
      <c r="AG81" s="306">
        <f t="shared" ca="1" si="56"/>
        <v>151.77236370375294</v>
      </c>
      <c r="AH81" s="304">
        <f t="shared" ca="1" si="57"/>
        <v>161.40990010548191</v>
      </c>
    </row>
    <row r="82" spans="1:34" x14ac:dyDescent="0.2">
      <c r="A82" s="347">
        <f t="shared" ca="1" si="35"/>
        <v>0.01</v>
      </c>
      <c r="B82" s="304">
        <f t="shared" ca="1" si="36"/>
        <v>0.78000000000000047</v>
      </c>
      <c r="D82" s="306">
        <f t="shared" ca="1" si="37"/>
        <v>30.133396040085</v>
      </c>
      <c r="E82" s="307">
        <f t="shared" ca="1" si="38"/>
        <v>148.6270130394675</v>
      </c>
      <c r="F82" s="304">
        <f t="shared" ca="1" si="39"/>
        <v>151.65094975615105</v>
      </c>
      <c r="G82" s="306">
        <f t="shared" ca="1" si="40"/>
        <v>21.816910664493857</v>
      </c>
      <c r="H82" s="307">
        <f t="shared" ca="1" si="41"/>
        <v>114.61204268797161</v>
      </c>
      <c r="I82" s="304">
        <f t="shared" ca="1" si="42"/>
        <v>116.67003865625456</v>
      </c>
      <c r="J82" s="306">
        <f t="shared" ca="1" si="43"/>
        <v>8.0875327290012038</v>
      </c>
      <c r="K82" s="307">
        <f t="shared" ca="1" si="44"/>
        <v>43.737920009079723</v>
      </c>
      <c r="L82" s="304">
        <f t="shared" ca="1" si="29"/>
        <v>44.479364118243886</v>
      </c>
      <c r="M82" s="306">
        <f t="shared" ca="1" si="45"/>
        <v>1.3826923165315932</v>
      </c>
      <c r="N82" s="304">
        <f t="shared" ca="1" si="46"/>
        <v>79.222434102427201</v>
      </c>
      <c r="P82" s="310">
        <f t="shared" ca="1" si="47"/>
        <v>7</v>
      </c>
      <c r="Q82" s="304">
        <f t="shared" ca="1" si="48"/>
        <v>1305.786875</v>
      </c>
      <c r="R82" s="306">
        <f t="shared" ca="1" si="49"/>
        <v>0.64170512566315141</v>
      </c>
      <c r="S82" s="307">
        <f t="shared" ca="1" si="50"/>
        <v>7.7673622873425447</v>
      </c>
      <c r="T82" s="304">
        <f t="shared" ca="1" si="30"/>
        <v>76.197824038830362</v>
      </c>
      <c r="U82" s="311">
        <f t="shared" ca="1" si="31"/>
        <v>0</v>
      </c>
      <c r="V82" s="306">
        <f t="shared" ca="1" si="32"/>
        <v>1.2196537963901797</v>
      </c>
      <c r="W82" s="304">
        <f t="shared" ca="1" si="33"/>
        <v>54.490281496025837</v>
      </c>
      <c r="Y82" s="314" t="str">
        <f t="shared" ca="1" si="51"/>
        <v/>
      </c>
      <c r="Z82" s="315" t="str">
        <f t="shared" ca="1" si="52"/>
        <v/>
      </c>
      <c r="AA82" s="316" t="str">
        <f t="shared" ca="1" si="53"/>
        <v/>
      </c>
      <c r="AC82" s="310" t="e">
        <f t="shared" ca="1" si="54"/>
        <v>#N/A</v>
      </c>
      <c r="AD82" s="323" t="e">
        <f t="shared" ca="1" si="55"/>
        <v>#N/A</v>
      </c>
      <c r="AE82" s="324">
        <f t="shared" ca="1" si="34"/>
        <v>43.737920009079723</v>
      </c>
      <c r="AG82" s="306">
        <f t="shared" ca="1" si="56"/>
        <v>151.63987257139735</v>
      </c>
      <c r="AH82" s="304">
        <f t="shared" ca="1" si="57"/>
        <v>161.2771175888787</v>
      </c>
    </row>
    <row r="83" spans="1:34" x14ac:dyDescent="0.2">
      <c r="A83" s="347">
        <f t="shared" ca="1" si="35"/>
        <v>0.01</v>
      </c>
      <c r="B83" s="304">
        <f t="shared" ca="1" si="36"/>
        <v>0.79000000000000048</v>
      </c>
      <c r="D83" s="306">
        <f t="shared" ca="1" si="37"/>
        <v>30.132997572306923</v>
      </c>
      <c r="E83" s="307">
        <f t="shared" ca="1" si="38"/>
        <v>148.48942456951002</v>
      </c>
      <c r="F83" s="304">
        <f t="shared" ca="1" si="39"/>
        <v>151.51602803557404</v>
      </c>
      <c r="G83" s="306">
        <f t="shared" ca="1" si="40"/>
        <v>22.118240640216925</v>
      </c>
      <c r="H83" s="307">
        <f t="shared" ca="1" si="41"/>
        <v>116.09693693366671</v>
      </c>
      <c r="I83" s="304">
        <f t="shared" ca="1" si="42"/>
        <v>118.18508930655477</v>
      </c>
      <c r="J83" s="306">
        <f t="shared" ca="1" si="43"/>
        <v>8.3072084855247574</v>
      </c>
      <c r="K83" s="307">
        <f t="shared" ca="1" si="44"/>
        <v>44.891464907187917</v>
      </c>
      <c r="L83" s="304">
        <f t="shared" ca="1" si="29"/>
        <v>45.653623452418962</v>
      </c>
      <c r="M83" s="306">
        <f t="shared" ca="1" si="45"/>
        <v>1.3825370991928798</v>
      </c>
      <c r="N83" s="304">
        <f t="shared" ca="1" si="46"/>
        <v>79.213540804011672</v>
      </c>
      <c r="P83" s="310">
        <f t="shared" ca="1" si="47"/>
        <v>7</v>
      </c>
      <c r="Q83" s="304">
        <f t="shared" ca="1" si="48"/>
        <v>1305.1041249999998</v>
      </c>
      <c r="R83" s="306">
        <f t="shared" ca="1" si="49"/>
        <v>0.64136960063764015</v>
      </c>
      <c r="S83" s="307">
        <f t="shared" ca="1" si="50"/>
        <v>7.7609485913361684</v>
      </c>
      <c r="T83" s="304">
        <f t="shared" ca="1" si="30"/>
        <v>76.134905681007822</v>
      </c>
      <c r="U83" s="311">
        <f t="shared" ca="1" si="31"/>
        <v>0</v>
      </c>
      <c r="V83" s="306">
        <f t="shared" ca="1" si="32"/>
        <v>1.2195131112725075</v>
      </c>
      <c r="W83" s="304">
        <f t="shared" ca="1" si="33"/>
        <v>55.908217405179116</v>
      </c>
      <c r="Y83" s="314" t="str">
        <f t="shared" ca="1" si="51"/>
        <v/>
      </c>
      <c r="Z83" s="315" t="str">
        <f t="shared" ca="1" si="52"/>
        <v/>
      </c>
      <c r="AA83" s="316" t="str">
        <f t="shared" ca="1" si="53"/>
        <v/>
      </c>
      <c r="AC83" s="310" t="e">
        <f t="shared" ca="1" si="54"/>
        <v>#N/A</v>
      </c>
      <c r="AD83" s="323" t="e">
        <f t="shared" ca="1" si="55"/>
        <v>#N/A</v>
      </c>
      <c r="AE83" s="324">
        <f t="shared" ca="1" si="34"/>
        <v>44.891464907187917</v>
      </c>
      <c r="AG83" s="306">
        <f t="shared" ca="1" si="56"/>
        <v>151.50492266176906</v>
      </c>
      <c r="AH83" s="304">
        <f t="shared" ca="1" si="57"/>
        <v>161.14187960220227</v>
      </c>
    </row>
    <row r="84" spans="1:34" x14ac:dyDescent="0.2">
      <c r="A84" s="347">
        <f t="shared" ca="1" si="35"/>
        <v>0.01</v>
      </c>
      <c r="B84" s="304">
        <f t="shared" ca="1" si="36"/>
        <v>0.80000000000000049</v>
      </c>
      <c r="D84" s="306">
        <f t="shared" ca="1" si="37"/>
        <v>30.131799717407599</v>
      </c>
      <c r="E84" s="307">
        <f t="shared" ca="1" si="38"/>
        <v>148.34948964444558</v>
      </c>
      <c r="F84" s="304">
        <f t="shared" ca="1" si="39"/>
        <v>151.37865249756135</v>
      </c>
      <c r="G84" s="306">
        <f t="shared" ca="1" si="40"/>
        <v>22.419558637391003</v>
      </c>
      <c r="H84" s="307">
        <f t="shared" ca="1" si="41"/>
        <v>117.58043183011117</v>
      </c>
      <c r="I84" s="304">
        <f t="shared" ca="1" si="42"/>
        <v>119.69876590362506</v>
      </c>
      <c r="J84" s="306">
        <f t="shared" ca="1" si="43"/>
        <v>8.5298974819127977</v>
      </c>
      <c r="K84" s="307">
        <f t="shared" ca="1" si="44"/>
        <v>46.059851751006804</v>
      </c>
      <c r="L84" s="304">
        <f t="shared" ca="1" si="29"/>
        <v>46.843026101829366</v>
      </c>
      <c r="M84" s="306">
        <f t="shared" ca="1" si="45"/>
        <v>1.3823837197248081</v>
      </c>
      <c r="N84" s="304">
        <f t="shared" ca="1" si="46"/>
        <v>79.204752807827191</v>
      </c>
      <c r="P84" s="310">
        <f t="shared" ca="1" si="47"/>
        <v>7</v>
      </c>
      <c r="Q84" s="304">
        <f t="shared" ca="1" si="48"/>
        <v>1304.4213749999999</v>
      </c>
      <c r="R84" s="306">
        <f t="shared" ca="1" si="49"/>
        <v>0.64103407561212911</v>
      </c>
      <c r="S84" s="307">
        <f t="shared" ca="1" si="50"/>
        <v>7.7545382505800475</v>
      </c>
      <c r="T84" s="304">
        <f t="shared" ca="1" si="30"/>
        <v>76.072020238190277</v>
      </c>
      <c r="U84" s="311">
        <f t="shared" ca="1" si="31"/>
        <v>0</v>
      </c>
      <c r="V84" s="306">
        <f t="shared" ca="1" si="32"/>
        <v>1.2193706325520068</v>
      </c>
      <c r="W84" s="304">
        <f t="shared" ca="1" si="33"/>
        <v>57.342797036714444</v>
      </c>
      <c r="Y84" s="314" t="str">
        <f t="shared" ca="1" si="51"/>
        <v/>
      </c>
      <c r="Z84" s="315" t="str">
        <f t="shared" ca="1" si="52"/>
        <v/>
      </c>
      <c r="AA84" s="316" t="str">
        <f t="shared" ca="1" si="53"/>
        <v/>
      </c>
      <c r="AC84" s="310" t="e">
        <f t="shared" ca="1" si="54"/>
        <v>#N/A</v>
      </c>
      <c r="AD84" s="323" t="e">
        <f t="shared" ca="1" si="55"/>
        <v>#N/A</v>
      </c>
      <c r="AE84" s="324">
        <f t="shared" ca="1" si="34"/>
        <v>46.059851751006804</v>
      </c>
      <c r="AG84" s="306">
        <f t="shared" ca="1" si="56"/>
        <v>151.36751890979113</v>
      </c>
      <c r="AH84" s="304">
        <f t="shared" ca="1" si="57"/>
        <v>161.00419099763042</v>
      </c>
    </row>
    <row r="85" spans="1:34" x14ac:dyDescent="0.2">
      <c r="A85" s="347">
        <f t="shared" ca="1" si="35"/>
        <v>0.01</v>
      </c>
      <c r="B85" s="304">
        <f t="shared" ca="1" si="36"/>
        <v>0.8100000000000005</v>
      </c>
      <c r="D85" s="306">
        <f t="shared" ca="1" si="37"/>
        <v>30.109691461269922</v>
      </c>
      <c r="E85" s="307">
        <f t="shared" ca="1" si="38"/>
        <v>148.10169583432616</v>
      </c>
      <c r="F85" s="304">
        <f t="shared" ca="1" si="39"/>
        <v>151.13141906597758</v>
      </c>
      <c r="G85" s="306">
        <f t="shared" ca="1" si="40"/>
        <v>22.720655552003702</v>
      </c>
      <c r="H85" s="307">
        <f t="shared" ca="1" si="41"/>
        <v>119.06144878845443</v>
      </c>
      <c r="I85" s="304">
        <f t="shared" ca="1" si="42"/>
        <v>121.20996978928157</v>
      </c>
      <c r="J85" s="306">
        <f t="shared" ca="1" si="43"/>
        <v>8.7555985528597713</v>
      </c>
      <c r="K85" s="307">
        <f t="shared" ca="1" si="44"/>
        <v>47.243061154099628</v>
      </c>
      <c r="L85" s="304">
        <f t="shared" ca="1" si="29"/>
        <v>48.047552832884598</v>
      </c>
      <c r="M85" s="306">
        <f t="shared" ca="1" si="45"/>
        <v>1.3822321305978258</v>
      </c>
      <c r="N85" s="304">
        <f t="shared" ca="1" si="46"/>
        <v>79.196067390631043</v>
      </c>
      <c r="P85" s="310">
        <f t="shared" ca="1" si="47"/>
        <v>8</v>
      </c>
      <c r="Q85" s="304">
        <f t="shared" ca="1" si="48"/>
        <v>1302.9069999999999</v>
      </c>
      <c r="R85" s="306">
        <f t="shared" ca="1" si="49"/>
        <v>0.64028986365971829</v>
      </c>
      <c r="S85" s="307">
        <f t="shared" ca="1" si="50"/>
        <v>7.7481353519434499</v>
      </c>
      <c r="T85" s="304">
        <f t="shared" ca="1" si="30"/>
        <v>76.009207802565243</v>
      </c>
      <c r="U85" s="311">
        <f t="shared" ca="1" si="31"/>
        <v>0</v>
      </c>
      <c r="V85" s="306">
        <f t="shared" ca="1" si="32"/>
        <v>1.2192263632223914</v>
      </c>
      <c r="W85" s="304">
        <f t="shared" ca="1" si="33"/>
        <v>58.792892445050221</v>
      </c>
      <c r="Y85" s="314" t="str">
        <f t="shared" ca="1" si="51"/>
        <v/>
      </c>
      <c r="Z85" s="315" t="str">
        <f t="shared" ca="1" si="52"/>
        <v/>
      </c>
      <c r="AA85" s="316" t="str">
        <f t="shared" ca="1" si="53"/>
        <v/>
      </c>
      <c r="AC85" s="310" t="e">
        <f t="shared" ca="1" si="54"/>
        <v>#N/A</v>
      </c>
      <c r="AD85" s="323" t="e">
        <f t="shared" ca="1" si="55"/>
        <v>#N/A</v>
      </c>
      <c r="AE85" s="324">
        <f t="shared" ca="1" si="34"/>
        <v>47.243061154099628</v>
      </c>
      <c r="AG85" s="306">
        <f t="shared" ca="1" si="56"/>
        <v>151.12024929986114</v>
      </c>
      <c r="AH85" s="304">
        <f t="shared" ca="1" si="57"/>
        <v>160.7566396798764</v>
      </c>
    </row>
    <row r="86" spans="1:34" x14ac:dyDescent="0.2">
      <c r="A86" s="347">
        <f t="shared" ca="1" si="35"/>
        <v>0.01</v>
      </c>
      <c r="B86" s="304">
        <f t="shared" ca="1" si="36"/>
        <v>0.82000000000000051</v>
      </c>
      <c r="D86" s="306">
        <f t="shared" ca="1" si="37"/>
        <v>30.066592478922129</v>
      </c>
      <c r="E86" s="307">
        <f t="shared" ca="1" si="38"/>
        <v>147.74584395349103</v>
      </c>
      <c r="F86" s="304">
        <f t="shared" ca="1" si="39"/>
        <v>150.77411710510162</v>
      </c>
      <c r="G86" s="306">
        <f t="shared" ca="1" si="40"/>
        <v>23.021321476792924</v>
      </c>
      <c r="H86" s="307">
        <f t="shared" ca="1" si="41"/>
        <v>120.53890722798934</v>
      </c>
      <c r="I86" s="304">
        <f t="shared" ca="1" si="42"/>
        <v>122.71760019759051</v>
      </c>
      <c r="J86" s="306">
        <f t="shared" ca="1" si="43"/>
        <v>8.9843084380037546</v>
      </c>
      <c r="K86" s="307">
        <f t="shared" ca="1" si="44"/>
        <v>48.441062934181844</v>
      </c>
      <c r="L86" s="304">
        <f t="shared" ca="1" si="29"/>
        <v>49.26717341498852</v>
      </c>
      <c r="M86" s="306">
        <f t="shared" ca="1" si="45"/>
        <v>1.3820822847649574</v>
      </c>
      <c r="N86" s="304">
        <f t="shared" ca="1" si="46"/>
        <v>79.187481856830061</v>
      </c>
      <c r="P86" s="310">
        <f t="shared" ca="1" si="47"/>
        <v>8</v>
      </c>
      <c r="Q86" s="304">
        <f t="shared" ca="1" si="48"/>
        <v>1300.5609999999999</v>
      </c>
      <c r="R86" s="306">
        <f t="shared" ca="1" si="49"/>
        <v>0.63913696478040782</v>
      </c>
      <c r="S86" s="307">
        <f t="shared" ca="1" si="50"/>
        <v>7.7417439822956462</v>
      </c>
      <c r="T86" s="304">
        <f t="shared" ca="1" si="30"/>
        <v>75.946508466320296</v>
      </c>
      <c r="U86" s="311">
        <f t="shared" ca="1" si="31"/>
        <v>0</v>
      </c>
      <c r="V86" s="306">
        <f t="shared" ca="1" si="32"/>
        <v>1.2190803076001675</v>
      </c>
      <c r="W86" s="304">
        <f t="shared" ca="1" si="33"/>
        <v>60.257321045498678</v>
      </c>
      <c r="Y86" s="314" t="str">
        <f t="shared" ca="1" si="51"/>
        <v/>
      </c>
      <c r="Z86" s="315" t="str">
        <f t="shared" ca="1" si="52"/>
        <v/>
      </c>
      <c r="AA86" s="316" t="str">
        <f t="shared" ca="1" si="53"/>
        <v/>
      </c>
      <c r="AC86" s="310" t="e">
        <f t="shared" ca="1" si="54"/>
        <v>#N/A</v>
      </c>
      <c r="AD86" s="323" t="e">
        <f t="shared" ca="1" si="55"/>
        <v>#N/A</v>
      </c>
      <c r="AE86" s="324">
        <f t="shared" ca="1" si="34"/>
        <v>48.441062934181844</v>
      </c>
      <c r="AG86" s="306">
        <f t="shared" ca="1" si="56"/>
        <v>150.76290305723305</v>
      </c>
      <c r="AH86" s="304">
        <f t="shared" ca="1" si="57"/>
        <v>160.39901479494938</v>
      </c>
    </row>
    <row r="87" spans="1:34" x14ac:dyDescent="0.2">
      <c r="A87" s="347">
        <f t="shared" ca="1" si="35"/>
        <v>0.01</v>
      </c>
      <c r="B87" s="304">
        <f t="shared" ca="1" si="36"/>
        <v>0.83000000000000052</v>
      </c>
      <c r="D87" s="306">
        <f t="shared" ca="1" si="37"/>
        <v>30.022609040745984</v>
      </c>
      <c r="E87" s="307">
        <f t="shared" ca="1" si="38"/>
        <v>147.3874262881811</v>
      </c>
      <c r="F87" s="304">
        <f t="shared" ca="1" si="39"/>
        <v>150.41412992623899</v>
      </c>
      <c r="G87" s="306">
        <f t="shared" ca="1" si="40"/>
        <v>23.321547567200383</v>
      </c>
      <c r="H87" s="307">
        <f t="shared" ca="1" si="41"/>
        <v>122.01278149087115</v>
      </c>
      <c r="I87" s="304">
        <f t="shared" ca="1" si="42"/>
        <v>124.22163027455508</v>
      </c>
      <c r="J87" s="306">
        <f t="shared" ca="1" si="43"/>
        <v>9.2160227832237211</v>
      </c>
      <c r="K87" s="307">
        <f t="shared" ca="1" si="44"/>
        <v>49.653821377776147</v>
      </c>
      <c r="L87" s="304">
        <f t="shared" ca="1" si="29"/>
        <v>50.501851979476932</v>
      </c>
      <c r="M87" s="306">
        <f t="shared" ca="1" si="45"/>
        <v>1.3819341369740095</v>
      </c>
      <c r="N87" s="304">
        <f t="shared" ca="1" si="46"/>
        <v>79.178993613664545</v>
      </c>
      <c r="P87" s="310">
        <f t="shared" ca="1" si="47"/>
        <v>8</v>
      </c>
      <c r="Q87" s="304">
        <f t="shared" ca="1" si="48"/>
        <v>1298.2149999999999</v>
      </c>
      <c r="R87" s="306">
        <f t="shared" ca="1" si="49"/>
        <v>0.63798406590109746</v>
      </c>
      <c r="S87" s="307">
        <f t="shared" ca="1" si="50"/>
        <v>7.7353641416366354</v>
      </c>
      <c r="T87" s="304">
        <f t="shared" ca="1" si="30"/>
        <v>75.883922229455393</v>
      </c>
      <c r="U87" s="311">
        <f t="shared" ca="1" si="31"/>
        <v>0</v>
      </c>
      <c r="V87" s="306">
        <f t="shared" ca="1" si="32"/>
        <v>1.2189324706820706</v>
      </c>
      <c r="W87" s="304">
        <f t="shared" ca="1" si="33"/>
        <v>61.735915299087488</v>
      </c>
      <c r="Y87" s="314" t="str">
        <f t="shared" ca="1" si="51"/>
        <v/>
      </c>
      <c r="Z87" s="315" t="str">
        <f t="shared" ca="1" si="52"/>
        <v/>
      </c>
      <c r="AA87" s="316" t="str">
        <f t="shared" ca="1" si="53"/>
        <v/>
      </c>
      <c r="AC87" s="310" t="e">
        <f t="shared" ca="1" si="54"/>
        <v>#N/A</v>
      </c>
      <c r="AD87" s="323" t="e">
        <f t="shared" ca="1" si="55"/>
        <v>#N/A</v>
      </c>
      <c r="AE87" s="324">
        <f t="shared" ca="1" si="34"/>
        <v>49.653821377776147</v>
      </c>
      <c r="AG87" s="306">
        <f t="shared" ca="1" si="56"/>
        <v>150.40287137708103</v>
      </c>
      <c r="AH87" s="304">
        <f t="shared" ca="1" si="57"/>
        <v>160.03870745929439</v>
      </c>
    </row>
    <row r="88" spans="1:34" x14ac:dyDescent="0.2">
      <c r="A88" s="347">
        <f t="shared" ca="1" si="35"/>
        <v>0.01</v>
      </c>
      <c r="B88" s="304">
        <f t="shared" ca="1" si="36"/>
        <v>0.84000000000000052</v>
      </c>
      <c r="D88" s="306">
        <f t="shared" ca="1" si="37"/>
        <v>29.977752063189925</v>
      </c>
      <c r="E88" s="307">
        <f t="shared" ca="1" si="38"/>
        <v>147.0264578522945</v>
      </c>
      <c r="F88" s="304">
        <f t="shared" ca="1" si="39"/>
        <v>150.0514742591842</v>
      </c>
      <c r="G88" s="306">
        <f t="shared" ca="1" si="40"/>
        <v>23.621325087832282</v>
      </c>
      <c r="H88" s="307">
        <f t="shared" ca="1" si="41"/>
        <v>123.48304606939409</v>
      </c>
      <c r="I88" s="304">
        <f t="shared" ca="1" si="42"/>
        <v>125.72203333338655</v>
      </c>
      <c r="J88" s="306">
        <f t="shared" ca="1" si="43"/>
        <v>9.4507371464988843</v>
      </c>
      <c r="K88" s="307">
        <f t="shared" ca="1" si="44"/>
        <v>50.881300515577472</v>
      </c>
      <c r="L88" s="304">
        <f t="shared" ca="1" si="29"/>
        <v>51.75155238994013</v>
      </c>
      <c r="M88" s="306">
        <f t="shared" ca="1" si="45"/>
        <v>1.381787643676855</v>
      </c>
      <c r="N88" s="304">
        <f t="shared" ca="1" si="46"/>
        <v>79.170600166010644</v>
      </c>
      <c r="P88" s="310">
        <f t="shared" ca="1" si="47"/>
        <v>8</v>
      </c>
      <c r="Q88" s="304">
        <f t="shared" ca="1" si="48"/>
        <v>1295.8689999999997</v>
      </c>
      <c r="R88" s="306">
        <f t="shared" ca="1" si="49"/>
        <v>0.63683116702178688</v>
      </c>
      <c r="S88" s="307">
        <f t="shared" ca="1" si="50"/>
        <v>7.7289958299664177</v>
      </c>
      <c r="T88" s="304">
        <f t="shared" ca="1" si="30"/>
        <v>75.821449091970564</v>
      </c>
      <c r="U88" s="311">
        <f t="shared" ca="1" si="31"/>
        <v>0</v>
      </c>
      <c r="V88" s="306">
        <f t="shared" ca="1" si="32"/>
        <v>1.2187828575016322</v>
      </c>
      <c r="W88" s="304">
        <f t="shared" ca="1" si="33"/>
        <v>63.228506825359304</v>
      </c>
      <c r="Y88" s="314" t="str">
        <f t="shared" ca="1" si="51"/>
        <v/>
      </c>
      <c r="Z88" s="315" t="str">
        <f t="shared" ca="1" si="52"/>
        <v/>
      </c>
      <c r="AA88" s="316" t="str">
        <f t="shared" ca="1" si="53"/>
        <v/>
      </c>
      <c r="AC88" s="310" t="e">
        <f t="shared" ca="1" si="54"/>
        <v>#N/A</v>
      </c>
      <c r="AD88" s="323" t="e">
        <f t="shared" ca="1" si="55"/>
        <v>#N/A</v>
      </c>
      <c r="AE88" s="324">
        <f t="shared" ca="1" si="34"/>
        <v>50.881300515577472</v>
      </c>
      <c r="AG88" s="306">
        <f t="shared" ca="1" si="56"/>
        <v>150.04017098160699</v>
      </c>
      <c r="AH88" s="304">
        <f t="shared" ca="1" si="57"/>
        <v>159.67573431932806</v>
      </c>
    </row>
    <row r="89" spans="1:34" x14ac:dyDescent="0.2">
      <c r="A89" s="347">
        <f t="shared" ca="1" si="35"/>
        <v>0.01</v>
      </c>
      <c r="B89" s="304">
        <f t="shared" ca="1" si="36"/>
        <v>0.85000000000000053</v>
      </c>
      <c r="D89" s="306">
        <f t="shared" ca="1" si="37"/>
        <v>29.932032202304594</v>
      </c>
      <c r="E89" s="307">
        <f t="shared" ca="1" si="38"/>
        <v>146.66295389417783</v>
      </c>
      <c r="F89" s="304">
        <f t="shared" ca="1" si="39"/>
        <v>149.68616701861777</v>
      </c>
      <c r="G89" s="306">
        <f t="shared" ca="1" si="40"/>
        <v>23.920645409855329</v>
      </c>
      <c r="H89" s="307">
        <f t="shared" ca="1" si="41"/>
        <v>124.94967560833587</v>
      </c>
      <c r="I89" s="304">
        <f t="shared" ca="1" si="42"/>
        <v>127.21878285635496</v>
      </c>
      <c r="J89" s="306">
        <f t="shared" ca="1" si="43"/>
        <v>9.6884469989873221</v>
      </c>
      <c r="K89" s="307">
        <f t="shared" ca="1" si="44"/>
        <v>52.123464123966123</v>
      </c>
      <c r="L89" s="304">
        <f t="shared" ca="1" si="29"/>
        <v>53.016238243905704</v>
      </c>
      <c r="M89" s="306">
        <f t="shared" ca="1" si="45"/>
        <v>1.3816427629443915</v>
      </c>
      <c r="N89" s="304">
        <f t="shared" ca="1" si="46"/>
        <v>79.162299111507721</v>
      </c>
      <c r="P89" s="310">
        <f t="shared" ca="1" si="47"/>
        <v>8</v>
      </c>
      <c r="Q89" s="304">
        <f t="shared" ca="1" si="48"/>
        <v>1293.5229999999997</v>
      </c>
      <c r="R89" s="306">
        <f t="shared" ca="1" si="49"/>
        <v>0.63567826814247652</v>
      </c>
      <c r="S89" s="307">
        <f t="shared" ca="1" si="50"/>
        <v>7.7226390472849928</v>
      </c>
      <c r="T89" s="304">
        <f t="shared" ca="1" si="30"/>
        <v>75.759089053865779</v>
      </c>
      <c r="U89" s="311">
        <f t="shared" ca="1" si="31"/>
        <v>0</v>
      </c>
      <c r="V89" s="306">
        <f t="shared" ca="1" si="32"/>
        <v>1.218631473128909</v>
      </c>
      <c r="W89" s="304">
        <f t="shared" ca="1" si="33"/>
        <v>64.734926425621154</v>
      </c>
      <c r="Y89" s="314" t="str">
        <f t="shared" ca="1" si="51"/>
        <v/>
      </c>
      <c r="Z89" s="315" t="str">
        <f t="shared" ca="1" si="52"/>
        <v/>
      </c>
      <c r="AA89" s="316" t="str">
        <f t="shared" ca="1" si="53"/>
        <v/>
      </c>
      <c r="AC89" s="310" t="e">
        <f t="shared" ca="1" si="54"/>
        <v>#N/A</v>
      </c>
      <c r="AD89" s="323" t="e">
        <f t="shared" ca="1" si="55"/>
        <v>#N/A</v>
      </c>
      <c r="AE89" s="324">
        <f t="shared" ca="1" si="34"/>
        <v>52.123464123966123</v>
      </c>
      <c r="AG89" s="306">
        <f t="shared" ca="1" si="56"/>
        <v>149.67481877801572</v>
      </c>
      <c r="AH89" s="304">
        <f t="shared" ca="1" si="57"/>
        <v>159.31011220926717</v>
      </c>
    </row>
    <row r="90" spans="1:34" x14ac:dyDescent="0.2">
      <c r="A90" s="347">
        <f t="shared" ca="1" si="35"/>
        <v>0.01</v>
      </c>
      <c r="B90" s="304">
        <f t="shared" ca="1" si="36"/>
        <v>0.86000000000000054</v>
      </c>
      <c r="D90" s="306">
        <f t="shared" ca="1" si="37"/>
        <v>29.885459868375033</v>
      </c>
      <c r="E90" s="307">
        <f t="shared" ca="1" si="38"/>
        <v>146.29692989165389</v>
      </c>
      <c r="F90" s="304">
        <f t="shared" ca="1" si="39"/>
        <v>149.31822530176197</v>
      </c>
      <c r="G90" s="306">
        <f t="shared" ca="1" si="40"/>
        <v>24.219500008539079</v>
      </c>
      <c r="H90" s="307">
        <f t="shared" ca="1" si="41"/>
        <v>126.4126449072524</v>
      </c>
      <c r="I90" s="304">
        <f t="shared" ca="1" si="42"/>
        <v>128.7118524966163</v>
      </c>
      <c r="J90" s="306">
        <f t="shared" ca="1" si="43"/>
        <v>9.9291477260792949</v>
      </c>
      <c r="K90" s="307">
        <f t="shared" ca="1" si="44"/>
        <v>53.380275726544063</v>
      </c>
      <c r="L90" s="304">
        <f t="shared" ca="1" si="29"/>
        <v>54.29587287453969</v>
      </c>
      <c r="M90" s="306">
        <f t="shared" ca="1" si="45"/>
        <v>1.3814994543867536</v>
      </c>
      <c r="N90" s="304">
        <f t="shared" ca="1" si="46"/>
        <v>79.154088135986967</v>
      </c>
      <c r="P90" s="310">
        <f t="shared" ca="1" si="47"/>
        <v>8</v>
      </c>
      <c r="Q90" s="304">
        <f t="shared" ca="1" si="48"/>
        <v>1291.1769999999997</v>
      </c>
      <c r="R90" s="306">
        <f t="shared" ca="1" si="49"/>
        <v>0.63452536926316605</v>
      </c>
      <c r="S90" s="307">
        <f t="shared" ca="1" si="50"/>
        <v>7.716293793592361</v>
      </c>
      <c r="T90" s="304">
        <f t="shared" ca="1" si="30"/>
        <v>75.696842115141067</v>
      </c>
      <c r="U90" s="311">
        <f t="shared" ca="1" si="31"/>
        <v>0</v>
      </c>
      <c r="V90" s="306">
        <f t="shared" ca="1" si="32"/>
        <v>1.2184783226702016</v>
      </c>
      <c r="W90" s="304">
        <f t="shared" ca="1" si="33"/>
        <v>66.255004106279941</v>
      </c>
      <c r="Y90" s="314" t="str">
        <f t="shared" ca="1" si="51"/>
        <v/>
      </c>
      <c r="Z90" s="315" t="str">
        <f t="shared" ca="1" si="52"/>
        <v/>
      </c>
      <c r="AA90" s="316" t="str">
        <f t="shared" ca="1" si="53"/>
        <v/>
      </c>
      <c r="AC90" s="310" t="e">
        <f t="shared" ca="1" si="54"/>
        <v>#N/A</v>
      </c>
      <c r="AD90" s="323" t="e">
        <f t="shared" ca="1" si="55"/>
        <v>#N/A</v>
      </c>
      <c r="AE90" s="324">
        <f t="shared" ca="1" si="34"/>
        <v>53.380275726544063</v>
      </c>
      <c r="AG90" s="306">
        <f t="shared" ca="1" si="56"/>
        <v>149.30683185616274</v>
      </c>
      <c r="AH90" s="304">
        <f t="shared" ca="1" si="57"/>
        <v>158.94185814863874</v>
      </c>
    </row>
    <row r="91" spans="1:34" x14ac:dyDescent="0.2">
      <c r="A91" s="347">
        <f t="shared" ca="1" si="35"/>
        <v>0.01</v>
      </c>
      <c r="B91" s="304">
        <f t="shared" ca="1" si="36"/>
        <v>0.87000000000000055</v>
      </c>
      <c r="D91" s="306">
        <f t="shared" ca="1" si="37"/>
        <v>29.838045239613049</v>
      </c>
      <c r="E91" s="307">
        <f t="shared" ca="1" si="38"/>
        <v>145.92840154717786</v>
      </c>
      <c r="F91" s="304">
        <f t="shared" ca="1" si="39"/>
        <v>148.94766638600143</v>
      </c>
      <c r="G91" s="306">
        <f t="shared" ca="1" si="40"/>
        <v>24.51788046093521</v>
      </c>
      <c r="H91" s="307">
        <f t="shared" ca="1" si="41"/>
        <v>127.87192892272418</v>
      </c>
      <c r="I91" s="304">
        <f t="shared" ca="1" si="42"/>
        <v>130.20121608001568</v>
      </c>
      <c r="J91" s="306">
        <f t="shared" ca="1" si="43"/>
        <v>10.172834628426667</v>
      </c>
      <c r="K91" s="307">
        <f t="shared" ca="1" si="44"/>
        <v>54.651698595693944</v>
      </c>
      <c r="L91" s="304">
        <f t="shared" ca="1" si="29"/>
        <v>55.590419352365856</v>
      </c>
      <c r="M91" s="306">
        <f t="shared" ca="1" si="45"/>
        <v>1.3813576790783932</v>
      </c>
      <c r="N91" s="304">
        <f t="shared" ca="1" si="46"/>
        <v>79.145965009178752</v>
      </c>
      <c r="P91" s="310">
        <f t="shared" ca="1" si="47"/>
        <v>8</v>
      </c>
      <c r="Q91" s="304">
        <f t="shared" ca="1" si="48"/>
        <v>1288.8309999999997</v>
      </c>
      <c r="R91" s="306">
        <f t="shared" ca="1" si="49"/>
        <v>0.63337247038385569</v>
      </c>
      <c r="S91" s="307">
        <f t="shared" ca="1" si="50"/>
        <v>7.7099600688885221</v>
      </c>
      <c r="T91" s="304">
        <f t="shared" ca="1" si="30"/>
        <v>75.634708275796413</v>
      </c>
      <c r="U91" s="311">
        <f t="shared" ca="1" si="31"/>
        <v>0</v>
      </c>
      <c r="V91" s="306">
        <f t="shared" ca="1" si="32"/>
        <v>1.2183234112677794</v>
      </c>
      <c r="W91" s="304">
        <f t="shared" ca="1" si="33"/>
        <v>67.788569102259061</v>
      </c>
      <c r="Y91" s="314" t="str">
        <f t="shared" ca="1" si="51"/>
        <v/>
      </c>
      <c r="Z91" s="315" t="str">
        <f t="shared" ca="1" si="52"/>
        <v/>
      </c>
      <c r="AA91" s="316" t="str">
        <f t="shared" ca="1" si="53"/>
        <v/>
      </c>
      <c r="AC91" s="310" t="e">
        <f t="shared" ca="1" si="54"/>
        <v>#N/A</v>
      </c>
      <c r="AD91" s="323" t="e">
        <f t="shared" ca="1" si="55"/>
        <v>#N/A</v>
      </c>
      <c r="AE91" s="324">
        <f t="shared" ca="1" si="34"/>
        <v>54.651698595693944</v>
      </c>
      <c r="AG91" s="306">
        <f t="shared" ca="1" si="56"/>
        <v>148.93622748616636</v>
      </c>
      <c r="AH91" s="304">
        <f t="shared" ca="1" si="57"/>
        <v>158.57098933976292</v>
      </c>
    </row>
    <row r="92" spans="1:34" x14ac:dyDescent="0.2">
      <c r="A92" s="347">
        <f t="shared" ca="1" si="35"/>
        <v>0.01</v>
      </c>
      <c r="B92" s="304">
        <f t="shared" ca="1" si="36"/>
        <v>0.88000000000000056</v>
      </c>
      <c r="D92" s="306">
        <f t="shared" ca="1" si="37"/>
        <v>29.78979827497897</v>
      </c>
      <c r="E92" s="307">
        <f t="shared" ca="1" si="38"/>
        <v>145.55738478310954</v>
      </c>
      <c r="F92" s="304">
        <f t="shared" ca="1" si="39"/>
        <v>148.57450772646749</v>
      </c>
      <c r="G92" s="306">
        <f t="shared" ca="1" si="40"/>
        <v>24.815778443684998</v>
      </c>
      <c r="H92" s="307">
        <f t="shared" ca="1" si="41"/>
        <v>129.32750277055527</v>
      </c>
      <c r="I92" s="304">
        <f t="shared" ca="1" si="42"/>
        <v>131.68684760686637</v>
      </c>
      <c r="J92" s="306">
        <f t="shared" ca="1" si="43"/>
        <v>10.419502922949768</v>
      </c>
      <c r="K92" s="307">
        <f t="shared" ca="1" si="44"/>
        <v>55.937695754160337</v>
      </c>
      <c r="L92" s="304">
        <f t="shared" ca="1" si="29"/>
        <v>56.899840487002834</v>
      </c>
      <c r="M92" s="306">
        <f t="shared" ca="1" si="45"/>
        <v>1.3812173994876757</v>
      </c>
      <c r="N92" s="304">
        <f t="shared" ca="1" si="46"/>
        <v>79.13792758067882</v>
      </c>
      <c r="P92" s="310">
        <f t="shared" ca="1" si="47"/>
        <v>8</v>
      </c>
      <c r="Q92" s="304">
        <f t="shared" ca="1" si="48"/>
        <v>1286.4849999999997</v>
      </c>
      <c r="R92" s="306">
        <f t="shared" ca="1" si="49"/>
        <v>0.63221957150454522</v>
      </c>
      <c r="S92" s="307">
        <f t="shared" ca="1" si="50"/>
        <v>7.7036378731734763</v>
      </c>
      <c r="T92" s="304">
        <f t="shared" ca="1" si="30"/>
        <v>75.572687535831804</v>
      </c>
      <c r="U92" s="311">
        <f t="shared" ca="1" si="31"/>
        <v>0</v>
      </c>
      <c r="V92" s="306">
        <f t="shared" ca="1" si="32"/>
        <v>1.2181667440995938</v>
      </c>
      <c r="W92" s="304">
        <f t="shared" ca="1" si="33"/>
        <v>69.335449900489465</v>
      </c>
      <c r="Y92" s="314" t="str">
        <f t="shared" ca="1" si="51"/>
        <v/>
      </c>
      <c r="Z92" s="315" t="str">
        <f t="shared" ca="1" si="52"/>
        <v/>
      </c>
      <c r="AA92" s="316" t="str">
        <f t="shared" ca="1" si="53"/>
        <v/>
      </c>
      <c r="AC92" s="310" t="e">
        <f t="shared" ca="1" si="54"/>
        <v>#N/A</v>
      </c>
      <c r="AD92" s="323" t="e">
        <f t="shared" ca="1" si="55"/>
        <v>#N/A</v>
      </c>
      <c r="AE92" s="324">
        <f t="shared" ca="1" si="34"/>
        <v>55.937695754160337</v>
      </c>
      <c r="AG92" s="306">
        <f t="shared" ca="1" si="56"/>
        <v>148.56302311598486</v>
      </c>
      <c r="AH92" s="304">
        <f t="shared" ca="1" si="57"/>
        <v>158.19752316520876</v>
      </c>
    </row>
    <row r="93" spans="1:34" x14ac:dyDescent="0.2">
      <c r="A93" s="347">
        <f t="shared" ca="1" si="35"/>
        <v>0.01</v>
      </c>
      <c r="B93" s="304">
        <f t="shared" ca="1" si="36"/>
        <v>0.89000000000000057</v>
      </c>
      <c r="D93" s="306">
        <f t="shared" ca="1" si="37"/>
        <v>29.740728726194977</v>
      </c>
      <c r="E93" s="307">
        <f t="shared" ca="1" si="38"/>
        <v>145.18389573709305</v>
      </c>
      <c r="F93" s="304">
        <f t="shared" ca="1" si="39"/>
        <v>148.19876695358914</v>
      </c>
      <c r="G93" s="306">
        <f t="shared" ca="1" si="40"/>
        <v>25.113185730946949</v>
      </c>
      <c r="H93" s="307">
        <f t="shared" ca="1" si="41"/>
        <v>130.77934172792621</v>
      </c>
      <c r="I93" s="304">
        <f t="shared" ca="1" si="42"/>
        <v>133.16872125370409</v>
      </c>
      <c r="J93" s="306">
        <f t="shared" ca="1" si="43"/>
        <v>10.669147743822927</v>
      </c>
      <c r="K93" s="307">
        <f t="shared" ca="1" si="44"/>
        <v>57.238229976652747</v>
      </c>
      <c r="L93" s="304">
        <f t="shared" ca="1" si="29"/>
        <v>58.224098828918862</v>
      </c>
      <c r="M93" s="306">
        <f t="shared" ca="1" si="45"/>
        <v>1.3810785794106686</v>
      </c>
      <c r="N93" s="304">
        <f t="shared" ca="1" si="46"/>
        <v>79.129973776154628</v>
      </c>
      <c r="P93" s="310">
        <f t="shared" ca="1" si="47"/>
        <v>8</v>
      </c>
      <c r="Q93" s="304">
        <f t="shared" ca="1" si="48"/>
        <v>1284.1389999999997</v>
      </c>
      <c r="R93" s="306">
        <f t="shared" ca="1" si="49"/>
        <v>0.63106667262523486</v>
      </c>
      <c r="S93" s="307">
        <f t="shared" ca="1" si="50"/>
        <v>7.6973272064472242</v>
      </c>
      <c r="T93" s="304">
        <f t="shared" ca="1" si="30"/>
        <v>75.510779895247268</v>
      </c>
      <c r="U93" s="311">
        <f t="shared" ca="1" si="31"/>
        <v>0</v>
      </c>
      <c r="V93" s="306">
        <f t="shared" ca="1" si="32"/>
        <v>1.218008326378992</v>
      </c>
      <c r="W93" s="304">
        <f t="shared" ca="1" si="33"/>
        <v>70.895474263470106</v>
      </c>
      <c r="Y93" s="314" t="str">
        <f t="shared" ca="1" si="51"/>
        <v/>
      </c>
      <c r="Z93" s="315" t="str">
        <f t="shared" ca="1" si="52"/>
        <v/>
      </c>
      <c r="AA93" s="316" t="str">
        <f t="shared" ca="1" si="53"/>
        <v/>
      </c>
      <c r="AC93" s="310" t="e">
        <f t="shared" ca="1" si="54"/>
        <v>#N/A</v>
      </c>
      <c r="AD93" s="323" t="e">
        <f t="shared" ca="1" si="55"/>
        <v>#N/A</v>
      </c>
      <c r="AE93" s="324">
        <f t="shared" ca="1" si="34"/>
        <v>57.238229976652747</v>
      </c>
      <c r="AG93" s="306">
        <f t="shared" ca="1" si="56"/>
        <v>148.18723636895987</v>
      </c>
      <c r="AH93" s="304">
        <f t="shared" ca="1" si="57"/>
        <v>157.82147718522342</v>
      </c>
    </row>
    <row r="94" spans="1:34" x14ac:dyDescent="0.2">
      <c r="A94" s="347">
        <f t="shared" ca="1" si="35"/>
        <v>0.01</v>
      </c>
      <c r="B94" s="304">
        <f t="shared" ca="1" si="36"/>
        <v>0.90000000000000058</v>
      </c>
      <c r="D94" s="306">
        <f t="shared" ca="1" si="37"/>
        <v>29.690846149007893</v>
      </c>
      <c r="E94" s="307">
        <f t="shared" ca="1" si="38"/>
        <v>144.80795075753497</v>
      </c>
      <c r="F94" s="304">
        <f t="shared" ca="1" si="39"/>
        <v>147.8204618706109</v>
      </c>
      <c r="G94" s="306">
        <f t="shared" ca="1" si="40"/>
        <v>25.410094192437029</v>
      </c>
      <c r="H94" s="307">
        <f t="shared" ca="1" si="41"/>
        <v>132.22742123550157</v>
      </c>
      <c r="I94" s="304">
        <f t="shared" ca="1" si="42"/>
        <v>134.64681137501657</v>
      </c>
      <c r="J94" s="306">
        <f t="shared" ca="1" si="43"/>
        <v>10.921764143439848</v>
      </c>
      <c r="K94" s="307">
        <f t="shared" ca="1" si="44"/>
        <v>58.553263791469888</v>
      </c>
      <c r="L94" s="304">
        <f t="shared" ca="1" si="29"/>
        <v>59.563156671203942</v>
      </c>
      <c r="M94" s="306">
        <f t="shared" ca="1" si="45"/>
        <v>1.3809411839088246</v>
      </c>
      <c r="N94" s="304">
        <f t="shared" ca="1" si="46"/>
        <v>79.122101593774886</v>
      </c>
      <c r="P94" s="310">
        <f t="shared" ca="1" si="47"/>
        <v>8</v>
      </c>
      <c r="Q94" s="304">
        <f t="shared" ca="1" si="48"/>
        <v>1281.7929999999997</v>
      </c>
      <c r="R94" s="306">
        <f t="shared" ca="1" si="49"/>
        <v>0.62991377374592439</v>
      </c>
      <c r="S94" s="307">
        <f t="shared" ca="1" si="50"/>
        <v>7.6910280687097652</v>
      </c>
      <c r="T94" s="304">
        <f t="shared" ca="1" si="30"/>
        <v>75.448985354042804</v>
      </c>
      <c r="U94" s="311">
        <f t="shared" ca="1" si="31"/>
        <v>0</v>
      </c>
      <c r="V94" s="306">
        <f t="shared" ca="1" si="32"/>
        <v>1.21784816335443</v>
      </c>
      <c r="W94" s="304">
        <f t="shared" ca="1" si="33"/>
        <v>72.468469252891595</v>
      </c>
      <c r="Y94" s="314" t="str">
        <f t="shared" ca="1" si="51"/>
        <v/>
      </c>
      <c r="Z94" s="315" t="str">
        <f t="shared" ca="1" si="52"/>
        <v/>
      </c>
      <c r="AA94" s="316" t="str">
        <f t="shared" ca="1" si="53"/>
        <v/>
      </c>
      <c r="AC94" s="310" t="e">
        <f t="shared" ca="1" si="54"/>
        <v>#N/A</v>
      </c>
      <c r="AD94" s="323" t="e">
        <f t="shared" ca="1" si="55"/>
        <v>#N/A</v>
      </c>
      <c r="AE94" s="324">
        <f t="shared" ca="1" si="34"/>
        <v>58.553263791469888</v>
      </c>
      <c r="AG94" s="306">
        <f t="shared" ca="1" si="56"/>
        <v>147.80888504132787</v>
      </c>
      <c r="AH94" s="304">
        <f t="shared" ca="1" si="57"/>
        <v>157.44286913513602</v>
      </c>
    </row>
    <row r="95" spans="1:34" x14ac:dyDescent="0.2">
      <c r="A95" s="347">
        <f t="shared" ca="1" si="35"/>
        <v>0.01</v>
      </c>
      <c r="B95" s="304">
        <f t="shared" ca="1" si="36"/>
        <v>0.91000000000000059</v>
      </c>
      <c r="D95" s="306">
        <f t="shared" ca="1" si="37"/>
        <v>29.631189575045472</v>
      </c>
      <c r="E95" s="307">
        <f t="shared" ca="1" si="38"/>
        <v>144.38288712494014</v>
      </c>
      <c r="F95" s="304">
        <f t="shared" ca="1" si="39"/>
        <v>147.39208082582147</v>
      </c>
      <c r="G95" s="306">
        <f t="shared" ca="1" si="40"/>
        <v>25.706406088187485</v>
      </c>
      <c r="H95" s="307">
        <f t="shared" ca="1" si="41"/>
        <v>133.67125010675096</v>
      </c>
      <c r="I95" s="304">
        <f t="shared" ca="1" si="42"/>
        <v>136.12061717121463</v>
      </c>
      <c r="J95" s="306">
        <f t="shared" ca="1" si="43"/>
        <v>11.17734664484297</v>
      </c>
      <c r="K95" s="307">
        <f t="shared" ca="1" si="44"/>
        <v>59.882757148181149</v>
      </c>
      <c r="L95" s="304">
        <f t="shared" ca="1" si="29"/>
        <v>60.916973674724055</v>
      </c>
      <c r="M95" s="306">
        <f t="shared" ca="1" si="45"/>
        <v>1.3808051787753606</v>
      </c>
      <c r="N95" s="304">
        <f t="shared" ca="1" si="46"/>
        <v>79.114309073635283</v>
      </c>
      <c r="P95" s="310">
        <f t="shared" ca="1" si="47"/>
        <v>9</v>
      </c>
      <c r="Q95" s="304">
        <f t="shared" ca="1" si="48"/>
        <v>1279.0819999999997</v>
      </c>
      <c r="R95" s="306">
        <f t="shared" ca="1" si="49"/>
        <v>0.62858150227882692</v>
      </c>
      <c r="S95" s="307">
        <f t="shared" ca="1" si="50"/>
        <v>7.6847422536869772</v>
      </c>
      <c r="T95" s="304">
        <f t="shared" ca="1" si="30"/>
        <v>75.387321508669245</v>
      </c>
      <c r="U95" s="311">
        <f t="shared" ca="1" si="31"/>
        <v>0</v>
      </c>
      <c r="V95" s="306">
        <f t="shared" ca="1" si="32"/>
        <v>1.2176862605933845</v>
      </c>
      <c r="W95" s="304">
        <f t="shared" ca="1" si="33"/>
        <v>74.053744077764478</v>
      </c>
      <c r="Y95" s="314" t="str">
        <f t="shared" ca="1" si="51"/>
        <v/>
      </c>
      <c r="Z95" s="315" t="str">
        <f t="shared" ca="1" si="52"/>
        <v/>
      </c>
      <c r="AA95" s="316" t="str">
        <f t="shared" ca="1" si="53"/>
        <v/>
      </c>
      <c r="AC95" s="310" t="e">
        <f t="shared" ca="1" si="54"/>
        <v>#N/A</v>
      </c>
      <c r="AD95" s="323" t="e">
        <f t="shared" ca="1" si="55"/>
        <v>#N/A</v>
      </c>
      <c r="AE95" s="324">
        <f t="shared" ca="1" si="34"/>
        <v>59.882757148181149</v>
      </c>
      <c r="AG95" s="306">
        <f t="shared" ca="1" si="56"/>
        <v>147.38045372595633</v>
      </c>
      <c r="AH95" s="304">
        <f t="shared" ca="1" si="57"/>
        <v>157.01418354899286</v>
      </c>
    </row>
    <row r="96" spans="1:34" x14ac:dyDescent="0.2">
      <c r="A96" s="347">
        <f t="shared" ca="1" si="35"/>
        <v>0.01</v>
      </c>
      <c r="B96" s="304">
        <f t="shared" ca="1" si="36"/>
        <v>0.9200000000000006</v>
      </c>
      <c r="D96" s="306">
        <f t="shared" ca="1" si="37"/>
        <v>29.561733092451291</v>
      </c>
      <c r="E96" s="307">
        <f t="shared" ca="1" si="38"/>
        <v>143.90864134698612</v>
      </c>
      <c r="F96" s="304">
        <f t="shared" ca="1" si="39"/>
        <v>146.91355661668806</v>
      </c>
      <c r="G96" s="306">
        <f t="shared" ca="1" si="40"/>
        <v>26.002023419112</v>
      </c>
      <c r="H96" s="307">
        <f t="shared" ca="1" si="41"/>
        <v>135.11033652022081</v>
      </c>
      <c r="I96" s="304">
        <f t="shared" ca="1" si="42"/>
        <v>137.58963716972062</v>
      </c>
      <c r="J96" s="306">
        <f t="shared" ca="1" si="43"/>
        <v>11.435888792379467</v>
      </c>
      <c r="K96" s="307">
        <f t="shared" ca="1" si="44"/>
        <v>61.226665081316007</v>
      </c>
      <c r="L96" s="304">
        <f t="shared" ca="1" si="29"/>
        <v>62.285504489016631</v>
      </c>
      <c r="M96" s="306">
        <f t="shared" ca="1" si="45"/>
        <v>1.3806705305178217</v>
      </c>
      <c r="N96" s="304">
        <f t="shared" ca="1" si="46"/>
        <v>79.106594296759511</v>
      </c>
      <c r="P96" s="310">
        <f t="shared" ca="1" si="47"/>
        <v>9</v>
      </c>
      <c r="Q96" s="304">
        <f t="shared" ca="1" si="48"/>
        <v>1276.0059999999996</v>
      </c>
      <c r="R96" s="306">
        <f t="shared" ca="1" si="49"/>
        <v>0.62706985822394257</v>
      </c>
      <c r="S96" s="307">
        <f t="shared" ca="1" si="50"/>
        <v>7.6784715551047373</v>
      </c>
      <c r="T96" s="304">
        <f t="shared" ca="1" si="30"/>
        <v>75.325805955577479</v>
      </c>
      <c r="U96" s="311">
        <f t="shared" ca="1" si="31"/>
        <v>0</v>
      </c>
      <c r="V96" s="306">
        <f t="shared" ca="1" si="32"/>
        <v>1.2175226242665251</v>
      </c>
      <c r="W96" s="304">
        <f t="shared" ca="1" si="33"/>
        <v>75.650584335003956</v>
      </c>
      <c r="Y96" s="314" t="str">
        <f t="shared" ca="1" si="51"/>
        <v/>
      </c>
      <c r="Z96" s="315" t="str">
        <f t="shared" ca="1" si="52"/>
        <v/>
      </c>
      <c r="AA96" s="316" t="str">
        <f t="shared" ca="1" si="53"/>
        <v/>
      </c>
      <c r="AC96" s="310" t="e">
        <f t="shared" ca="1" si="54"/>
        <v>#N/A</v>
      </c>
      <c r="AD96" s="323" t="e">
        <f t="shared" ca="1" si="55"/>
        <v>#N/A</v>
      </c>
      <c r="AE96" s="324">
        <f t="shared" ca="1" si="34"/>
        <v>61.226665081316007</v>
      </c>
      <c r="AG96" s="306">
        <f t="shared" ca="1" si="56"/>
        <v>146.90187512453841</v>
      </c>
      <c r="AH96" s="304">
        <f t="shared" ca="1" si="57"/>
        <v>156.53535307077658</v>
      </c>
    </row>
    <row r="97" spans="1:34" x14ac:dyDescent="0.2">
      <c r="A97" s="347">
        <f t="shared" ca="1" si="35"/>
        <v>0.01</v>
      </c>
      <c r="B97" s="304">
        <f t="shared" ca="1" si="36"/>
        <v>0.9300000000000006</v>
      </c>
      <c r="D97" s="306">
        <f t="shared" ca="1" si="37"/>
        <v>29.491449317922243</v>
      </c>
      <c r="E97" s="307">
        <f t="shared" ca="1" si="38"/>
        <v>143.43190650812019</v>
      </c>
      <c r="F97" s="304">
        <f t="shared" ca="1" si="39"/>
        <v>146.43243283994741</v>
      </c>
      <c r="G97" s="306">
        <f t="shared" ca="1" si="40"/>
        <v>26.296937912291224</v>
      </c>
      <c r="H97" s="307">
        <f t="shared" ca="1" si="41"/>
        <v>136.54465558530202</v>
      </c>
      <c r="I97" s="304">
        <f t="shared" ca="1" si="42"/>
        <v>139.05384537103478</v>
      </c>
      <c r="J97" s="306">
        <f t="shared" ca="1" si="43"/>
        <v>11.697383599036483</v>
      </c>
      <c r="K97" s="307">
        <f t="shared" ca="1" si="44"/>
        <v>62.584940041843623</v>
      </c>
      <c r="L97" s="304">
        <f t="shared" ca="1" si="29"/>
        <v>63.66870112625331</v>
      </c>
      <c r="M97" s="306">
        <f t="shared" ca="1" si="45"/>
        <v>1.3805372067971291</v>
      </c>
      <c r="N97" s="304">
        <f t="shared" ca="1" si="46"/>
        <v>79.098955410254845</v>
      </c>
      <c r="P97" s="310">
        <f t="shared" ca="1" si="47"/>
        <v>9</v>
      </c>
      <c r="Q97" s="304">
        <f t="shared" ca="1" si="48"/>
        <v>1272.9299999999996</v>
      </c>
      <c r="R97" s="306">
        <f t="shared" ca="1" si="49"/>
        <v>0.6255582141690581</v>
      </c>
      <c r="S97" s="307">
        <f t="shared" ca="1" si="50"/>
        <v>7.6722159729630466</v>
      </c>
      <c r="T97" s="304">
        <f t="shared" ca="1" si="30"/>
        <v>75.264438694767492</v>
      </c>
      <c r="U97" s="311">
        <f t="shared" ca="1" si="31"/>
        <v>0</v>
      </c>
      <c r="V97" s="306">
        <f t="shared" ca="1" si="32"/>
        <v>1.2173572608634051</v>
      </c>
      <c r="W97" s="304">
        <f t="shared" ca="1" si="33"/>
        <v>77.258781259805389</v>
      </c>
      <c r="Y97" s="314" t="str">
        <f t="shared" ca="1" si="51"/>
        <v/>
      </c>
      <c r="Z97" s="315" t="str">
        <f t="shared" ca="1" si="52"/>
        <v/>
      </c>
      <c r="AA97" s="316" t="str">
        <f t="shared" ca="1" si="53"/>
        <v/>
      </c>
      <c r="AC97" s="310" t="e">
        <f t="shared" ca="1" si="54"/>
        <v>#N/A</v>
      </c>
      <c r="AD97" s="323" t="e">
        <f t="shared" ca="1" si="55"/>
        <v>#N/A</v>
      </c>
      <c r="AE97" s="324">
        <f t="shared" ca="1" si="34"/>
        <v>62.584940041843623</v>
      </c>
      <c r="AG97" s="306">
        <f t="shared" ca="1" si="56"/>
        <v>146.42069654581999</v>
      </c>
      <c r="AH97" s="304">
        <f t="shared" ca="1" si="57"/>
        <v>156.0539249526106</v>
      </c>
    </row>
    <row r="98" spans="1:34" x14ac:dyDescent="0.2">
      <c r="A98" s="347">
        <f t="shared" ca="1" si="35"/>
        <v>0.01</v>
      </c>
      <c r="B98" s="304">
        <f t="shared" ca="1" si="36"/>
        <v>0.94000000000000061</v>
      </c>
      <c r="D98" s="306">
        <f t="shared" ca="1" si="37"/>
        <v>29.420348592477612</v>
      </c>
      <c r="E98" s="307">
        <f t="shared" ca="1" si="38"/>
        <v>142.95270488822732</v>
      </c>
      <c r="F98" s="304">
        <f t="shared" ca="1" si="39"/>
        <v>145.94873328043482</v>
      </c>
      <c r="G98" s="306">
        <f t="shared" ca="1" si="40"/>
        <v>26.591141398215999</v>
      </c>
      <c r="H98" s="307">
        <f t="shared" ca="1" si="41"/>
        <v>137.9741826341843</v>
      </c>
      <c r="I98" s="304">
        <f t="shared" ca="1" si="42"/>
        <v>140.51321601340979</v>
      </c>
      <c r="J98" s="306">
        <f t="shared" ca="1" si="43"/>
        <v>11.961823995589018</v>
      </c>
      <c r="K98" s="307">
        <f t="shared" ca="1" si="44"/>
        <v>63.957534232941057</v>
      </c>
      <c r="L98" s="304">
        <f t="shared" ca="1" si="29"/>
        <v>65.066515339760414</v>
      </c>
      <c r="M98" s="306">
        <f t="shared" ca="1" si="45"/>
        <v>1.3804051763747922</v>
      </c>
      <c r="N98" s="304">
        <f t="shared" ca="1" si="46"/>
        <v>79.091390624287612</v>
      </c>
      <c r="P98" s="310">
        <f t="shared" ca="1" si="47"/>
        <v>9</v>
      </c>
      <c r="Q98" s="304">
        <f t="shared" ca="1" si="48"/>
        <v>1269.8539999999998</v>
      </c>
      <c r="R98" s="306">
        <f t="shared" ca="1" si="49"/>
        <v>0.62404657011417375</v>
      </c>
      <c r="S98" s="307">
        <f t="shared" ca="1" si="50"/>
        <v>7.6659755072619049</v>
      </c>
      <c r="T98" s="304">
        <f t="shared" ca="1" si="30"/>
        <v>75.203219726239297</v>
      </c>
      <c r="U98" s="311">
        <f t="shared" ca="1" si="31"/>
        <v>0</v>
      </c>
      <c r="V98" s="306">
        <f t="shared" ca="1" si="32"/>
        <v>1.2171901769078532</v>
      </c>
      <c r="W98" s="304">
        <f t="shared" ca="1" si="33"/>
        <v>78.878125732642005</v>
      </c>
      <c r="Y98" s="314" t="str">
        <f t="shared" ca="1" si="51"/>
        <v/>
      </c>
      <c r="Z98" s="315" t="str">
        <f t="shared" ca="1" si="52"/>
        <v/>
      </c>
      <c r="AA98" s="316" t="str">
        <f t="shared" ca="1" si="53"/>
        <v/>
      </c>
      <c r="AC98" s="310" t="e">
        <f t="shared" ca="1" si="54"/>
        <v>#N/A</v>
      </c>
      <c r="AD98" s="323" t="e">
        <f t="shared" ca="1" si="55"/>
        <v>#N/A</v>
      </c>
      <c r="AE98" s="324">
        <f t="shared" ca="1" si="34"/>
        <v>63.957534232941057</v>
      </c>
      <c r="AG98" s="306">
        <f t="shared" ca="1" si="56"/>
        <v>145.93694176595395</v>
      </c>
      <c r="AH98" s="304">
        <f t="shared" ca="1" si="57"/>
        <v>155.56992291593684</v>
      </c>
    </row>
    <row r="99" spans="1:34" x14ac:dyDescent="0.2">
      <c r="A99" s="347">
        <f t="shared" ca="1" si="35"/>
        <v>0.01</v>
      </c>
      <c r="B99" s="304">
        <f t="shared" ca="1" si="36"/>
        <v>0.95000000000000062</v>
      </c>
      <c r="D99" s="306">
        <f t="shared" ca="1" si="37"/>
        <v>29.348441089190214</v>
      </c>
      <c r="E99" s="307">
        <f t="shared" ca="1" si="38"/>
        <v>142.47105895221935</v>
      </c>
      <c r="F99" s="304">
        <f t="shared" ca="1" si="39"/>
        <v>145.46248187533592</v>
      </c>
      <c r="G99" s="306">
        <f t="shared" ca="1" si="40"/>
        <v>26.884625809107902</v>
      </c>
      <c r="H99" s="307">
        <f t="shared" ca="1" si="41"/>
        <v>139.39889322370649</v>
      </c>
      <c r="I99" s="304">
        <f t="shared" ca="1" si="42"/>
        <v>141.96772357437473</v>
      </c>
      <c r="J99" s="306">
        <f t="shared" ca="1" si="43"/>
        <v>12.229202831625638</v>
      </c>
      <c r="K99" s="307">
        <f t="shared" ca="1" si="44"/>
        <v>65.344399612230518</v>
      </c>
      <c r="L99" s="304">
        <f t="shared" ca="1" si="29"/>
        <v>66.478898626405595</v>
      </c>
      <c r="M99" s="306">
        <f t="shared" ca="1" si="45"/>
        <v>1.3802744090631123</v>
      </c>
      <c r="N99" s="304">
        <f t="shared" ca="1" si="46"/>
        <v>79.083898209230071</v>
      </c>
      <c r="P99" s="310">
        <f t="shared" ca="1" si="47"/>
        <v>9</v>
      </c>
      <c r="Q99" s="304">
        <f t="shared" ca="1" si="48"/>
        <v>1266.7779999999998</v>
      </c>
      <c r="R99" s="306">
        <f t="shared" ca="1" si="49"/>
        <v>0.6225349260592894</v>
      </c>
      <c r="S99" s="307">
        <f t="shared" ca="1" si="50"/>
        <v>7.6597501580013123</v>
      </c>
      <c r="T99" s="304">
        <f t="shared" ca="1" si="30"/>
        <v>75.142149049992881</v>
      </c>
      <c r="U99" s="311">
        <f t="shared" ca="1" si="31"/>
        <v>0</v>
      </c>
      <c r="V99" s="306">
        <f t="shared" ca="1" si="32"/>
        <v>1.2170213789575894</v>
      </c>
      <c r="W99" s="304">
        <f t="shared" ca="1" si="33"/>
        <v>80.508408308734175</v>
      </c>
      <c r="Y99" s="314" t="str">
        <f t="shared" ca="1" si="51"/>
        <v/>
      </c>
      <c r="Z99" s="315" t="str">
        <f t="shared" ca="1" si="52"/>
        <v/>
      </c>
      <c r="AA99" s="316" t="str">
        <f t="shared" ca="1" si="53"/>
        <v/>
      </c>
      <c r="AC99" s="310" t="e">
        <f t="shared" ca="1" si="54"/>
        <v>#N/A</v>
      </c>
      <c r="AD99" s="323" t="e">
        <f t="shared" ca="1" si="55"/>
        <v>#N/A</v>
      </c>
      <c r="AE99" s="324">
        <f t="shared" ca="1" si="34"/>
        <v>65.344399612230518</v>
      </c>
      <c r="AG99" s="306">
        <f t="shared" ca="1" si="56"/>
        <v>145.45063471345327</v>
      </c>
      <c r="AH99" s="304">
        <f t="shared" ca="1" si="57"/>
        <v>155.08337083638261</v>
      </c>
    </row>
    <row r="100" spans="1:34" x14ac:dyDescent="0.2">
      <c r="A100" s="347">
        <f t="shared" ca="1" si="35"/>
        <v>0.01</v>
      </c>
      <c r="B100" s="304">
        <f t="shared" ca="1" si="36"/>
        <v>0.96000000000000063</v>
      </c>
      <c r="D100" s="306">
        <f t="shared" ca="1" si="37"/>
        <v>29.275736821708055</v>
      </c>
      <c r="E100" s="307">
        <f t="shared" ca="1" si="38"/>
        <v>141.98699134484747</v>
      </c>
      <c r="F100" s="304">
        <f t="shared" ca="1" si="39"/>
        <v>144.97370271058026</v>
      </c>
      <c r="G100" s="306">
        <f t="shared" ca="1" si="40"/>
        <v>27.177383177324984</v>
      </c>
      <c r="H100" s="307">
        <f t="shared" ca="1" si="41"/>
        <v>140.81876313715497</v>
      </c>
      <c r="I100" s="304">
        <f t="shared" ca="1" si="42"/>
        <v>143.41734277222298</v>
      </c>
      <c r="J100" s="306">
        <f t="shared" ca="1" si="43"/>
        <v>12.499512876557803</v>
      </c>
      <c r="K100" s="307">
        <f t="shared" ca="1" si="44"/>
        <v>66.745487894034824</v>
      </c>
      <c r="L100" s="304">
        <f t="shared" ca="1" si="29"/>
        <v>67.905802228999434</v>
      </c>
      <c r="M100" s="306">
        <f t="shared" ca="1" si="45"/>
        <v>1.3801448756781785</v>
      </c>
      <c r="N100" s="304">
        <f t="shared" ca="1" si="46"/>
        <v>79.076476492967331</v>
      </c>
      <c r="P100" s="310">
        <f t="shared" ca="1" si="47"/>
        <v>9</v>
      </c>
      <c r="Q100" s="304">
        <f t="shared" ca="1" si="48"/>
        <v>1263.7019999999998</v>
      </c>
      <c r="R100" s="306">
        <f t="shared" ca="1" si="49"/>
        <v>0.62102328200440493</v>
      </c>
      <c r="S100" s="307">
        <f t="shared" ca="1" si="50"/>
        <v>7.6535399251812679</v>
      </c>
      <c r="T100" s="304">
        <f t="shared" ca="1" si="30"/>
        <v>75.081226666028243</v>
      </c>
      <c r="U100" s="311">
        <f t="shared" ca="1" si="31"/>
        <v>0</v>
      </c>
      <c r="V100" s="306">
        <f t="shared" ca="1" si="32"/>
        <v>1.2168508736038421</v>
      </c>
      <c r="W100" s="304">
        <f t="shared" ca="1" si="33"/>
        <v>82.14941924746519</v>
      </c>
      <c r="Y100" s="314" t="str">
        <f t="shared" ca="1" si="51"/>
        <v/>
      </c>
      <c r="Z100" s="315" t="str">
        <f t="shared" ca="1" si="52"/>
        <v/>
      </c>
      <c r="AA100" s="316" t="str">
        <f t="shared" ca="1" si="53"/>
        <v/>
      </c>
      <c r="AC100" s="310" t="e">
        <f t="shared" ca="1" si="54"/>
        <v>#N/A</v>
      </c>
      <c r="AD100" s="323" t="e">
        <f t="shared" ca="1" si="55"/>
        <v>#N/A</v>
      </c>
      <c r="AE100" s="324">
        <f t="shared" ca="1" si="34"/>
        <v>66.745487894034824</v>
      </c>
      <c r="AG100" s="306">
        <f t="shared" ca="1" si="56"/>
        <v>144.96179946557908</v>
      </c>
      <c r="AH100" s="304">
        <f t="shared" ca="1" si="57"/>
        <v>154.59429274006726</v>
      </c>
    </row>
    <row r="101" spans="1:34" x14ac:dyDescent="0.2">
      <c r="A101" s="347">
        <f t="shared" ca="1" si="35"/>
        <v>0.01</v>
      </c>
      <c r="B101" s="304">
        <f t="shared" ca="1" si="36"/>
        <v>0.97000000000000064</v>
      </c>
      <c r="D101" s="306">
        <f t="shared" ca="1" si="37"/>
        <v>29.20224565225395</v>
      </c>
      <c r="E101" s="307">
        <f t="shared" ca="1" si="38"/>
        <v>141.50052488558691</v>
      </c>
      <c r="F101" s="304">
        <f t="shared" ca="1" si="39"/>
        <v>144.48242001721587</v>
      </c>
      <c r="G101" s="306">
        <f t="shared" ca="1" si="40"/>
        <v>27.469405633847522</v>
      </c>
      <c r="H101" s="307">
        <f t="shared" ca="1" si="41"/>
        <v>142.23376838601084</v>
      </c>
      <c r="I101" s="304">
        <f t="shared" ca="1" si="42"/>
        <v>144.86204856746377</v>
      </c>
      <c r="J101" s="306">
        <f t="shared" ca="1" si="43"/>
        <v>12.772746820613666</v>
      </c>
      <c r="K101" s="307">
        <f t="shared" ca="1" si="44"/>
        <v>68.160750551650651</v>
      </c>
      <c r="L101" s="304">
        <f t="shared" ca="1" si="29"/>
        <v>69.347177138711572</v>
      </c>
      <c r="M101" s="306">
        <f t="shared" ca="1" si="45"/>
        <v>1.3800165479954685</v>
      </c>
      <c r="N101" s="304">
        <f t="shared" ca="1" si="46"/>
        <v>79.06912385835335</v>
      </c>
      <c r="P101" s="310">
        <f t="shared" ca="1" si="47"/>
        <v>9</v>
      </c>
      <c r="Q101" s="304">
        <f t="shared" ca="1" si="48"/>
        <v>1260.6259999999997</v>
      </c>
      <c r="R101" s="306">
        <f t="shared" ca="1" si="49"/>
        <v>0.61951163794952047</v>
      </c>
      <c r="S101" s="307">
        <f t="shared" ca="1" si="50"/>
        <v>7.6473448088017726</v>
      </c>
      <c r="T101" s="304">
        <f t="shared" ca="1" si="30"/>
        <v>75.020452574345398</v>
      </c>
      <c r="U101" s="311">
        <f t="shared" ca="1" si="31"/>
        <v>0</v>
      </c>
      <c r="V101" s="306">
        <f t="shared" ca="1" si="32"/>
        <v>1.2166786674709613</v>
      </c>
      <c r="W101" s="304">
        <f t="shared" ca="1" si="33"/>
        <v>83.800948541736275</v>
      </c>
      <c r="Y101" s="314" t="str">
        <f t="shared" ca="1" si="51"/>
        <v/>
      </c>
      <c r="Z101" s="315" t="str">
        <f t="shared" ca="1" si="52"/>
        <v/>
      </c>
      <c r="AA101" s="316" t="str">
        <f t="shared" ca="1" si="53"/>
        <v/>
      </c>
      <c r="AC101" s="310" t="e">
        <f t="shared" ca="1" si="54"/>
        <v>#N/A</v>
      </c>
      <c r="AD101" s="323" t="e">
        <f t="shared" ca="1" si="55"/>
        <v>#N/A</v>
      </c>
      <c r="AE101" s="324">
        <f t="shared" ca="1" si="34"/>
        <v>68.160750551650651</v>
      </c>
      <c r="AG101" s="306">
        <f t="shared" ca="1" si="56"/>
        <v>144.47046024470899</v>
      </c>
      <c r="AH101" s="304">
        <f t="shared" ca="1" si="57"/>
        <v>154.10271279989331</v>
      </c>
    </row>
    <row r="102" spans="1:34" x14ac:dyDescent="0.2">
      <c r="A102" s="347">
        <f t="shared" ca="1" si="35"/>
        <v>0.01</v>
      </c>
      <c r="B102" s="304">
        <f t="shared" ca="1" si="36"/>
        <v>0.98000000000000065</v>
      </c>
      <c r="D102" s="306">
        <f t="shared" ca="1" si="37"/>
        <v>29.127977299138045</v>
      </c>
      <c r="E102" s="307">
        <f t="shared" ca="1" si="38"/>
        <v>141.01168256358775</v>
      </c>
      <c r="F102" s="304">
        <f t="shared" ca="1" si="39"/>
        <v>143.98865816776382</v>
      </c>
      <c r="G102" s="306">
        <f t="shared" ca="1" si="40"/>
        <v>27.760685406838903</v>
      </c>
      <c r="H102" s="307">
        <f t="shared" ca="1" si="41"/>
        <v>143.6438852116467</v>
      </c>
      <c r="I102" s="304">
        <f t="shared" ca="1" si="42"/>
        <v>146.30181616423707</v>
      </c>
      <c r="J102" s="306">
        <f t="shared" ca="1" si="43"/>
        <v>13.048897275817097</v>
      </c>
      <c r="K102" s="307">
        <f t="shared" ca="1" si="44"/>
        <v>69.590138819638938</v>
      </c>
      <c r="L102" s="304">
        <f t="shared" ca="1" si="29"/>
        <v>70.802974097501334</v>
      </c>
      <c r="M102" s="306">
        <f t="shared" ca="1" si="45"/>
        <v>1.3798893987078829</v>
      </c>
      <c r="N102" s="304">
        <f t="shared" ca="1" si="46"/>
        <v>79.061838740806593</v>
      </c>
      <c r="P102" s="310">
        <f t="shared" ca="1" si="47"/>
        <v>9</v>
      </c>
      <c r="Q102" s="304">
        <f t="shared" ca="1" si="48"/>
        <v>1257.5499999999997</v>
      </c>
      <c r="R102" s="306">
        <f t="shared" ca="1" si="49"/>
        <v>0.61799999389463611</v>
      </c>
      <c r="S102" s="307">
        <f t="shared" ca="1" si="50"/>
        <v>7.6411648088628263</v>
      </c>
      <c r="T102" s="304">
        <f t="shared" ca="1" si="30"/>
        <v>74.959826774944332</v>
      </c>
      <c r="U102" s="311">
        <f t="shared" ca="1" si="31"/>
        <v>0</v>
      </c>
      <c r="V102" s="306">
        <f t="shared" ca="1" si="32"/>
        <v>1.2165047672160312</v>
      </c>
      <c r="W102" s="304">
        <f t="shared" ca="1" si="33"/>
        <v>85.462785947254105</v>
      </c>
      <c r="Y102" s="314" t="str">
        <f t="shared" ca="1" si="51"/>
        <v/>
      </c>
      <c r="Z102" s="315" t="str">
        <f t="shared" ca="1" si="52"/>
        <v/>
      </c>
      <c r="AA102" s="316" t="str">
        <f t="shared" ca="1" si="53"/>
        <v/>
      </c>
      <c r="AC102" s="310" t="e">
        <f t="shared" ca="1" si="54"/>
        <v>#N/A</v>
      </c>
      <c r="AD102" s="323" t="e">
        <f t="shared" ca="1" si="55"/>
        <v>#N/A</v>
      </c>
      <c r="AE102" s="324">
        <f t="shared" ca="1" si="34"/>
        <v>69.590138819638938</v>
      </c>
      <c r="AG102" s="306">
        <f t="shared" ca="1" si="56"/>
        <v>143.97664141468596</v>
      </c>
      <c r="AH102" s="304">
        <f t="shared" ca="1" si="57"/>
        <v>153.6086553318228</v>
      </c>
    </row>
    <row r="103" spans="1:34" x14ac:dyDescent="0.2">
      <c r="A103" s="347">
        <f t="shared" ca="1" si="35"/>
        <v>0.01</v>
      </c>
      <c r="B103" s="304">
        <f t="shared" ca="1" si="36"/>
        <v>0.99000000000000066</v>
      </c>
      <c r="D103" s="306">
        <f t="shared" ca="1" si="37"/>
        <v>29.05294134381526</v>
      </c>
      <c r="E103" s="307">
        <f t="shared" ca="1" si="38"/>
        <v>140.52048753268917</v>
      </c>
      <c r="F103" s="304">
        <f t="shared" ca="1" si="39"/>
        <v>143.4924416725558</v>
      </c>
      <c r="G103" s="306">
        <f t="shared" ca="1" si="40"/>
        <v>28.051214820277057</v>
      </c>
      <c r="H103" s="307">
        <f t="shared" ca="1" si="41"/>
        <v>145.04909008697359</v>
      </c>
      <c r="I103" s="304">
        <f t="shared" ca="1" si="42"/>
        <v>147.73662101169199</v>
      </c>
      <c r="J103" s="306">
        <f t="shared" ca="1" si="43"/>
        <v>13.327956776952677</v>
      </c>
      <c r="K103" s="307">
        <f t="shared" ca="1" si="44"/>
        <v>71.033603696132033</v>
      </c>
      <c r="L103" s="304">
        <f t="shared" ca="1" si="29"/>
        <v>72.273143600562037</v>
      </c>
      <c r="M103" s="306">
        <f t="shared" ca="1" si="45"/>
        <v>1.3797634013860538</v>
      </c>
      <c r="N103" s="304">
        <f t="shared" ca="1" si="46"/>
        <v>79.054619626035844</v>
      </c>
      <c r="P103" s="310">
        <f t="shared" ca="1" si="47"/>
        <v>9</v>
      </c>
      <c r="Q103" s="304">
        <f t="shared" ca="1" si="48"/>
        <v>1254.4739999999997</v>
      </c>
      <c r="R103" s="306">
        <f t="shared" ca="1" si="49"/>
        <v>0.61648834983975165</v>
      </c>
      <c r="S103" s="307">
        <f t="shared" ca="1" si="50"/>
        <v>7.6349999253644292</v>
      </c>
      <c r="T103" s="304">
        <f t="shared" ca="1" si="30"/>
        <v>74.899349267825059</v>
      </c>
      <c r="U103" s="311">
        <f t="shared" ca="1" si="31"/>
        <v>0</v>
      </c>
      <c r="V103" s="306">
        <f t="shared" ca="1" si="32"/>
        <v>1.2163291795284787</v>
      </c>
      <c r="W103" s="304">
        <f t="shared" ca="1" si="33"/>
        <v>87.134721011743181</v>
      </c>
      <c r="Y103" s="314" t="str">
        <f t="shared" ca="1" si="51"/>
        <v/>
      </c>
      <c r="Z103" s="315" t="str">
        <f t="shared" ca="1" si="52"/>
        <v/>
      </c>
      <c r="AA103" s="316" t="str">
        <f t="shared" ca="1" si="53"/>
        <v/>
      </c>
      <c r="AC103" s="310" t="e">
        <f t="shared" ca="1" si="54"/>
        <v>#N/A</v>
      </c>
      <c r="AD103" s="323" t="e">
        <f t="shared" ca="1" si="55"/>
        <v>#N/A</v>
      </c>
      <c r="AE103" s="324">
        <f t="shared" ca="1" si="34"/>
        <v>71.033603696132033</v>
      </c>
      <c r="AG103" s="306">
        <f t="shared" ca="1" si="56"/>
        <v>143.48036747715039</v>
      </c>
      <c r="AH103" s="304">
        <f t="shared" ca="1" si="57"/>
        <v>153.11214479114054</v>
      </c>
    </row>
    <row r="104" spans="1:34" x14ac:dyDescent="0.2">
      <c r="A104" s="347">
        <f t="shared" ca="1" si="35"/>
        <v>0.01</v>
      </c>
      <c r="B104" s="304">
        <f t="shared" ca="1" si="36"/>
        <v>1.0000000000000007</v>
      </c>
      <c r="D104" s="306">
        <f t="shared" ca="1" si="37"/>
        <v>28.977147237517201</v>
      </c>
      <c r="E104" s="307">
        <f t="shared" ca="1" si="38"/>
        <v>140.02696310649185</v>
      </c>
      <c r="F104" s="304">
        <f t="shared" ca="1" si="39"/>
        <v>142.99379517605502</v>
      </c>
      <c r="G104" s="306">
        <f t="shared" ca="1" si="40"/>
        <v>28.340986292652229</v>
      </c>
      <c r="H104" s="307">
        <f t="shared" ca="1" si="41"/>
        <v>146.44935971803852</v>
      </c>
      <c r="I104" s="304">
        <f t="shared" ca="1" si="42"/>
        <v>149.16643880532828</v>
      </c>
      <c r="J104" s="306">
        <f t="shared" ca="1" si="43"/>
        <v>13.609917782517323</v>
      </c>
      <c r="K104" s="307">
        <f t="shared" ca="1" si="44"/>
        <v>72.491095945157099</v>
      </c>
      <c r="L104" s="304">
        <f t="shared" ca="1" si="29"/>
        <v>73.757635898779</v>
      </c>
      <c r="M104" s="306">
        <f t="shared" ca="1" si="45"/>
        <v>1.3796385304407823</v>
      </c>
      <c r="N104" s="304">
        <f t="shared" ca="1" si="46"/>
        <v>79.047465047887982</v>
      </c>
      <c r="P104" s="310">
        <f t="shared" ca="1" si="47"/>
        <v>9</v>
      </c>
      <c r="Q104" s="304">
        <f t="shared" ca="1" si="48"/>
        <v>1251.3979999999997</v>
      </c>
      <c r="R104" s="306">
        <f t="shared" ca="1" si="49"/>
        <v>0.61497670578486718</v>
      </c>
      <c r="S104" s="307">
        <f t="shared" ca="1" si="50"/>
        <v>7.6288501583065802</v>
      </c>
      <c r="T104" s="304">
        <f t="shared" ca="1" si="30"/>
        <v>74.83902005298755</v>
      </c>
      <c r="U104" s="311">
        <f t="shared" ca="1" si="31"/>
        <v>0</v>
      </c>
      <c r="V104" s="306">
        <f t="shared" ca="1" si="32"/>
        <v>1.2161519111296799</v>
      </c>
      <c r="W104" s="304">
        <f t="shared" ca="1" si="33"/>
        <v>88.816543104076231</v>
      </c>
      <c r="Y104" s="314" t="str">
        <f t="shared" ca="1" si="51"/>
        <v/>
      </c>
      <c r="Z104" s="315" t="str">
        <f t="shared" ca="1" si="52"/>
        <v/>
      </c>
      <c r="AA104" s="316" t="str">
        <f t="shared" ca="1" si="53"/>
        <v/>
      </c>
      <c r="AC104" s="310">
        <f t="shared" ca="1" si="54"/>
        <v>1.0000000000000007</v>
      </c>
      <c r="AD104" s="323">
        <f t="shared" ca="1" si="55"/>
        <v>13.609917782517323</v>
      </c>
      <c r="AE104" s="324">
        <f t="shared" ca="1" si="34"/>
        <v>72.491095945157099</v>
      </c>
      <c r="AG104" s="306">
        <f t="shared" ca="1" si="56"/>
        <v>142.98166306785586</v>
      </c>
      <c r="AH104" s="304">
        <f t="shared" ca="1" si="57"/>
        <v>152.61320576870455</v>
      </c>
    </row>
    <row r="105" spans="1:34" x14ac:dyDescent="0.2">
      <c r="A105" s="347">
        <f t="shared" ca="1" si="35"/>
        <v>0.01</v>
      </c>
      <c r="B105" s="304">
        <f t="shared" ca="1" si="36"/>
        <v>1.0100000000000007</v>
      </c>
      <c r="D105" s="306">
        <f t="shared" ca="1" si="37"/>
        <v>28.899157580343456</v>
      </c>
      <c r="E105" s="307">
        <f t="shared" ca="1" si="38"/>
        <v>139.52365692813828</v>
      </c>
      <c r="F105" s="304">
        <f t="shared" ca="1" si="39"/>
        <v>142.4851295800876</v>
      </c>
      <c r="G105" s="306">
        <f t="shared" ca="1" si="40"/>
        <v>28.629977868455665</v>
      </c>
      <c r="H105" s="307">
        <f t="shared" ca="1" si="41"/>
        <v>147.84459628731992</v>
      </c>
      <c r="I105" s="304">
        <f t="shared" ca="1" si="42"/>
        <v>150.59116934305567</v>
      </c>
      <c r="J105" s="306">
        <f t="shared" ca="1" si="43"/>
        <v>13.894772603322863</v>
      </c>
      <c r="K105" s="307">
        <f t="shared" ca="1" si="44"/>
        <v>73.962565725183893</v>
      </c>
      <c r="L105" s="304">
        <f t="shared" ca="1" si="29"/>
        <v>75.256400620480107</v>
      </c>
      <c r="M105" s="306">
        <f t="shared" ca="1" si="45"/>
        <v>1.3795147610248861</v>
      </c>
      <c r="N105" s="304">
        <f t="shared" ca="1" si="46"/>
        <v>79.040373582724328</v>
      </c>
      <c r="P105" s="310">
        <f t="shared" ca="1" si="47"/>
        <v>10</v>
      </c>
      <c r="Q105" s="304">
        <f t="shared" ca="1" si="48"/>
        <v>1248.2639999999997</v>
      </c>
      <c r="R105" s="306">
        <f t="shared" ca="1" si="49"/>
        <v>0.61343655868863578</v>
      </c>
      <c r="S105" s="307">
        <f t="shared" ca="1" si="50"/>
        <v>7.6227157927196938</v>
      </c>
      <c r="T105" s="304">
        <f t="shared" ca="1" si="30"/>
        <v>74.778841926580199</v>
      </c>
      <c r="U105" s="311">
        <f t="shared" ca="1" si="31"/>
        <v>0</v>
      </c>
      <c r="V105" s="306">
        <f t="shared" ca="1" si="32"/>
        <v>1.2159729688180199</v>
      </c>
      <c r="W105" s="304">
        <f t="shared" ca="1" si="33"/>
        <v>90.507949917404488</v>
      </c>
      <c r="Y105" s="314" t="str">
        <f t="shared" ca="1" si="51"/>
        <v/>
      </c>
      <c r="Z105" s="315" t="str">
        <f t="shared" ca="1" si="52"/>
        <v/>
      </c>
      <c r="AA105" s="316" t="str">
        <f t="shared" ca="1" si="53"/>
        <v/>
      </c>
      <c r="AC105" s="310" t="e">
        <f t="shared" ca="1" si="54"/>
        <v>#N/A</v>
      </c>
      <c r="AD105" s="323" t="e">
        <f t="shared" ca="1" si="55"/>
        <v>#N/A</v>
      </c>
      <c r="AE105" s="324">
        <f t="shared" ca="1" si="34"/>
        <v>73.962565725183893</v>
      </c>
      <c r="AG105" s="306">
        <f t="shared" ca="1" si="56"/>
        <v>142.47293842842413</v>
      </c>
      <c r="AH105" s="304">
        <f t="shared" ca="1" si="57"/>
        <v>152.10424846263967</v>
      </c>
    </row>
    <row r="106" spans="1:34" x14ac:dyDescent="0.2">
      <c r="A106" s="347">
        <f t="shared" ca="1" si="35"/>
        <v>0.01</v>
      </c>
      <c r="B106" s="304">
        <f t="shared" ca="1" si="36"/>
        <v>1.0200000000000007</v>
      </c>
      <c r="D106" s="306">
        <f t="shared" ca="1" si="37"/>
        <v>28.818976542758087</v>
      </c>
      <c r="E106" s="307">
        <f t="shared" ca="1" si="38"/>
        <v>139.01058141834122</v>
      </c>
      <c r="F106" s="304">
        <f t="shared" ca="1" si="39"/>
        <v>141.96645785268191</v>
      </c>
      <c r="G106" s="306">
        <f t="shared" ca="1" si="40"/>
        <v>28.918167633883247</v>
      </c>
      <c r="H106" s="307">
        <f t="shared" ca="1" si="41"/>
        <v>149.23470210150333</v>
      </c>
      <c r="I106" s="304">
        <f t="shared" ca="1" si="42"/>
        <v>152.01071255219421</v>
      </c>
      <c r="J106" s="306">
        <f t="shared" ca="1" si="43"/>
        <v>14.182513330834558</v>
      </c>
      <c r="K106" s="307">
        <f t="shared" ca="1" si="44"/>
        <v>75.447962217128008</v>
      </c>
      <c r="L106" s="304">
        <f t="shared" ca="1" si="29"/>
        <v>76.769386392601021</v>
      </c>
      <c r="M106" s="306">
        <f t="shared" ca="1" si="45"/>
        <v>1.3793920690038555</v>
      </c>
      <c r="N106" s="304">
        <f t="shared" ca="1" si="46"/>
        <v>79.033343847739346</v>
      </c>
      <c r="P106" s="310">
        <f t="shared" ca="1" si="47"/>
        <v>10</v>
      </c>
      <c r="Q106" s="304">
        <f t="shared" ca="1" si="48"/>
        <v>1245.0719999999997</v>
      </c>
      <c r="R106" s="306">
        <f t="shared" ca="1" si="49"/>
        <v>0.61186790855105744</v>
      </c>
      <c r="S106" s="307">
        <f t="shared" ca="1" si="50"/>
        <v>7.6165971136341835</v>
      </c>
      <c r="T106" s="304">
        <f t="shared" ca="1" si="30"/>
        <v>74.718817684751343</v>
      </c>
      <c r="U106" s="311">
        <f t="shared" ca="1" si="31"/>
        <v>0</v>
      </c>
      <c r="V106" s="306">
        <f t="shared" ca="1" si="32"/>
        <v>1.215792359513977</v>
      </c>
      <c r="W106" s="304">
        <f t="shared" ca="1" si="33"/>
        <v>92.208635489600155</v>
      </c>
      <c r="Y106" s="314" t="str">
        <f t="shared" ca="1" si="51"/>
        <v/>
      </c>
      <c r="Z106" s="315" t="str">
        <f t="shared" ca="1" si="52"/>
        <v/>
      </c>
      <c r="AA106" s="316" t="str">
        <f t="shared" ca="1" si="53"/>
        <v/>
      </c>
      <c r="AC106" s="310" t="e">
        <f t="shared" ca="1" si="54"/>
        <v>#N/A</v>
      </c>
      <c r="AD106" s="323" t="e">
        <f t="shared" ca="1" si="55"/>
        <v>#N/A</v>
      </c>
      <c r="AE106" s="324">
        <f t="shared" ca="1" si="34"/>
        <v>75.447962217128008</v>
      </c>
      <c r="AG106" s="306">
        <f t="shared" ca="1" si="56"/>
        <v>141.95420650046742</v>
      </c>
      <c r="AH106" s="304">
        <f t="shared" ca="1" si="57"/>
        <v>151.58528577228455</v>
      </c>
    </row>
    <row r="107" spans="1:34" x14ac:dyDescent="0.2">
      <c r="A107" s="347">
        <f t="shared" ca="1" si="35"/>
        <v>0.01</v>
      </c>
      <c r="B107" s="304">
        <f t="shared" ca="1" si="36"/>
        <v>1.0300000000000007</v>
      </c>
      <c r="D107" s="306">
        <f t="shared" ca="1" si="37"/>
        <v>28.738059235973292</v>
      </c>
      <c r="E107" s="307">
        <f t="shared" ca="1" si="38"/>
        <v>138.49523715585516</v>
      </c>
      <c r="F107" s="304">
        <f t="shared" ca="1" si="39"/>
        <v>141.44541973322032</v>
      </c>
      <c r="G107" s="306">
        <f t="shared" ca="1" si="40"/>
        <v>29.205548226242978</v>
      </c>
      <c r="H107" s="307">
        <f t="shared" ca="1" si="41"/>
        <v>150.61965447306187</v>
      </c>
      <c r="I107" s="304">
        <f t="shared" ca="1" si="42"/>
        <v>153.42504476381927</v>
      </c>
      <c r="J107" s="306">
        <f t="shared" ca="1" si="43"/>
        <v>14.473131910135189</v>
      </c>
      <c r="K107" s="307">
        <f t="shared" ca="1" si="44"/>
        <v>76.947234000000833</v>
      </c>
      <c r="L107" s="304">
        <f t="shared" ca="1" si="29"/>
        <v>78.296541223345614</v>
      </c>
      <c r="M107" s="306">
        <f t="shared" ca="1" si="45"/>
        <v>1.3792704309884019</v>
      </c>
      <c r="N107" s="304">
        <f t="shared" ca="1" si="46"/>
        <v>79.026374502825504</v>
      </c>
      <c r="P107" s="310">
        <f t="shared" ca="1" si="47"/>
        <v>10</v>
      </c>
      <c r="Q107" s="304">
        <f t="shared" ca="1" si="48"/>
        <v>1241.8799999999997</v>
      </c>
      <c r="R107" s="306">
        <f t="shared" ca="1" si="49"/>
        <v>0.6102992584134791</v>
      </c>
      <c r="S107" s="307">
        <f t="shared" ca="1" si="50"/>
        <v>7.6104941210500483</v>
      </c>
      <c r="T107" s="304">
        <f t="shared" ca="1" si="30"/>
        <v>74.658947327500982</v>
      </c>
      <c r="U107" s="311">
        <f t="shared" ca="1" si="31"/>
        <v>0</v>
      </c>
      <c r="V107" s="306">
        <f t="shared" ca="1" si="32"/>
        <v>1.2156100902142761</v>
      </c>
      <c r="W107" s="304">
        <f t="shared" ca="1" si="33"/>
        <v>93.918383638266846</v>
      </c>
      <c r="Y107" s="314" t="str">
        <f t="shared" ca="1" si="51"/>
        <v/>
      </c>
      <c r="Z107" s="315" t="str">
        <f t="shared" ca="1" si="52"/>
        <v/>
      </c>
      <c r="AA107" s="316" t="str">
        <f t="shared" ca="1" si="53"/>
        <v/>
      </c>
      <c r="AC107" s="310" t="e">
        <f t="shared" ca="1" si="54"/>
        <v>#N/A</v>
      </c>
      <c r="AD107" s="323" t="e">
        <f t="shared" ca="1" si="55"/>
        <v>#N/A</v>
      </c>
      <c r="AE107" s="324">
        <f t="shared" ca="1" si="34"/>
        <v>76.947234000000833</v>
      </c>
      <c r="AG107" s="306">
        <f t="shared" ca="1" si="56"/>
        <v>141.43310766014238</v>
      </c>
      <c r="AH107" s="304">
        <f t="shared" ca="1" si="57"/>
        <v>151.06395803269803</v>
      </c>
    </row>
    <row r="108" spans="1:34" x14ac:dyDescent="0.2">
      <c r="A108" s="347">
        <f t="shared" ca="1" si="35"/>
        <v>0.01</v>
      </c>
      <c r="B108" s="304">
        <f t="shared" ca="1" si="36"/>
        <v>1.0400000000000007</v>
      </c>
      <c r="D108" s="306">
        <f t="shared" ca="1" si="37"/>
        <v>28.656414873661728</v>
      </c>
      <c r="E108" s="307">
        <f t="shared" ca="1" si="38"/>
        <v>137.9776488834149</v>
      </c>
      <c r="F108" s="304">
        <f t="shared" ca="1" si="39"/>
        <v>140.92204123133592</v>
      </c>
      <c r="G108" s="306">
        <f t="shared" ca="1" si="40"/>
        <v>29.492112374979595</v>
      </c>
      <c r="H108" s="307">
        <f t="shared" ca="1" si="41"/>
        <v>151.99943096189602</v>
      </c>
      <c r="I108" s="304">
        <f t="shared" ca="1" si="42"/>
        <v>154.83414256900389</v>
      </c>
      <c r="J108" s="306">
        <f t="shared" ca="1" si="43"/>
        <v>14.766620213141302</v>
      </c>
      <c r="K108" s="307">
        <f t="shared" ca="1" si="44"/>
        <v>78.460329427175623</v>
      </c>
      <c r="L108" s="304">
        <f t="shared" ca="1" si="29"/>
        <v>79.837812885499773</v>
      </c>
      <c r="M108" s="306">
        <f t="shared" ca="1" si="45"/>
        <v>1.3791498243037745</v>
      </c>
      <c r="N108" s="304">
        <f t="shared" ca="1" si="46"/>
        <v>79.019464248815297</v>
      </c>
      <c r="P108" s="310">
        <f t="shared" ca="1" si="47"/>
        <v>10</v>
      </c>
      <c r="Q108" s="304">
        <f t="shared" ca="1" si="48"/>
        <v>1238.6879999999996</v>
      </c>
      <c r="R108" s="306">
        <f t="shared" ca="1" si="49"/>
        <v>0.60873060827590064</v>
      </c>
      <c r="S108" s="307">
        <f t="shared" ca="1" si="50"/>
        <v>7.6044068149672892</v>
      </c>
      <c r="T108" s="304">
        <f t="shared" ca="1" si="30"/>
        <v>74.599230854829116</v>
      </c>
      <c r="U108" s="311">
        <f t="shared" ca="1" si="31"/>
        <v>0</v>
      </c>
      <c r="V108" s="306">
        <f t="shared" ca="1" si="32"/>
        <v>1.2154261679460128</v>
      </c>
      <c r="W108" s="304">
        <f t="shared" ca="1" si="33"/>
        <v>95.636978166868616</v>
      </c>
      <c r="Y108" s="314" t="str">
        <f t="shared" ca="1" si="51"/>
        <v/>
      </c>
      <c r="Z108" s="315" t="str">
        <f t="shared" ca="1" si="52"/>
        <v/>
      </c>
      <c r="AA108" s="316" t="str">
        <f t="shared" ca="1" si="53"/>
        <v/>
      </c>
      <c r="AC108" s="310" t="e">
        <f t="shared" ca="1" si="54"/>
        <v>#N/A</v>
      </c>
      <c r="AD108" s="323" t="e">
        <f t="shared" ca="1" si="55"/>
        <v>#N/A</v>
      </c>
      <c r="AE108" s="324">
        <f t="shared" ca="1" si="34"/>
        <v>78.460329427175623</v>
      </c>
      <c r="AG108" s="306">
        <f t="shared" ca="1" si="56"/>
        <v>140.90966790780152</v>
      </c>
      <c r="AH108" s="304">
        <f t="shared" ca="1" si="57"/>
        <v>150.54029120437806</v>
      </c>
    </row>
    <row r="109" spans="1:34" x14ac:dyDescent="0.2">
      <c r="A109" s="347">
        <f t="shared" ca="1" si="35"/>
        <v>0.01</v>
      </c>
      <c r="B109" s="304">
        <f t="shared" ca="1" si="36"/>
        <v>1.0500000000000007</v>
      </c>
      <c r="D109" s="306">
        <f t="shared" ca="1" si="37"/>
        <v>28.574052564474062</v>
      </c>
      <c r="E109" s="307">
        <f t="shared" ca="1" si="38"/>
        <v>137.45784147750857</v>
      </c>
      <c r="F109" s="304">
        <f t="shared" ca="1" si="39"/>
        <v>140.39634846965643</v>
      </c>
      <c r="G109" s="306">
        <f t="shared" ca="1" si="40"/>
        <v>29.777852900624335</v>
      </c>
      <c r="H109" s="307">
        <f t="shared" ca="1" si="41"/>
        <v>153.3740093766711</v>
      </c>
      <c r="I109" s="304">
        <f t="shared" ca="1" si="42"/>
        <v>156.23798281994817</v>
      </c>
      <c r="J109" s="306">
        <f t="shared" ca="1" si="43"/>
        <v>15.062970039519321</v>
      </c>
      <c r="K109" s="307">
        <f t="shared" ca="1" si="44"/>
        <v>79.98719662886846</v>
      </c>
      <c r="L109" s="304">
        <f t="shared" ca="1" si="29"/>
        <v>81.393148919038154</v>
      </c>
      <c r="M109" s="306">
        <f t="shared" ca="1" si="45"/>
        <v>1.3790302269606445</v>
      </c>
      <c r="N109" s="304">
        <f t="shared" ca="1" si="46"/>
        <v>79.012611825812954</v>
      </c>
      <c r="P109" s="310">
        <f t="shared" ca="1" si="47"/>
        <v>10</v>
      </c>
      <c r="Q109" s="304">
        <f t="shared" ca="1" si="48"/>
        <v>1235.4959999999996</v>
      </c>
      <c r="R109" s="306">
        <f t="shared" ca="1" si="49"/>
        <v>0.6071619581383223</v>
      </c>
      <c r="S109" s="307">
        <f t="shared" ca="1" si="50"/>
        <v>7.5983351953859062</v>
      </c>
      <c r="T109" s="304">
        <f t="shared" ca="1" si="30"/>
        <v>74.539668266735745</v>
      </c>
      <c r="U109" s="311">
        <f t="shared" ca="1" si="31"/>
        <v>0</v>
      </c>
      <c r="V109" s="306">
        <f t="shared" ca="1" si="32"/>
        <v>1.2152405997662374</v>
      </c>
      <c r="W109" s="304">
        <f t="shared" ca="1" si="33"/>
        <v>97.364202894167022</v>
      </c>
      <c r="Y109" s="314" t="str">
        <f t="shared" ca="1" si="51"/>
        <v/>
      </c>
      <c r="Z109" s="315" t="str">
        <f t="shared" ca="1" si="52"/>
        <v/>
      </c>
      <c r="AA109" s="316" t="str">
        <f t="shared" ca="1" si="53"/>
        <v/>
      </c>
      <c r="AC109" s="310" t="e">
        <f t="shared" ca="1" si="54"/>
        <v>#N/A</v>
      </c>
      <c r="AD109" s="323" t="e">
        <f t="shared" ca="1" si="55"/>
        <v>#N/A</v>
      </c>
      <c r="AE109" s="324">
        <f t="shared" ca="1" si="34"/>
        <v>79.98719662886846</v>
      </c>
      <c r="AG109" s="306">
        <f t="shared" ca="1" si="56"/>
        <v>140.38391335673796</v>
      </c>
      <c r="AH109" s="304">
        <f t="shared" ca="1" si="57"/>
        <v>150.01431136195612</v>
      </c>
    </row>
    <row r="110" spans="1:34" x14ac:dyDescent="0.2">
      <c r="A110" s="347">
        <f t="shared" ca="1" si="35"/>
        <v>0.01</v>
      </c>
      <c r="B110" s="304">
        <f t="shared" ca="1" si="36"/>
        <v>1.0600000000000007</v>
      </c>
      <c r="D110" s="306">
        <f t="shared" ca="1" si="37"/>
        <v>28.490981316700296</v>
      </c>
      <c r="E110" s="307">
        <f t="shared" ca="1" si="38"/>
        <v>136.93583994356877</v>
      </c>
      <c r="F110" s="304">
        <f t="shared" ca="1" si="39"/>
        <v>139.8683676798984</v>
      </c>
      <c r="G110" s="306">
        <f t="shared" ca="1" si="40"/>
        <v>30.06276271379134</v>
      </c>
      <c r="H110" s="307">
        <f t="shared" ca="1" si="41"/>
        <v>154.74336777610679</v>
      </c>
      <c r="I110" s="304">
        <f t="shared" ca="1" si="42"/>
        <v>157.63654263107006</v>
      </c>
      <c r="J110" s="306">
        <f t="shared" ca="1" si="43"/>
        <v>15.3621731175914</v>
      </c>
      <c r="K110" s="307">
        <f t="shared" ca="1" si="44"/>
        <v>81.527783514632347</v>
      </c>
      <c r="L110" s="304">
        <f t="shared" ca="1" si="29"/>
        <v>82.962496633741722</v>
      </c>
      <c r="M110" s="306">
        <f t="shared" ca="1" si="45"/>
        <v>1.3789116176274594</v>
      </c>
      <c r="N110" s="304">
        <f t="shared" ca="1" si="46"/>
        <v>79.005816011610591</v>
      </c>
      <c r="P110" s="310">
        <f t="shared" ca="1" si="47"/>
        <v>10</v>
      </c>
      <c r="Q110" s="304">
        <f t="shared" ca="1" si="48"/>
        <v>1232.3039999999996</v>
      </c>
      <c r="R110" s="306">
        <f t="shared" ca="1" si="49"/>
        <v>0.60559330800074396</v>
      </c>
      <c r="S110" s="307">
        <f t="shared" ca="1" si="50"/>
        <v>7.5922792623058983</v>
      </c>
      <c r="T110" s="304">
        <f t="shared" ca="1" si="30"/>
        <v>74.480259563220869</v>
      </c>
      <c r="U110" s="311">
        <f t="shared" ca="1" si="31"/>
        <v>0</v>
      </c>
      <c r="V110" s="306">
        <f t="shared" ca="1" si="32"/>
        <v>1.2150533927615397</v>
      </c>
      <c r="W110" s="304">
        <f t="shared" ca="1" si="33"/>
        <v>99.099841683519671</v>
      </c>
      <c r="Y110" s="314" t="str">
        <f t="shared" ca="1" si="51"/>
        <v/>
      </c>
      <c r="Z110" s="315" t="str">
        <f t="shared" ca="1" si="52"/>
        <v/>
      </c>
      <c r="AA110" s="316" t="str">
        <f t="shared" ca="1" si="53"/>
        <v/>
      </c>
      <c r="AC110" s="310" t="e">
        <f t="shared" ca="1" si="54"/>
        <v>#N/A</v>
      </c>
      <c r="AD110" s="323" t="e">
        <f t="shared" ca="1" si="55"/>
        <v>#N/A</v>
      </c>
      <c r="AE110" s="324">
        <f t="shared" ca="1" si="34"/>
        <v>81.527783514632347</v>
      </c>
      <c r="AG110" s="306">
        <f t="shared" ca="1" si="56"/>
        <v>139.85587022927513</v>
      </c>
      <c r="AH110" s="304">
        <f t="shared" ca="1" si="57"/>
        <v>149.48604469023877</v>
      </c>
    </row>
    <row r="111" spans="1:34" x14ac:dyDescent="0.2">
      <c r="A111" s="347">
        <f t="shared" ca="1" si="35"/>
        <v>0.01</v>
      </c>
      <c r="B111" s="304">
        <f t="shared" ca="1" si="36"/>
        <v>1.0700000000000007</v>
      </c>
      <c r="D111" s="306">
        <f t="shared" ca="1" si="37"/>
        <v>28.407210042654128</v>
      </c>
      <c r="E111" s="307">
        <f t="shared" ca="1" si="38"/>
        <v>136.41166941120642</v>
      </c>
      <c r="F111" s="304">
        <f t="shared" ca="1" si="39"/>
        <v>139.33812519895528</v>
      </c>
      <c r="G111" s="306">
        <f t="shared" ca="1" si="40"/>
        <v>30.346834814217882</v>
      </c>
      <c r="H111" s="307">
        <f t="shared" ca="1" si="41"/>
        <v>156.10748447021885</v>
      </c>
      <c r="I111" s="304">
        <f t="shared" ca="1" si="42"/>
        <v>159.02979938005657</v>
      </c>
      <c r="J111" s="306">
        <f t="shared" ca="1" si="43"/>
        <v>15.664221105231446</v>
      </c>
      <c r="K111" s="307">
        <f t="shared" ca="1" si="44"/>
        <v>83.082037775863981</v>
      </c>
      <c r="L111" s="304">
        <f t="shared" ca="1" si="29"/>
        <v>84.545803111826118</v>
      </c>
      <c r="M111" s="306">
        <f t="shared" ca="1" si="45"/>
        <v>1.3787939756041816</v>
      </c>
      <c r="N111" s="304">
        <f t="shared" ca="1" si="46"/>
        <v>78.99907562018339</v>
      </c>
      <c r="P111" s="310">
        <f t="shared" ca="1" si="47"/>
        <v>10</v>
      </c>
      <c r="Q111" s="304">
        <f t="shared" ca="1" si="48"/>
        <v>1229.1119999999999</v>
      </c>
      <c r="R111" s="306">
        <f t="shared" ca="1" si="49"/>
        <v>0.60402465786316573</v>
      </c>
      <c r="S111" s="307">
        <f t="shared" ca="1" si="50"/>
        <v>7.5862390157272666</v>
      </c>
      <c r="T111" s="304">
        <f t="shared" ca="1" si="30"/>
        <v>74.421004744284488</v>
      </c>
      <c r="U111" s="311">
        <f t="shared" ca="1" si="31"/>
        <v>0</v>
      </c>
      <c r="V111" s="306">
        <f t="shared" ca="1" si="32"/>
        <v>1.2148645540476311</v>
      </c>
      <c r="W111" s="304">
        <f t="shared" ca="1" si="33"/>
        <v>100.84367847203289</v>
      </c>
      <c r="Y111" s="314" t="str">
        <f t="shared" ca="1" si="51"/>
        <v/>
      </c>
      <c r="Z111" s="315" t="str">
        <f t="shared" ca="1" si="52"/>
        <v/>
      </c>
      <c r="AA111" s="316" t="str">
        <f t="shared" ca="1" si="53"/>
        <v/>
      </c>
      <c r="AC111" s="310" t="e">
        <f t="shared" ca="1" si="54"/>
        <v>#N/A</v>
      </c>
      <c r="AD111" s="323" t="e">
        <f t="shared" ca="1" si="55"/>
        <v>#N/A</v>
      </c>
      <c r="AE111" s="324">
        <f t="shared" ca="1" si="34"/>
        <v>83.082037775863981</v>
      </c>
      <c r="AG111" s="306">
        <f t="shared" ca="1" si="56"/>
        <v>139.32556485284965</v>
      </c>
      <c r="AH111" s="304">
        <f t="shared" ca="1" si="57"/>
        <v>148.95551748024511</v>
      </c>
    </row>
    <row r="112" spans="1:34" x14ac:dyDescent="0.2">
      <c r="A112" s="347">
        <f t="shared" ca="1" si="35"/>
        <v>0.01</v>
      </c>
      <c r="B112" s="304">
        <f t="shared" ca="1" si="36"/>
        <v>1.0800000000000007</v>
      </c>
      <c r="D112" s="306">
        <f t="shared" ca="1" si="37"/>
        <v>28.32274756279724</v>
      </c>
      <c r="E112" s="307">
        <f t="shared" ca="1" si="38"/>
        <v>135.88535512948511</v>
      </c>
      <c r="F112" s="304">
        <f t="shared" ca="1" si="39"/>
        <v>138.8056474649797</v>
      </c>
      <c r="G112" s="306">
        <f t="shared" ca="1" si="40"/>
        <v>30.630062289845853</v>
      </c>
      <c r="H112" s="307">
        <f t="shared" ca="1" si="41"/>
        <v>157.46633802151371</v>
      </c>
      <c r="I112" s="304">
        <f t="shared" ca="1" si="42"/>
        <v>160.41773070887598</v>
      </c>
      <c r="J112" s="306">
        <f t="shared" ca="1" si="43"/>
        <v>15.969105590751765</v>
      </c>
      <c r="K112" s="307">
        <f t="shared" ca="1" si="44"/>
        <v>84.649906888322647</v>
      </c>
      <c r="L112" s="304">
        <f t="shared" ca="1" si="29"/>
        <v>86.14301521058033</v>
      </c>
      <c r="M112" s="306">
        <f t="shared" ca="1" si="45"/>
        <v>1.3786772807973249</v>
      </c>
      <c r="N112" s="304">
        <f t="shared" ca="1" si="46"/>
        <v>78.992389500259407</v>
      </c>
      <c r="P112" s="310">
        <f t="shared" ca="1" si="47"/>
        <v>10</v>
      </c>
      <c r="Q112" s="304">
        <f t="shared" ca="1" si="48"/>
        <v>1225.9199999999998</v>
      </c>
      <c r="R112" s="306">
        <f t="shared" ca="1" si="49"/>
        <v>0.60245600772558727</v>
      </c>
      <c r="S112" s="307">
        <f t="shared" ca="1" si="50"/>
        <v>7.5802144556500108</v>
      </c>
      <c r="T112" s="304">
        <f t="shared" ca="1" si="30"/>
        <v>74.361903809926616</v>
      </c>
      <c r="U112" s="311">
        <f t="shared" ca="1" si="31"/>
        <v>0</v>
      </c>
      <c r="V112" s="306">
        <f t="shared" ca="1" si="32"/>
        <v>1.2146740907689277</v>
      </c>
      <c r="W112" s="304">
        <f t="shared" ca="1" si="33"/>
        <v>102.59549729956225</v>
      </c>
      <c r="Y112" s="314" t="str">
        <f t="shared" ca="1" si="51"/>
        <v/>
      </c>
      <c r="Z112" s="315" t="str">
        <f t="shared" ca="1" si="52"/>
        <v/>
      </c>
      <c r="AA112" s="316" t="str">
        <f t="shared" ca="1" si="53"/>
        <v/>
      </c>
      <c r="AC112" s="310" t="e">
        <f t="shared" ca="1" si="54"/>
        <v>#N/A</v>
      </c>
      <c r="AD112" s="323" t="e">
        <f t="shared" ca="1" si="55"/>
        <v>#N/A</v>
      </c>
      <c r="AE112" s="324">
        <f t="shared" ca="1" si="34"/>
        <v>84.649906888322647</v>
      </c>
      <c r="AG112" s="306">
        <f t="shared" ca="1" si="56"/>
        <v>138.79302365608893</v>
      </c>
      <c r="AH112" s="304">
        <f t="shared" ca="1" si="57"/>
        <v>148.42275612524085</v>
      </c>
    </row>
    <row r="113" spans="1:34" x14ac:dyDescent="0.2">
      <c r="A113" s="347">
        <f t="shared" ca="1" si="35"/>
        <v>0.01</v>
      </c>
      <c r="B113" s="304">
        <f t="shared" ca="1" si="36"/>
        <v>1.0900000000000007</v>
      </c>
      <c r="D113" s="306">
        <f t="shared" ca="1" si="37"/>
        <v>28.237602609619262</v>
      </c>
      <c r="E113" s="307">
        <f t="shared" ca="1" si="38"/>
        <v>135.35692246223516</v>
      </c>
      <c r="F113" s="304">
        <f t="shared" ca="1" si="39"/>
        <v>138.27096101346197</v>
      </c>
      <c r="G113" s="306">
        <f t="shared" ca="1" si="40"/>
        <v>30.912438315942044</v>
      </c>
      <c r="H113" s="307">
        <f t="shared" ca="1" si="41"/>
        <v>158.81990724613607</v>
      </c>
      <c r="I113" s="304">
        <f t="shared" ca="1" si="42"/>
        <v>161.80031452475049</v>
      </c>
      <c r="J113" s="306">
        <f t="shared" ca="1" si="43"/>
        <v>16.276818093780705</v>
      </c>
      <c r="K113" s="307">
        <f t="shared" ca="1" si="44"/>
        <v>86.2313381146609</v>
      </c>
      <c r="L113" s="304">
        <f t="shared" ca="1" si="29"/>
        <v>87.754079565015076</v>
      </c>
      <c r="M113" s="306">
        <f t="shared" ca="1" si="45"/>
        <v>1.3785615136962157</v>
      </c>
      <c r="N113" s="304">
        <f t="shared" ca="1" si="46"/>
        <v>78.985756533959389</v>
      </c>
      <c r="P113" s="310">
        <f t="shared" ca="1" si="47"/>
        <v>10</v>
      </c>
      <c r="Q113" s="304">
        <f t="shared" ca="1" si="48"/>
        <v>1222.7279999999998</v>
      </c>
      <c r="R113" s="306">
        <f t="shared" ca="1" si="49"/>
        <v>0.60088735758800893</v>
      </c>
      <c r="S113" s="307">
        <f t="shared" ca="1" si="50"/>
        <v>7.5742055820741312</v>
      </c>
      <c r="T113" s="304">
        <f t="shared" ca="1" si="30"/>
        <v>74.302956760147225</v>
      </c>
      <c r="U113" s="311">
        <f t="shared" ca="1" si="31"/>
        <v>0</v>
      </c>
      <c r="V113" s="306">
        <f t="shared" ca="1" si="32"/>
        <v>1.2144820100981299</v>
      </c>
      <c r="W113" s="304">
        <f t="shared" ca="1" si="33"/>
        <v>104.35508233755395</v>
      </c>
      <c r="Y113" s="314" t="str">
        <f t="shared" ca="1" si="51"/>
        <v/>
      </c>
      <c r="Z113" s="315" t="str">
        <f t="shared" ca="1" si="52"/>
        <v/>
      </c>
      <c r="AA113" s="316" t="str">
        <f t="shared" ca="1" si="53"/>
        <v/>
      </c>
      <c r="AC113" s="310" t="e">
        <f t="shared" ca="1" si="54"/>
        <v>#N/A</v>
      </c>
      <c r="AD113" s="323" t="e">
        <f t="shared" ca="1" si="55"/>
        <v>#N/A</v>
      </c>
      <c r="AE113" s="324">
        <f t="shared" ca="1" si="34"/>
        <v>86.2313381146609</v>
      </c>
      <c r="AG113" s="306">
        <f t="shared" ca="1" si="56"/>
        <v>138.25827316488474</v>
      </c>
      <c r="AH113" s="304">
        <f t="shared" ca="1" si="57"/>
        <v>147.88778711677097</v>
      </c>
    </row>
    <row r="114" spans="1:34" x14ac:dyDescent="0.2">
      <c r="A114" s="347">
        <f t="shared" ca="1" si="35"/>
        <v>0.01</v>
      </c>
      <c r="B114" s="304">
        <f t="shared" ca="1" si="36"/>
        <v>1.1000000000000008</v>
      </c>
      <c r="D114" s="306">
        <f t="shared" ca="1" si="37"/>
        <v>28.151783831287581</v>
      </c>
      <c r="E114" s="307">
        <f t="shared" ca="1" si="38"/>
        <v>134.82639688340484</v>
      </c>
      <c r="F114" s="304">
        <f t="shared" ca="1" si="39"/>
        <v>137.73409247330505</v>
      </c>
      <c r="G114" s="306">
        <f t="shared" ca="1" si="40"/>
        <v>31.19395615425492</v>
      </c>
      <c r="H114" s="307">
        <f t="shared" ca="1" si="41"/>
        <v>160.16817121497013</v>
      </c>
      <c r="I114" s="304">
        <f t="shared" ca="1" si="42"/>
        <v>163.17752900108999</v>
      </c>
      <c r="J114" s="306">
        <f t="shared" ca="1" si="43"/>
        <v>16.587350066131691</v>
      </c>
      <c r="K114" s="307">
        <f t="shared" ca="1" si="44"/>
        <v>87.826278506966432</v>
      </c>
      <c r="L114" s="304">
        <f t="shared" ca="1" si="29"/>
        <v>89.378942590520907</v>
      </c>
      <c r="M114" s="306">
        <f t="shared" ca="1" si="45"/>
        <v>1.3784466553504082</v>
      </c>
      <c r="N114" s="304">
        <f t="shared" ca="1" si="46"/>
        <v>78.97917563550277</v>
      </c>
      <c r="P114" s="310">
        <f t="shared" ca="1" si="47"/>
        <v>10</v>
      </c>
      <c r="Q114" s="304">
        <f t="shared" ca="1" si="48"/>
        <v>1219.5359999999998</v>
      </c>
      <c r="R114" s="306">
        <f t="shared" ca="1" si="49"/>
        <v>0.59931870745043059</v>
      </c>
      <c r="S114" s="307">
        <f t="shared" ca="1" si="50"/>
        <v>7.5682123949996267</v>
      </c>
      <c r="T114" s="304">
        <f t="shared" ca="1" si="30"/>
        <v>74.244163594946343</v>
      </c>
      <c r="U114" s="311">
        <f t="shared" ca="1" si="31"/>
        <v>0</v>
      </c>
      <c r="V114" s="306">
        <f t="shared" ca="1" si="32"/>
        <v>1.2142883192358003</v>
      </c>
      <c r="W114" s="304">
        <f t="shared" ca="1" si="33"/>
        <v>106.12221791772123</v>
      </c>
      <c r="Y114" s="314" t="str">
        <f t="shared" ca="1" si="51"/>
        <v/>
      </c>
      <c r="Z114" s="315" t="str">
        <f t="shared" ca="1" si="52"/>
        <v/>
      </c>
      <c r="AA114" s="316" t="str">
        <f t="shared" ca="1" si="53"/>
        <v/>
      </c>
      <c r="AC114" s="310" t="e">
        <f t="shared" ca="1" si="54"/>
        <v>#N/A</v>
      </c>
      <c r="AD114" s="323" t="e">
        <f t="shared" ca="1" si="55"/>
        <v>#N/A</v>
      </c>
      <c r="AE114" s="324">
        <f t="shared" ca="1" si="34"/>
        <v>87.826278506966432</v>
      </c>
      <c r="AG114" s="306">
        <f t="shared" ca="1" si="56"/>
        <v>137.72133999846352</v>
      </c>
      <c r="AH114" s="304">
        <f t="shared" ca="1" si="57"/>
        <v>147.35063704069063</v>
      </c>
    </row>
    <row r="115" spans="1:34" x14ac:dyDescent="0.2">
      <c r="A115" s="347">
        <f t="shared" ca="1" si="35"/>
        <v>0.01</v>
      </c>
      <c r="B115" s="304">
        <f t="shared" ca="1" si="36"/>
        <v>1.1100000000000008</v>
      </c>
      <c r="D115" s="306">
        <f t="shared" ca="1" si="37"/>
        <v>28.082084521895922</v>
      </c>
      <c r="E115" s="307">
        <f t="shared" ca="1" si="38"/>
        <v>134.37998666069396</v>
      </c>
      <c r="F115" s="304">
        <f t="shared" ca="1" si="39"/>
        <v>137.28286231727247</v>
      </c>
      <c r="G115" s="306">
        <f t="shared" ca="1" si="40"/>
        <v>31.474776999473878</v>
      </c>
      <c r="H115" s="307">
        <f t="shared" ca="1" si="41"/>
        <v>161.51197108157706</v>
      </c>
      <c r="I115" s="304">
        <f t="shared" ca="1" si="42"/>
        <v>164.55023059790221</v>
      </c>
      <c r="J115" s="306">
        <f t="shared" ca="1" si="43"/>
        <v>16.900693731900336</v>
      </c>
      <c r="K115" s="307">
        <f t="shared" ca="1" si="44"/>
        <v>89.434679218449162</v>
      </c>
      <c r="L115" s="304">
        <f t="shared" ca="1" si="29"/>
        <v>91.017554875564514</v>
      </c>
      <c r="M115" s="306">
        <f t="shared" ca="1" si="45"/>
        <v>1.3783326879563005</v>
      </c>
      <c r="N115" s="304">
        <f t="shared" ca="1" si="46"/>
        <v>78.972645784818297</v>
      </c>
      <c r="P115" s="310">
        <f t="shared" ca="1" si="47"/>
        <v>11</v>
      </c>
      <c r="Q115" s="304">
        <f t="shared" ca="1" si="48"/>
        <v>1217.0074999999999</v>
      </c>
      <c r="R115" s="306">
        <f t="shared" ca="1" si="49"/>
        <v>0.59807612227722673</v>
      </c>
      <c r="S115" s="307">
        <f t="shared" ca="1" si="50"/>
        <v>7.5622316337768547</v>
      </c>
      <c r="T115" s="304">
        <f t="shared" ca="1" si="30"/>
        <v>74.185492327350943</v>
      </c>
      <c r="U115" s="311">
        <f t="shared" ca="1" si="31"/>
        <v>0</v>
      </c>
      <c r="V115" s="306">
        <f t="shared" ca="1" si="32"/>
        <v>1.214093024886765</v>
      </c>
      <c r="W115" s="304">
        <f t="shared" ca="1" si="33"/>
        <v>107.89783996982725</v>
      </c>
      <c r="Y115" s="314" t="str">
        <f t="shared" ca="1" si="51"/>
        <v/>
      </c>
      <c r="Z115" s="315" t="str">
        <f t="shared" ca="1" si="52"/>
        <v/>
      </c>
      <c r="AA115" s="316" t="str">
        <f t="shared" ca="1" si="53"/>
        <v/>
      </c>
      <c r="AC115" s="310" t="e">
        <f t="shared" ca="1" si="54"/>
        <v>#N/A</v>
      </c>
      <c r="AD115" s="323" t="e">
        <f t="shared" ca="1" si="55"/>
        <v>#N/A</v>
      </c>
      <c r="AE115" s="324">
        <f t="shared" ca="1" si="34"/>
        <v>89.434679218449162</v>
      </c>
      <c r="AG115" s="306">
        <f t="shared" ca="1" si="56"/>
        <v>137.27005281763959</v>
      </c>
      <c r="AH115" s="304">
        <f t="shared" ca="1" si="57"/>
        <v>146.8991345253811</v>
      </c>
    </row>
    <row r="116" spans="1:34" x14ac:dyDescent="0.2">
      <c r="A116" s="347">
        <f t="shared" ca="1" si="35"/>
        <v>0.01</v>
      </c>
      <c r="B116" s="304">
        <f t="shared" ca="1" si="36"/>
        <v>1.1200000000000008</v>
      </c>
      <c r="D116" s="306">
        <f t="shared" ca="1" si="37"/>
        <v>28.028565159323247</v>
      </c>
      <c r="E116" s="307">
        <f t="shared" ca="1" si="38"/>
        <v>134.0178277728985</v>
      </c>
      <c r="F116" s="304">
        <f t="shared" ca="1" si="39"/>
        <v>136.91741534902241</v>
      </c>
      <c r="G116" s="306">
        <f t="shared" ca="1" si="40"/>
        <v>31.75506265106711</v>
      </c>
      <c r="H116" s="307">
        <f t="shared" ca="1" si="41"/>
        <v>162.85214935930605</v>
      </c>
      <c r="I116" s="304">
        <f t="shared" ca="1" si="42"/>
        <v>165.91927722515828</v>
      </c>
      <c r="J116" s="306">
        <f t="shared" ca="1" si="43"/>
        <v>17.216842930153042</v>
      </c>
      <c r="K116" s="307">
        <f t="shared" ca="1" si="44"/>
        <v>91.056499820653571</v>
      </c>
      <c r="L116" s="304">
        <f t="shared" ca="1" si="29"/>
        <v>92.669875580310588</v>
      </c>
      <c r="M116" s="306">
        <f t="shared" ca="1" si="45"/>
        <v>1.3782195947992788</v>
      </c>
      <c r="N116" s="304">
        <f t="shared" ca="1" si="46"/>
        <v>78.966166024229139</v>
      </c>
      <c r="P116" s="310">
        <f t="shared" ca="1" si="47"/>
        <v>11</v>
      </c>
      <c r="Q116" s="304">
        <f t="shared" ca="1" si="48"/>
        <v>1215.1424999999999</v>
      </c>
      <c r="R116" s="306">
        <f t="shared" ca="1" si="49"/>
        <v>0.59715960206839724</v>
      </c>
      <c r="S116" s="307">
        <f t="shared" ca="1" si="50"/>
        <v>7.5562600377561706</v>
      </c>
      <c r="T116" s="304">
        <f t="shared" ca="1" si="30"/>
        <v>74.126910970388039</v>
      </c>
      <c r="U116" s="311">
        <f t="shared" ca="1" si="31"/>
        <v>0</v>
      </c>
      <c r="V116" s="306">
        <f t="shared" ca="1" si="32"/>
        <v>1.2138961327363451</v>
      </c>
      <c r="W116" s="304">
        <f t="shared" ca="1" si="33"/>
        <v>109.68292363605435</v>
      </c>
      <c r="Y116" s="314" t="str">
        <f t="shared" ca="1" si="51"/>
        <v/>
      </c>
      <c r="Z116" s="315" t="str">
        <f t="shared" ca="1" si="52"/>
        <v/>
      </c>
      <c r="AA116" s="316" t="str">
        <f t="shared" ca="1" si="53"/>
        <v/>
      </c>
      <c r="AC116" s="310" t="e">
        <f t="shared" ca="1" si="54"/>
        <v>#N/A</v>
      </c>
      <c r="AD116" s="323" t="e">
        <f t="shared" ca="1" si="55"/>
        <v>#N/A</v>
      </c>
      <c r="AE116" s="324">
        <f t="shared" ca="1" si="34"/>
        <v>91.056499820653571</v>
      </c>
      <c r="AG116" s="306">
        <f t="shared" ca="1" si="56"/>
        <v>136.90455661971146</v>
      </c>
      <c r="AH116" s="304">
        <f t="shared" ca="1" si="57"/>
        <v>146.53342453775173</v>
      </c>
    </row>
    <row r="117" spans="1:34" x14ac:dyDescent="0.2">
      <c r="A117" s="347">
        <f t="shared" ca="1" si="35"/>
        <v>0.01</v>
      </c>
      <c r="B117" s="304">
        <f t="shared" ca="1" si="36"/>
        <v>1.1300000000000008</v>
      </c>
      <c r="D117" s="306">
        <f t="shared" ca="1" si="37"/>
        <v>27.974453679163087</v>
      </c>
      <c r="E117" s="307">
        <f t="shared" ca="1" si="38"/>
        <v>133.65373549513265</v>
      </c>
      <c r="F117" s="304">
        <f t="shared" ca="1" si="39"/>
        <v>136.54995814884208</v>
      </c>
      <c r="G117" s="306">
        <f t="shared" ca="1" si="40"/>
        <v>32.034807187858739</v>
      </c>
      <c r="H117" s="307">
        <f t="shared" ca="1" si="41"/>
        <v>164.18868671425739</v>
      </c>
      <c r="I117" s="304">
        <f t="shared" ca="1" si="42"/>
        <v>167.28464877721399</v>
      </c>
      <c r="J117" s="306">
        <f t="shared" ca="1" si="43"/>
        <v>17.535792279347671</v>
      </c>
      <c r="K117" s="307">
        <f t="shared" ca="1" si="44"/>
        <v>92.691704001021392</v>
      </c>
      <c r="L117" s="304">
        <f t="shared" ca="1" si="29"/>
        <v>94.335868053871195</v>
      </c>
      <c r="M117" s="306">
        <f t="shared" ca="1" si="45"/>
        <v>1.3781073596092628</v>
      </c>
      <c r="N117" s="304">
        <f t="shared" ca="1" si="46"/>
        <v>78.959735421528379</v>
      </c>
      <c r="P117" s="310">
        <f t="shared" ca="1" si="47"/>
        <v>11</v>
      </c>
      <c r="Q117" s="304">
        <f t="shared" ca="1" si="48"/>
        <v>1213.2774999999999</v>
      </c>
      <c r="R117" s="306">
        <f t="shared" ca="1" si="49"/>
        <v>0.59624308185956776</v>
      </c>
      <c r="S117" s="307">
        <f t="shared" ca="1" si="50"/>
        <v>7.5502976069375753</v>
      </c>
      <c r="T117" s="304">
        <f t="shared" ca="1" si="30"/>
        <v>74.068419524057617</v>
      </c>
      <c r="U117" s="311">
        <f t="shared" ca="1" si="31"/>
        <v>0</v>
      </c>
      <c r="V117" s="306">
        <f t="shared" ca="1" si="32"/>
        <v>1.2136976479733035</v>
      </c>
      <c r="W117" s="304">
        <f t="shared" ca="1" si="33"/>
        <v>111.47731092461422</v>
      </c>
      <c r="Y117" s="314" t="str">
        <f t="shared" ca="1" si="51"/>
        <v/>
      </c>
      <c r="Z117" s="315" t="str">
        <f t="shared" ca="1" si="52"/>
        <v/>
      </c>
      <c r="AA117" s="316" t="str">
        <f t="shared" ca="1" si="53"/>
        <v/>
      </c>
      <c r="AC117" s="310" t="e">
        <f t="shared" ca="1" si="54"/>
        <v>#N/A</v>
      </c>
      <c r="AD117" s="323" t="e">
        <f t="shared" ca="1" si="55"/>
        <v>#N/A</v>
      </c>
      <c r="AE117" s="324">
        <f t="shared" ca="1" si="34"/>
        <v>92.691704001021392</v>
      </c>
      <c r="AG117" s="306">
        <f t="shared" ca="1" si="56"/>
        <v>136.53704984352891</v>
      </c>
      <c r="AH117" s="304">
        <f t="shared" ca="1" si="57"/>
        <v>146.16570548820619</v>
      </c>
    </row>
    <row r="118" spans="1:34" x14ac:dyDescent="0.2">
      <c r="A118" s="347">
        <f t="shared" ca="1" si="35"/>
        <v>0.01</v>
      </c>
      <c r="B118" s="304">
        <f t="shared" ca="1" si="36"/>
        <v>1.1400000000000008</v>
      </c>
      <c r="D118" s="306">
        <f t="shared" ca="1" si="37"/>
        <v>27.919756052762832</v>
      </c>
      <c r="E118" s="307">
        <f t="shared" ca="1" si="38"/>
        <v>133.28772656983423</v>
      </c>
      <c r="F118" s="304">
        <f t="shared" ca="1" si="39"/>
        <v>136.18050826825652</v>
      </c>
      <c r="G118" s="306">
        <f t="shared" ca="1" si="40"/>
        <v>32.314004748386367</v>
      </c>
      <c r="H118" s="307">
        <f t="shared" ca="1" si="41"/>
        <v>165.52156397995572</v>
      </c>
      <c r="I118" s="304">
        <f t="shared" ca="1" si="42"/>
        <v>168.64632532388399</v>
      </c>
      <c r="J118" s="306">
        <f t="shared" ca="1" si="43"/>
        <v>17.857536339028897</v>
      </c>
      <c r="K118" s="307">
        <f t="shared" ca="1" si="44"/>
        <v>94.340255254492462</v>
      </c>
      <c r="L118" s="304">
        <f t="shared" ca="1" si="29"/>
        <v>96.01549544517556</v>
      </c>
      <c r="M118" s="306">
        <f t="shared" ca="1" si="45"/>
        <v>1.377995966544947</v>
      </c>
      <c r="N118" s="304">
        <f t="shared" ca="1" si="46"/>
        <v>78.953353069076044</v>
      </c>
      <c r="P118" s="310">
        <f t="shared" ca="1" si="47"/>
        <v>11</v>
      </c>
      <c r="Q118" s="304">
        <f t="shared" ca="1" si="48"/>
        <v>1211.4124999999999</v>
      </c>
      <c r="R118" s="306">
        <f t="shared" ca="1" si="49"/>
        <v>0.59532656165073827</v>
      </c>
      <c r="S118" s="307">
        <f t="shared" ca="1" si="50"/>
        <v>7.544344341321068</v>
      </c>
      <c r="T118" s="304">
        <f t="shared" ca="1" si="30"/>
        <v>74.010017988359678</v>
      </c>
      <c r="U118" s="311">
        <f t="shared" ca="1" si="31"/>
        <v>0</v>
      </c>
      <c r="V118" s="306">
        <f t="shared" ca="1" si="32"/>
        <v>1.2134975758130169</v>
      </c>
      <c r="W118" s="304">
        <f t="shared" ca="1" si="33"/>
        <v>113.28084357608336</v>
      </c>
      <c r="Y118" s="314" t="str">
        <f t="shared" ca="1" si="51"/>
        <v/>
      </c>
      <c r="Z118" s="315" t="str">
        <f t="shared" ca="1" si="52"/>
        <v/>
      </c>
      <c r="AA118" s="316" t="str">
        <f t="shared" ca="1" si="53"/>
        <v/>
      </c>
      <c r="AC118" s="310" t="e">
        <f t="shared" ca="1" si="54"/>
        <v>#N/A</v>
      </c>
      <c r="AD118" s="323" t="e">
        <f t="shared" ca="1" si="55"/>
        <v>#N/A</v>
      </c>
      <c r="AE118" s="324">
        <f t="shared" ca="1" si="34"/>
        <v>94.340255254492462</v>
      </c>
      <c r="AG118" s="306">
        <f t="shared" ca="1" si="56"/>
        <v>136.1675500353212</v>
      </c>
      <c r="AH118" s="304">
        <f t="shared" ca="1" si="57"/>
        <v>145.79599489526737</v>
      </c>
    </row>
    <row r="119" spans="1:34" x14ac:dyDescent="0.2">
      <c r="A119" s="347">
        <f t="shared" ca="1" si="35"/>
        <v>0.01</v>
      </c>
      <c r="B119" s="304">
        <f t="shared" ca="1" si="36"/>
        <v>1.1500000000000008</v>
      </c>
      <c r="D119" s="306">
        <f t="shared" ca="1" si="37"/>
        <v>27.864478204420077</v>
      </c>
      <c r="E119" s="307">
        <f t="shared" ca="1" si="38"/>
        <v>132.91981785432554</v>
      </c>
      <c r="F119" s="304">
        <f t="shared" ca="1" si="39"/>
        <v>135.80908336349111</v>
      </c>
      <c r="G119" s="306">
        <f t="shared" ca="1" si="40"/>
        <v>32.59264953043057</v>
      </c>
      <c r="H119" s="307">
        <f t="shared" ca="1" si="41"/>
        <v>166.85076215849898</v>
      </c>
      <c r="I119" s="304">
        <f t="shared" ca="1" si="42"/>
        <v>170.00428711148868</v>
      </c>
      <c r="J119" s="306">
        <f t="shared" ca="1" si="43"/>
        <v>18.182069610422982</v>
      </c>
      <c r="K119" s="307">
        <f t="shared" ca="1" si="44"/>
        <v>96.002116885184734</v>
      </c>
      <c r="L119" s="304">
        <f t="shared" ca="1" si="29"/>
        <v>97.708720704730027</v>
      </c>
      <c r="M119" s="306">
        <f t="shared" ca="1" si="45"/>
        <v>1.3778854001787371</v>
      </c>
      <c r="N119" s="304">
        <f t="shared" ca="1" si="46"/>
        <v>78.947018082936125</v>
      </c>
      <c r="P119" s="310">
        <f t="shared" ca="1" si="47"/>
        <v>11</v>
      </c>
      <c r="Q119" s="304">
        <f t="shared" ca="1" si="48"/>
        <v>1209.5474999999999</v>
      </c>
      <c r="R119" s="306">
        <f t="shared" ca="1" si="49"/>
        <v>0.59441004144190879</v>
      </c>
      <c r="S119" s="307">
        <f t="shared" ca="1" si="50"/>
        <v>7.5384002409066486</v>
      </c>
      <c r="T119" s="304">
        <f t="shared" ca="1" si="30"/>
        <v>73.951706363294221</v>
      </c>
      <c r="U119" s="311">
        <f t="shared" ca="1" si="31"/>
        <v>0</v>
      </c>
      <c r="V119" s="306">
        <f t="shared" ca="1" si="32"/>
        <v>1.2132959214971879</v>
      </c>
      <c r="W119" s="304">
        <f t="shared" ca="1" si="33"/>
        <v>115.09336308299103</v>
      </c>
      <c r="Y119" s="314" t="str">
        <f t="shared" ca="1" si="51"/>
        <v/>
      </c>
      <c r="Z119" s="315" t="str">
        <f t="shared" ca="1" si="52"/>
        <v/>
      </c>
      <c r="AA119" s="316" t="str">
        <f t="shared" ca="1" si="53"/>
        <v/>
      </c>
      <c r="AC119" s="310" t="e">
        <f t="shared" ca="1" si="54"/>
        <v>#N/A</v>
      </c>
      <c r="AD119" s="323" t="e">
        <f t="shared" ca="1" si="55"/>
        <v>#N/A</v>
      </c>
      <c r="AE119" s="324">
        <f t="shared" ca="1" si="34"/>
        <v>96.002116885184734</v>
      </c>
      <c r="AG119" s="306">
        <f t="shared" ca="1" si="56"/>
        <v>135.79607484601621</v>
      </c>
      <c r="AH119" s="304">
        <f t="shared" ca="1" si="57"/>
        <v>145.42431038287083</v>
      </c>
    </row>
    <row r="120" spans="1:34" x14ac:dyDescent="0.2">
      <c r="A120" s="347">
        <f t="shared" ca="1" si="35"/>
        <v>0.01</v>
      </c>
      <c r="B120" s="304">
        <f t="shared" ca="1" si="36"/>
        <v>1.1600000000000008</v>
      </c>
      <c r="D120" s="306">
        <f t="shared" ca="1" si="37"/>
        <v>27.808626013459691</v>
      </c>
      <c r="E120" s="307">
        <f t="shared" ca="1" si="38"/>
        <v>132.5500263180295</v>
      </c>
      <c r="F120" s="304">
        <f t="shared" ca="1" si="39"/>
        <v>135.43570119310041</v>
      </c>
      <c r="G120" s="306">
        <f t="shared" ca="1" si="40"/>
        <v>32.87073579056517</v>
      </c>
      <c r="H120" s="307">
        <f t="shared" ca="1" si="41"/>
        <v>168.17626242167927</v>
      </c>
      <c r="I120" s="304">
        <f t="shared" ca="1" si="42"/>
        <v>171.35851456387766</v>
      </c>
      <c r="J120" s="306">
        <f t="shared" ca="1" si="43"/>
        <v>18.509386537027961</v>
      </c>
      <c r="K120" s="307">
        <f t="shared" ca="1" si="44"/>
        <v>97.677252008085631</v>
      </c>
      <c r="L120" s="304">
        <f t="shared" ca="1" si="29"/>
        <v>99.415506586388119</v>
      </c>
      <c r="M120" s="306">
        <f t="shared" ca="1" si="45"/>
        <v>1.3777756454823415</v>
      </c>
      <c r="N120" s="304">
        <f t="shared" ca="1" si="46"/>
        <v>78.940729602050922</v>
      </c>
      <c r="P120" s="310">
        <f t="shared" ca="1" si="47"/>
        <v>11</v>
      </c>
      <c r="Q120" s="304">
        <f t="shared" ca="1" si="48"/>
        <v>1207.6824999999999</v>
      </c>
      <c r="R120" s="306">
        <f t="shared" ca="1" si="49"/>
        <v>0.5934935212330793</v>
      </c>
      <c r="S120" s="307">
        <f t="shared" ca="1" si="50"/>
        <v>7.532465305694318</v>
      </c>
      <c r="T120" s="304">
        <f t="shared" ca="1" si="30"/>
        <v>73.893484648861261</v>
      </c>
      <c r="U120" s="311">
        <f t="shared" ca="1" si="31"/>
        <v>0</v>
      </c>
      <c r="V120" s="306">
        <f t="shared" ca="1" si="32"/>
        <v>1.2130926902935564</v>
      </c>
      <c r="W120" s="304">
        <f t="shared" ca="1" si="33"/>
        <v>116.91471070937415</v>
      </c>
      <c r="Y120" s="314" t="str">
        <f t="shared" ca="1" si="51"/>
        <v/>
      </c>
      <c r="Z120" s="315" t="str">
        <f t="shared" ca="1" si="52"/>
        <v/>
      </c>
      <c r="AA120" s="316" t="str">
        <f t="shared" ca="1" si="53"/>
        <v/>
      </c>
      <c r="AC120" s="310" t="e">
        <f t="shared" ca="1" si="54"/>
        <v>#N/A</v>
      </c>
      <c r="AD120" s="323" t="e">
        <f t="shared" ca="1" si="55"/>
        <v>#N/A</v>
      </c>
      <c r="AE120" s="324">
        <f t="shared" ca="1" si="34"/>
        <v>97.677252008085631</v>
      </c>
      <c r="AG120" s="306">
        <f t="shared" ca="1" si="56"/>
        <v>135.42264202886682</v>
      </c>
      <c r="AH120" s="304">
        <f t="shared" ca="1" si="57"/>
        <v>145.0506696779664</v>
      </c>
    </row>
    <row r="121" spans="1:34" x14ac:dyDescent="0.2">
      <c r="A121" s="347">
        <f t="shared" ca="1" si="35"/>
        <v>0.01</v>
      </c>
      <c r="B121" s="304">
        <f t="shared" ca="1" si="36"/>
        <v>1.1700000000000008</v>
      </c>
      <c r="D121" s="306">
        <f t="shared" ca="1" si="37"/>
        <v>27.75220531619723</v>
      </c>
      <c r="E121" s="307">
        <f t="shared" ca="1" si="38"/>
        <v>132.17836903969584</v>
      </c>
      <c r="F121" s="304">
        <f t="shared" ca="1" si="39"/>
        <v>135.0603796155867</v>
      </c>
      <c r="G121" s="306">
        <f t="shared" ca="1" si="40"/>
        <v>33.148257843727144</v>
      </c>
      <c r="H121" s="307">
        <f t="shared" ca="1" si="41"/>
        <v>169.49804611207622</v>
      </c>
      <c r="I121" s="304">
        <f t="shared" ca="1" si="42"/>
        <v>172.70898828342933</v>
      </c>
      <c r="J121" s="306">
        <f t="shared" ca="1" si="43"/>
        <v>18.839481505199423</v>
      </c>
      <c r="K121" s="307">
        <f t="shared" ca="1" si="44"/>
        <v>99.365623550754407</v>
      </c>
      <c r="L121" s="304">
        <f t="shared" ca="1" si="29"/>
        <v>101.1358156491309</v>
      </c>
      <c r="M121" s="306">
        <f t="shared" ca="1" si="45"/>
        <v>1.37766668781299</v>
      </c>
      <c r="N121" s="304">
        <f t="shared" ca="1" si="46"/>
        <v>78.93448678745149</v>
      </c>
      <c r="P121" s="310">
        <f t="shared" ca="1" si="47"/>
        <v>11</v>
      </c>
      <c r="Q121" s="304">
        <f t="shared" ca="1" si="48"/>
        <v>1205.8174999999999</v>
      </c>
      <c r="R121" s="306">
        <f t="shared" ca="1" si="49"/>
        <v>0.59257700102424982</v>
      </c>
      <c r="S121" s="307">
        <f t="shared" ca="1" si="50"/>
        <v>7.5265395356840754</v>
      </c>
      <c r="T121" s="304">
        <f t="shared" ca="1" si="30"/>
        <v>73.835352845060783</v>
      </c>
      <c r="U121" s="311">
        <f t="shared" ca="1" si="31"/>
        <v>0</v>
      </c>
      <c r="V121" s="306">
        <f t="shared" ca="1" si="32"/>
        <v>1.2128878874956084</v>
      </c>
      <c r="W121" s="304">
        <f t="shared" ca="1" si="33"/>
        <v>118.74472751029435</v>
      </c>
      <c r="Y121" s="314" t="str">
        <f t="shared" ca="1" si="51"/>
        <v/>
      </c>
      <c r="Z121" s="315" t="str">
        <f t="shared" ca="1" si="52"/>
        <v/>
      </c>
      <c r="AA121" s="316" t="str">
        <f t="shared" ca="1" si="53"/>
        <v/>
      </c>
      <c r="AC121" s="310" t="e">
        <f t="shared" ca="1" si="54"/>
        <v>#N/A</v>
      </c>
      <c r="AD121" s="323" t="e">
        <f t="shared" ca="1" si="55"/>
        <v>#N/A</v>
      </c>
      <c r="AE121" s="324">
        <f t="shared" ca="1" si="34"/>
        <v>99.365623550754407</v>
      </c>
      <c r="AG121" s="306">
        <f t="shared" ca="1" si="56"/>
        <v>135.0472694370678</v>
      </c>
      <c r="AH121" s="304">
        <f t="shared" ca="1" si="57"/>
        <v>144.67509060811133</v>
      </c>
    </row>
    <row r="122" spans="1:34" x14ac:dyDescent="0.2">
      <c r="A122" s="347">
        <f t="shared" ca="1" si="35"/>
        <v>0.01</v>
      </c>
      <c r="B122" s="304">
        <f t="shared" ca="1" si="36"/>
        <v>1.1800000000000008</v>
      </c>
      <c r="D122" s="306">
        <f t="shared" ca="1" si="37"/>
        <v>27.695221907793954</v>
      </c>
      <c r="E122" s="307">
        <f t="shared" ca="1" si="38"/>
        <v>131.8048632046366</v>
      </c>
      <c r="F122" s="304">
        <f t="shared" ca="1" si="39"/>
        <v>134.68313658700899</v>
      </c>
      <c r="G122" s="306">
        <f t="shared" ca="1" si="40"/>
        <v>33.425210062805085</v>
      </c>
      <c r="H122" s="307">
        <f t="shared" ca="1" si="41"/>
        <v>170.81609474412258</v>
      </c>
      <c r="I122" s="304">
        <f t="shared" ca="1" si="42"/>
        <v>174.05568905202642</v>
      </c>
      <c r="J122" s="306">
        <f t="shared" ca="1" si="43"/>
        <v>19.172348844732085</v>
      </c>
      <c r="K122" s="307">
        <f t="shared" ca="1" si="44"/>
        <v>101.0671942550354</v>
      </c>
      <c r="L122" s="304">
        <f t="shared" ca="1" si="29"/>
        <v>102.86961025885712</v>
      </c>
      <c r="M122" s="306">
        <f t="shared" ca="1" si="45"/>
        <v>1.3775585129002406</v>
      </c>
      <c r="N122" s="304">
        <f t="shared" ca="1" si="46"/>
        <v>78.928288821501752</v>
      </c>
      <c r="P122" s="310">
        <f t="shared" ca="1" si="47"/>
        <v>11</v>
      </c>
      <c r="Q122" s="304">
        <f t="shared" ca="1" si="48"/>
        <v>1203.9524999999999</v>
      </c>
      <c r="R122" s="306">
        <f t="shared" ca="1" si="49"/>
        <v>0.59166048081542044</v>
      </c>
      <c r="S122" s="307">
        <f t="shared" ca="1" si="50"/>
        <v>7.5206229308759216</v>
      </c>
      <c r="T122" s="304">
        <f t="shared" ca="1" si="30"/>
        <v>73.777310951892801</v>
      </c>
      <c r="U122" s="311">
        <f t="shared" ca="1" si="31"/>
        <v>0</v>
      </c>
      <c r="V122" s="306">
        <f t="shared" ca="1" si="32"/>
        <v>1.2126815184222852</v>
      </c>
      <c r="W122" s="304">
        <f t="shared" ca="1" si="33"/>
        <v>120.58325435131296</v>
      </c>
      <c r="Y122" s="314" t="str">
        <f t="shared" ca="1" si="51"/>
        <v/>
      </c>
      <c r="Z122" s="315" t="str">
        <f t="shared" ca="1" si="52"/>
        <v/>
      </c>
      <c r="AA122" s="316" t="str">
        <f t="shared" ca="1" si="53"/>
        <v/>
      </c>
      <c r="AC122" s="310" t="e">
        <f t="shared" ca="1" si="54"/>
        <v>#N/A</v>
      </c>
      <c r="AD122" s="323" t="e">
        <f t="shared" ca="1" si="55"/>
        <v>#N/A</v>
      </c>
      <c r="AE122" s="324">
        <f t="shared" ca="1" si="34"/>
        <v>101.0671942550354</v>
      </c>
      <c r="AG122" s="306">
        <f t="shared" ca="1" si="56"/>
        <v>134.66997502136235</v>
      </c>
      <c r="AH122" s="304">
        <f t="shared" ca="1" si="57"/>
        <v>144.29759109905436</v>
      </c>
    </row>
    <row r="123" spans="1:34" x14ac:dyDescent="0.2">
      <c r="A123" s="347">
        <f t="shared" ca="1" si="35"/>
        <v>0.01</v>
      </c>
      <c r="B123" s="304">
        <f t="shared" ca="1" si="36"/>
        <v>1.1900000000000008</v>
      </c>
      <c r="D123" s="306">
        <f t="shared" ca="1" si="37"/>
        <v>27.637681544009713</v>
      </c>
      <c r="E123" s="307">
        <f t="shared" ca="1" si="38"/>
        <v>131.4295261019719</v>
      </c>
      <c r="F123" s="304">
        <f t="shared" ca="1" si="39"/>
        <v>134.30399015858393</v>
      </c>
      <c r="G123" s="306">
        <f t="shared" ca="1" si="40"/>
        <v>33.70158687824518</v>
      </c>
      <c r="H123" s="307">
        <f t="shared" ca="1" si="41"/>
        <v>172.13039000514229</v>
      </c>
      <c r="I123" s="304">
        <f t="shared" ca="1" si="42"/>
        <v>175.39859783200745</v>
      </c>
      <c r="J123" s="306">
        <f t="shared" ca="1" si="43"/>
        <v>19.507982829437335</v>
      </c>
      <c r="K123" s="307">
        <f t="shared" ca="1" si="44"/>
        <v>102.78192667878173</v>
      </c>
      <c r="L123" s="304">
        <f t="shared" ca="1" si="29"/>
        <v>104.61685259018303</v>
      </c>
      <c r="M123" s="306">
        <f t="shared" ca="1" si="45"/>
        <v>1.3774511068333493</v>
      </c>
      <c r="N123" s="304">
        <f t="shared" ca="1" si="46"/>
        <v>78.92213490717478</v>
      </c>
      <c r="P123" s="310">
        <f t="shared" ca="1" si="47"/>
        <v>11</v>
      </c>
      <c r="Q123" s="304">
        <f t="shared" ca="1" si="48"/>
        <v>1202.0874999999999</v>
      </c>
      <c r="R123" s="306">
        <f t="shared" ca="1" si="49"/>
        <v>0.59074396060659096</v>
      </c>
      <c r="S123" s="307">
        <f t="shared" ca="1" si="50"/>
        <v>7.5147154912698557</v>
      </c>
      <c r="T123" s="304">
        <f t="shared" ca="1" si="30"/>
        <v>73.719358969357287</v>
      </c>
      <c r="U123" s="311">
        <f t="shared" ca="1" si="31"/>
        <v>0</v>
      </c>
      <c r="V123" s="306">
        <f t="shared" ca="1" si="32"/>
        <v>1.2124735884176894</v>
      </c>
      <c r="W123" s="304">
        <f t="shared" ca="1" si="33"/>
        <v>122.43013192791975</v>
      </c>
      <c r="Y123" s="314" t="str">
        <f t="shared" ca="1" si="51"/>
        <v/>
      </c>
      <c r="Z123" s="315" t="str">
        <f t="shared" ca="1" si="52"/>
        <v/>
      </c>
      <c r="AA123" s="316" t="str">
        <f t="shared" ca="1" si="53"/>
        <v/>
      </c>
      <c r="AC123" s="310" t="e">
        <f t="shared" ca="1" si="54"/>
        <v>#N/A</v>
      </c>
      <c r="AD123" s="323" t="e">
        <f t="shared" ca="1" si="55"/>
        <v>#N/A</v>
      </c>
      <c r="AE123" s="324">
        <f t="shared" ca="1" si="34"/>
        <v>102.78192667878173</v>
      </c>
      <c r="AG123" s="306">
        <f t="shared" ca="1" si="56"/>
        <v>134.29077682764125</v>
      </c>
      <c r="AH123" s="304">
        <f t="shared" ca="1" si="57"/>
        <v>143.91818917231311</v>
      </c>
    </row>
    <row r="124" spans="1:34" x14ac:dyDescent="0.2">
      <c r="A124" s="347">
        <f t="shared" ca="1" si="35"/>
        <v>0.01</v>
      </c>
      <c r="B124" s="304">
        <f t="shared" ca="1" si="36"/>
        <v>1.2000000000000008</v>
      </c>
      <c r="D124" s="306">
        <f t="shared" ca="1" si="37"/>
        <v>27.57958994285854</v>
      </c>
      <c r="E124" s="307">
        <f t="shared" ca="1" si="38"/>
        <v>131.0523751218841</v>
      </c>
      <c r="F124" s="304">
        <f t="shared" ca="1" si="39"/>
        <v>133.92295847427823</v>
      </c>
      <c r="G124" s="306">
        <f t="shared" ca="1" si="40"/>
        <v>33.977382777673768</v>
      </c>
      <c r="H124" s="307">
        <f t="shared" ca="1" si="41"/>
        <v>173.44091375636114</v>
      </c>
      <c r="I124" s="304">
        <f t="shared" ca="1" si="42"/>
        <v>176.73769576709455</v>
      </c>
      <c r="J124" s="306">
        <f t="shared" ca="1" si="43"/>
        <v>19.84637767771693</v>
      </c>
      <c r="K124" s="307">
        <f t="shared" ca="1" si="44"/>
        <v>104.50978319758924</v>
      </c>
      <c r="L124" s="304">
        <f t="shared" ca="1" si="29"/>
        <v>106.37750462825159</v>
      </c>
      <c r="M124" s="306">
        <f t="shared" ca="1" si="45"/>
        <v>1.3773444560491728</v>
      </c>
      <c r="N124" s="304">
        <f t="shared" ca="1" si="46"/>
        <v>78.916024267359703</v>
      </c>
      <c r="P124" s="310">
        <f t="shared" ca="1" si="47"/>
        <v>11</v>
      </c>
      <c r="Q124" s="304">
        <f t="shared" ca="1" si="48"/>
        <v>1200.2224999999999</v>
      </c>
      <c r="R124" s="306">
        <f t="shared" ca="1" si="49"/>
        <v>0.58982744039776147</v>
      </c>
      <c r="S124" s="307">
        <f t="shared" ca="1" si="50"/>
        <v>7.5088172168658778</v>
      </c>
      <c r="T124" s="304">
        <f t="shared" ca="1" si="30"/>
        <v>73.661496897454271</v>
      </c>
      <c r="U124" s="311">
        <f t="shared" ca="1" si="31"/>
        <v>0</v>
      </c>
      <c r="V124" s="306">
        <f t="shared" ca="1" si="32"/>
        <v>1.2122641028507897</v>
      </c>
      <c r="W124" s="304">
        <f t="shared" ca="1" si="33"/>
        <v>124.28520078491204</v>
      </c>
      <c r="Y124" s="314" t="str">
        <f t="shared" ca="1" si="51"/>
        <v/>
      </c>
      <c r="Z124" s="315" t="str">
        <f t="shared" ca="1" si="52"/>
        <v/>
      </c>
      <c r="AA124" s="316" t="str">
        <f t="shared" ca="1" si="53"/>
        <v/>
      </c>
      <c r="AC124" s="310" t="e">
        <f t="shared" ca="1" si="54"/>
        <v>#N/A</v>
      </c>
      <c r="AD124" s="323" t="e">
        <f t="shared" ca="1" si="55"/>
        <v>#N/A</v>
      </c>
      <c r="AE124" s="324">
        <f t="shared" ca="1" si="34"/>
        <v>104.50978319758924</v>
      </c>
      <c r="AG124" s="306">
        <f t="shared" ca="1" si="56"/>
        <v>133.90969299453332</v>
      </c>
      <c r="AH124" s="304">
        <f t="shared" ca="1" si="57"/>
        <v>143.53690294274367</v>
      </c>
    </row>
    <row r="125" spans="1:34" x14ac:dyDescent="0.2">
      <c r="A125" s="347">
        <f t="shared" ca="1" si="35"/>
        <v>0.01</v>
      </c>
      <c r="B125" s="304">
        <f t="shared" ca="1" si="36"/>
        <v>1.2100000000000009</v>
      </c>
      <c r="D125" s="306">
        <f t="shared" ca="1" si="37"/>
        <v>27.492914346248625</v>
      </c>
      <c r="E125" s="307">
        <f t="shared" ca="1" si="38"/>
        <v>130.53030276081196</v>
      </c>
      <c r="F125" s="304">
        <f t="shared" ca="1" si="39"/>
        <v>133.39422880349585</v>
      </c>
      <c r="G125" s="306">
        <f t="shared" ca="1" si="40"/>
        <v>34.252311921136254</v>
      </c>
      <c r="H125" s="307">
        <f t="shared" ca="1" si="41"/>
        <v>174.74621678396926</v>
      </c>
      <c r="I125" s="304">
        <f t="shared" ca="1" si="42"/>
        <v>178.07150572804395</v>
      </c>
      <c r="J125" s="306">
        <f t="shared" ca="1" si="43"/>
        <v>20.187526151210982</v>
      </c>
      <c r="K125" s="307">
        <f t="shared" ca="1" si="44"/>
        <v>106.25071885029089</v>
      </c>
      <c r="L125" s="304">
        <f t="shared" ca="1" si="29"/>
        <v>108.15152087839259</v>
      </c>
      <c r="M125" s="306">
        <f t="shared" ca="1" si="45"/>
        <v>1.3772385464531525</v>
      </c>
      <c r="N125" s="304">
        <f t="shared" ca="1" si="46"/>
        <v>78.909956094497815</v>
      </c>
      <c r="P125" s="310">
        <f t="shared" ca="1" si="47"/>
        <v>12</v>
      </c>
      <c r="Q125" s="304">
        <f t="shared" ca="1" si="48"/>
        <v>1197.2639999999997</v>
      </c>
      <c r="R125" s="306">
        <f t="shared" ca="1" si="49"/>
        <v>0.58837353957319194</v>
      </c>
      <c r="S125" s="307">
        <f t="shared" ca="1" si="50"/>
        <v>7.502933481470146</v>
      </c>
      <c r="T125" s="304">
        <f t="shared" ca="1" si="30"/>
        <v>73.603777453222136</v>
      </c>
      <c r="U125" s="311">
        <f t="shared" ca="1" si="31"/>
        <v>0</v>
      </c>
      <c r="V125" s="306">
        <f t="shared" ca="1" si="32"/>
        <v>1.2120530679825277</v>
      </c>
      <c r="W125" s="304">
        <f t="shared" ca="1" si="33"/>
        <v>126.14623507190134</v>
      </c>
      <c r="Y125" s="314" t="str">
        <f t="shared" ca="1" si="51"/>
        <v/>
      </c>
      <c r="Z125" s="315" t="str">
        <f t="shared" ca="1" si="52"/>
        <v/>
      </c>
      <c r="AA125" s="316" t="str">
        <f t="shared" ca="1" si="53"/>
        <v/>
      </c>
      <c r="AC125" s="310" t="e">
        <f t="shared" ca="1" si="54"/>
        <v>#N/A</v>
      </c>
      <c r="AD125" s="323" t="e">
        <f t="shared" ca="1" si="55"/>
        <v>#N/A</v>
      </c>
      <c r="AE125" s="324">
        <f t="shared" ca="1" si="34"/>
        <v>106.25071885029089</v>
      </c>
      <c r="AG125" s="306">
        <f t="shared" ca="1" si="56"/>
        <v>133.38089622494073</v>
      </c>
      <c r="AH125" s="304">
        <f t="shared" ca="1" si="57"/>
        <v>143.00790509005623</v>
      </c>
    </row>
    <row r="126" spans="1:34" x14ac:dyDescent="0.2">
      <c r="A126" s="347">
        <f t="shared" ca="1" si="35"/>
        <v>0.01</v>
      </c>
      <c r="B126" s="304">
        <f t="shared" ca="1" si="36"/>
        <v>1.2200000000000009</v>
      </c>
      <c r="D126" s="306">
        <f t="shared" ca="1" si="37"/>
        <v>27.377582711005029</v>
      </c>
      <c r="E126" s="307">
        <f t="shared" ca="1" si="38"/>
        <v>129.86317051337969</v>
      </c>
      <c r="F126" s="304">
        <f t="shared" ca="1" si="39"/>
        <v>132.71765176827478</v>
      </c>
      <c r="G126" s="306">
        <f t="shared" ca="1" si="40"/>
        <v>34.526087748246304</v>
      </c>
      <c r="H126" s="307">
        <f t="shared" ca="1" si="41"/>
        <v>176.04484848910306</v>
      </c>
      <c r="I126" s="304">
        <f t="shared" ca="1" si="42"/>
        <v>179.39854908764133</v>
      </c>
      <c r="J126" s="306">
        <f t="shared" ca="1" si="43"/>
        <v>20.531418149557894</v>
      </c>
      <c r="K126" s="307">
        <f t="shared" ca="1" si="44"/>
        <v>108.00467417665625</v>
      </c>
      <c r="L126" s="304">
        <f t="shared" ca="1" si="29"/>
        <v>109.93884106737561</v>
      </c>
      <c r="M126" s="306">
        <f t="shared" ca="1" si="45"/>
        <v>1.3771333634561314</v>
      </c>
      <c r="N126" s="304">
        <f t="shared" ca="1" si="46"/>
        <v>78.903929552691963</v>
      </c>
      <c r="P126" s="310">
        <f t="shared" ca="1" si="47"/>
        <v>12</v>
      </c>
      <c r="Q126" s="304">
        <f t="shared" ca="1" si="48"/>
        <v>1193.2119999999995</v>
      </c>
      <c r="R126" s="306">
        <f t="shared" ca="1" si="49"/>
        <v>0.58638225813288247</v>
      </c>
      <c r="S126" s="307">
        <f t="shared" ca="1" si="50"/>
        <v>7.497069658888817</v>
      </c>
      <c r="T126" s="304">
        <f t="shared" ca="1" si="30"/>
        <v>73.546253353699299</v>
      </c>
      <c r="U126" s="311">
        <f t="shared" ca="1" si="31"/>
        <v>0</v>
      </c>
      <c r="V126" s="306">
        <f t="shared" ca="1" si="32"/>
        <v>1.2118404918329551</v>
      </c>
      <c r="W126" s="304">
        <f t="shared" ca="1" si="33"/>
        <v>128.01094637858594</v>
      </c>
      <c r="Y126" s="314" t="str">
        <f t="shared" ca="1" si="51"/>
        <v/>
      </c>
      <c r="Z126" s="315" t="str">
        <f t="shared" ca="1" si="52"/>
        <v/>
      </c>
      <c r="AA126" s="316" t="str">
        <f t="shared" ca="1" si="53"/>
        <v/>
      </c>
      <c r="AC126" s="310" t="e">
        <f t="shared" ca="1" si="54"/>
        <v>#N/A</v>
      </c>
      <c r="AD126" s="323" t="e">
        <f t="shared" ca="1" si="55"/>
        <v>#N/A</v>
      </c>
      <c r="AE126" s="324">
        <f t="shared" ca="1" si="34"/>
        <v>108.00467417665625</v>
      </c>
      <c r="AG126" s="306">
        <f t="shared" ca="1" si="56"/>
        <v>132.70423672127745</v>
      </c>
      <c r="AH126" s="304">
        <f t="shared" ca="1" si="57"/>
        <v>142.3310457923975</v>
      </c>
    </row>
    <row r="127" spans="1:34" x14ac:dyDescent="0.2">
      <c r="A127" s="347">
        <f t="shared" ca="1" si="35"/>
        <v>0.01</v>
      </c>
      <c r="B127" s="304">
        <f t="shared" ca="1" si="36"/>
        <v>1.2300000000000009</v>
      </c>
      <c r="D127" s="306">
        <f t="shared" ca="1" si="37"/>
        <v>27.26163820911805</v>
      </c>
      <c r="E127" s="307">
        <f t="shared" ca="1" si="38"/>
        <v>129.19419309258984</v>
      </c>
      <c r="F127" s="304">
        <f t="shared" ca="1" si="39"/>
        <v>132.03914740216339</v>
      </c>
      <c r="G127" s="306">
        <f t="shared" ca="1" si="40"/>
        <v>34.798704130337484</v>
      </c>
      <c r="H127" s="307">
        <f t="shared" ca="1" si="41"/>
        <v>177.33679042002896</v>
      </c>
      <c r="I127" s="304">
        <f t="shared" ca="1" si="42"/>
        <v>180.71880656320207</v>
      </c>
      <c r="J127" s="306">
        <f t="shared" ca="1" si="43"/>
        <v>20.878042108950812</v>
      </c>
      <c r="K127" s="307">
        <f t="shared" ca="1" si="44"/>
        <v>109.77158237120192</v>
      </c>
      <c r="L127" s="304">
        <f t="shared" ca="1" si="29"/>
        <v>111.7393974325112</v>
      </c>
      <c r="M127" s="306">
        <f t="shared" ca="1" si="45"/>
        <v>1.3770288928530172</v>
      </c>
      <c r="N127" s="304">
        <f t="shared" ca="1" si="46"/>
        <v>78.89794382805033</v>
      </c>
      <c r="P127" s="310">
        <f t="shared" ca="1" si="47"/>
        <v>12</v>
      </c>
      <c r="Q127" s="304">
        <f t="shared" ca="1" si="48"/>
        <v>1189.1599999999996</v>
      </c>
      <c r="R127" s="306">
        <f t="shared" ca="1" si="49"/>
        <v>0.58439097669257312</v>
      </c>
      <c r="S127" s="307">
        <f t="shared" ca="1" si="50"/>
        <v>7.4912257491218917</v>
      </c>
      <c r="T127" s="304">
        <f t="shared" ca="1" si="30"/>
        <v>73.48892459888576</v>
      </c>
      <c r="U127" s="311">
        <f t="shared" ca="1" si="31"/>
        <v>0</v>
      </c>
      <c r="V127" s="306">
        <f t="shared" ca="1" si="32"/>
        <v>1.2116263833128167</v>
      </c>
      <c r="W127" s="304">
        <f t="shared" ca="1" si="33"/>
        <v>129.87908411973817</v>
      </c>
      <c r="Y127" s="314" t="str">
        <f t="shared" ca="1" si="51"/>
        <v/>
      </c>
      <c r="Z127" s="315" t="str">
        <f t="shared" ca="1" si="52"/>
        <v/>
      </c>
      <c r="AA127" s="316" t="str">
        <f t="shared" ca="1" si="53"/>
        <v/>
      </c>
      <c r="AC127" s="310" t="e">
        <f t="shared" ca="1" si="54"/>
        <v>#N/A</v>
      </c>
      <c r="AD127" s="323" t="e">
        <f t="shared" ca="1" si="55"/>
        <v>#N/A</v>
      </c>
      <c r="AE127" s="324">
        <f t="shared" ca="1" si="34"/>
        <v>109.77158237120192</v>
      </c>
      <c r="AG127" s="306">
        <f t="shared" ca="1" si="56"/>
        <v>132.02564893685374</v>
      </c>
      <c r="AH127" s="304">
        <f t="shared" ca="1" si="57"/>
        <v>141.65225947780306</v>
      </c>
    </row>
    <row r="128" spans="1:34" x14ac:dyDescent="0.2">
      <c r="A128" s="347">
        <f t="shared" ca="1" si="35"/>
        <v>0.01</v>
      </c>
      <c r="B128" s="304">
        <f t="shared" ca="1" si="36"/>
        <v>1.2400000000000009</v>
      </c>
      <c r="D128" s="306">
        <f t="shared" ca="1" si="37"/>
        <v>27.145090291514663</v>
      </c>
      <c r="E128" s="307">
        <f t="shared" ca="1" si="38"/>
        <v>128.52340373621593</v>
      </c>
      <c r="F128" s="304">
        <f t="shared" ca="1" si="39"/>
        <v>131.35875012680671</v>
      </c>
      <c r="G128" s="306">
        <f t="shared" ca="1" si="40"/>
        <v>35.070155033252632</v>
      </c>
      <c r="H128" s="307">
        <f t="shared" ca="1" si="41"/>
        <v>178.62202445739112</v>
      </c>
      <c r="I128" s="304">
        <f t="shared" ca="1" si="42"/>
        <v>182.03225921608842</v>
      </c>
      <c r="J128" s="306">
        <f t="shared" ca="1" si="43"/>
        <v>21.227386404768762</v>
      </c>
      <c r="K128" s="307">
        <f t="shared" ca="1" si="44"/>
        <v>111.55137644558901</v>
      </c>
      <c r="L128" s="304">
        <f t="shared" ca="1" si="29"/>
        <v>113.55312201997299</v>
      </c>
      <c r="M128" s="306">
        <f t="shared" ca="1" si="45"/>
        <v>1.3769251208091404</v>
      </c>
      <c r="N128" s="304">
        <f t="shared" ca="1" si="46"/>
        <v>78.891998127904756</v>
      </c>
      <c r="P128" s="310">
        <f t="shared" ca="1" si="47"/>
        <v>12</v>
      </c>
      <c r="Q128" s="304">
        <f t="shared" ca="1" si="48"/>
        <v>1185.1079999999995</v>
      </c>
      <c r="R128" s="306">
        <f t="shared" ca="1" si="49"/>
        <v>0.58239969525226365</v>
      </c>
      <c r="S128" s="307">
        <f t="shared" ca="1" si="50"/>
        <v>7.485401752169369</v>
      </c>
      <c r="T128" s="304">
        <f t="shared" ca="1" si="30"/>
        <v>73.431791188781517</v>
      </c>
      <c r="U128" s="311">
        <f t="shared" ca="1" si="31"/>
        <v>0</v>
      </c>
      <c r="V128" s="306">
        <f t="shared" ca="1" si="32"/>
        <v>1.2114107513549759</v>
      </c>
      <c r="W128" s="304">
        <f t="shared" ca="1" si="33"/>
        <v>131.75039869095565</v>
      </c>
      <c r="Y128" s="314" t="str">
        <f t="shared" ca="1" si="51"/>
        <v/>
      </c>
      <c r="Z128" s="315" t="str">
        <f t="shared" ca="1" si="52"/>
        <v/>
      </c>
      <c r="AA128" s="316" t="str">
        <f t="shared" ca="1" si="53"/>
        <v/>
      </c>
      <c r="AC128" s="310" t="e">
        <f t="shared" ca="1" si="54"/>
        <v>#N/A</v>
      </c>
      <c r="AD128" s="323" t="e">
        <f t="shared" ca="1" si="55"/>
        <v>#N/A</v>
      </c>
      <c r="AE128" s="324">
        <f t="shared" ca="1" si="34"/>
        <v>111.55137644558901</v>
      </c>
      <c r="AG128" s="306">
        <f t="shared" ca="1" si="56"/>
        <v>131.34516727666923</v>
      </c>
      <c r="AH128" s="304">
        <f t="shared" ca="1" si="57"/>
        <v>140.97158052664869</v>
      </c>
    </row>
    <row r="129" spans="1:34" x14ac:dyDescent="0.2">
      <c r="A129" s="347">
        <f t="shared" ca="1" si="35"/>
        <v>0.01</v>
      </c>
      <c r="B129" s="304">
        <f t="shared" ca="1" si="36"/>
        <v>1.2500000000000009</v>
      </c>
      <c r="D129" s="306">
        <f t="shared" ca="1" si="37"/>
        <v>27.027948343252987</v>
      </c>
      <c r="E129" s="307">
        <f t="shared" ca="1" si="38"/>
        <v>127.85083569987219</v>
      </c>
      <c r="F129" s="304">
        <f t="shared" ca="1" si="39"/>
        <v>130.67649436987995</v>
      </c>
      <c r="G129" s="306">
        <f t="shared" ca="1" si="40"/>
        <v>35.340434516685164</v>
      </c>
      <c r="H129" s="307">
        <f t="shared" ca="1" si="41"/>
        <v>179.90053281438983</v>
      </c>
      <c r="I129" s="304">
        <f t="shared" ca="1" si="42"/>
        <v>183.33888845176702</v>
      </c>
      <c r="J129" s="306">
        <f t="shared" ca="1" si="43"/>
        <v>21.579439352518449</v>
      </c>
      <c r="K129" s="307">
        <f t="shared" ca="1" si="44"/>
        <v>113.34398923194792</v>
      </c>
      <c r="L129" s="304">
        <f t="shared" ca="1" si="29"/>
        <v>115.37994668823931</v>
      </c>
      <c r="M129" s="306">
        <f t="shared" ca="1" si="45"/>
        <v>1.3768220338472112</v>
      </c>
      <c r="N129" s="304">
        <f t="shared" ca="1" si="46"/>
        <v>78.886091680063387</v>
      </c>
      <c r="P129" s="310">
        <f t="shared" ca="1" si="47"/>
        <v>12</v>
      </c>
      <c r="Q129" s="304">
        <f t="shared" ca="1" si="48"/>
        <v>1181.0559999999996</v>
      </c>
      <c r="R129" s="306">
        <f t="shared" ca="1" si="49"/>
        <v>0.5804084138119544</v>
      </c>
      <c r="S129" s="307">
        <f t="shared" ca="1" si="50"/>
        <v>7.479597668031249</v>
      </c>
      <c r="T129" s="304">
        <f t="shared" ca="1" si="30"/>
        <v>73.374853123386558</v>
      </c>
      <c r="U129" s="311">
        <f t="shared" ca="1" si="31"/>
        <v>0</v>
      </c>
      <c r="V129" s="306">
        <f t="shared" ca="1" si="32"/>
        <v>1.2111936049138852</v>
      </c>
      <c r="W129" s="304">
        <f t="shared" ca="1" si="33"/>
        <v>133.62464149980124</v>
      </c>
      <c r="Y129" s="314" t="str">
        <f t="shared" ca="1" si="51"/>
        <v/>
      </c>
      <c r="Z129" s="315" t="str">
        <f t="shared" ca="1" si="52"/>
        <v/>
      </c>
      <c r="AA129" s="316" t="str">
        <f t="shared" ca="1" si="53"/>
        <v/>
      </c>
      <c r="AC129" s="310" t="e">
        <f t="shared" ca="1" si="54"/>
        <v>#N/A</v>
      </c>
      <c r="AD129" s="323" t="e">
        <f t="shared" ca="1" si="55"/>
        <v>#N/A</v>
      </c>
      <c r="AE129" s="324">
        <f t="shared" ca="1" si="34"/>
        <v>113.34398923194792</v>
      </c>
      <c r="AG129" s="306">
        <f t="shared" ca="1" si="56"/>
        <v>130.66282615145906</v>
      </c>
      <c r="AH129" s="304">
        <f t="shared" ca="1" si="57"/>
        <v>140.28904332567373</v>
      </c>
    </row>
    <row r="130" spans="1:34" x14ac:dyDescent="0.2">
      <c r="A130" s="347">
        <f t="shared" ca="1" si="35"/>
        <v>0.01</v>
      </c>
      <c r="B130" s="304">
        <f t="shared" ca="1" si="36"/>
        <v>1.2600000000000009</v>
      </c>
      <c r="D130" s="306">
        <f t="shared" ca="1" si="37"/>
        <v>26.910221685092306</v>
      </c>
      <c r="E130" s="307">
        <f t="shared" ca="1" si="38"/>
        <v>127.17652225160981</v>
      </c>
      <c r="F130" s="304">
        <f t="shared" ca="1" si="39"/>
        <v>129.992414560062</v>
      </c>
      <c r="G130" s="306">
        <f t="shared" ca="1" si="40"/>
        <v>35.609536733536089</v>
      </c>
      <c r="H130" s="307">
        <f t="shared" ca="1" si="41"/>
        <v>181.17229803690594</v>
      </c>
      <c r="I130" s="304">
        <f t="shared" ca="1" si="42"/>
        <v>184.63867601981588</v>
      </c>
      <c r="J130" s="306">
        <f t="shared" ca="1" si="43"/>
        <v>21.934189208769556</v>
      </c>
      <c r="K130" s="307">
        <f t="shared" ca="1" si="44"/>
        <v>115.1493533862044</v>
      </c>
      <c r="L130" s="304">
        <f t="shared" ca="1" si="29"/>
        <v>117.21980311153523</v>
      </c>
      <c r="M130" s="306">
        <f t="shared" ca="1" si="45"/>
        <v>1.3767196188348445</v>
      </c>
      <c r="N130" s="304">
        <f t="shared" ca="1" si="46"/>
        <v>78.880223732095985</v>
      </c>
      <c r="P130" s="310">
        <f t="shared" ca="1" si="47"/>
        <v>12</v>
      </c>
      <c r="Q130" s="304">
        <f t="shared" ca="1" si="48"/>
        <v>1177.0039999999997</v>
      </c>
      <c r="R130" s="306">
        <f t="shared" ca="1" si="49"/>
        <v>0.57841713237164505</v>
      </c>
      <c r="S130" s="307">
        <f t="shared" ca="1" si="50"/>
        <v>7.4738134967075327</v>
      </c>
      <c r="T130" s="304">
        <f t="shared" ca="1" si="30"/>
        <v>73.318110402700896</v>
      </c>
      <c r="U130" s="311">
        <f t="shared" ca="1" si="31"/>
        <v>0</v>
      </c>
      <c r="V130" s="306">
        <f t="shared" ca="1" si="32"/>
        <v>1.2109749529650544</v>
      </c>
      <c r="W130" s="304">
        <f t="shared" ca="1" si="33"/>
        <v>135.50156499653579</v>
      </c>
      <c r="Y130" s="314" t="str">
        <f t="shared" ca="1" si="51"/>
        <v/>
      </c>
      <c r="Z130" s="315" t="str">
        <f t="shared" ca="1" si="52"/>
        <v/>
      </c>
      <c r="AA130" s="316" t="str">
        <f t="shared" ca="1" si="53"/>
        <v/>
      </c>
      <c r="AC130" s="310" t="e">
        <f t="shared" ca="1" si="54"/>
        <v>#N/A</v>
      </c>
      <c r="AD130" s="323" t="e">
        <f t="shared" ca="1" si="55"/>
        <v>#N/A</v>
      </c>
      <c r="AE130" s="324">
        <f t="shared" ca="1" si="34"/>
        <v>115.1493533862044</v>
      </c>
      <c r="AG130" s="306">
        <f t="shared" ca="1" si="56"/>
        <v>129.97865997265745</v>
      </c>
      <c r="AH130" s="304">
        <f t="shared" ca="1" si="57"/>
        <v>139.60468226292269</v>
      </c>
    </row>
    <row r="131" spans="1:34" x14ac:dyDescent="0.2">
      <c r="A131" s="347">
        <f t="shared" ca="1" si="35"/>
        <v>0.01</v>
      </c>
      <c r="B131" s="304">
        <f t="shared" ca="1" si="36"/>
        <v>1.2700000000000009</v>
      </c>
      <c r="D131" s="306">
        <f t="shared" ca="1" si="37"/>
        <v>26.791919574954832</v>
      </c>
      <c r="E131" s="307">
        <f t="shared" ca="1" si="38"/>
        <v>126.50049666656315</v>
      </c>
      <c r="F131" s="304">
        <f t="shared" ca="1" si="39"/>
        <v>129.30654512203935</v>
      </c>
      <c r="G131" s="306">
        <f t="shared" ca="1" si="40"/>
        <v>35.877455929285638</v>
      </c>
      <c r="H131" s="307">
        <f t="shared" ca="1" si="41"/>
        <v>182.43730300357157</v>
      </c>
      <c r="I131" s="304">
        <f t="shared" ca="1" si="42"/>
        <v>185.93160401388147</v>
      </c>
      <c r="J131" s="306">
        <f t="shared" ca="1" si="43"/>
        <v>22.291624172083665</v>
      </c>
      <c r="K131" s="307">
        <f t="shared" ca="1" si="44"/>
        <v>116.96740139140678</v>
      </c>
      <c r="L131" s="304">
        <f t="shared" ca="1" si="29"/>
        <v>119.07262278327413</v>
      </c>
      <c r="M131" s="306">
        <f t="shared" ca="1" si="45"/>
        <v>1.3766178629726251</v>
      </c>
      <c r="N131" s="304">
        <f t="shared" ca="1" si="46"/>
        <v>78.874393550650097</v>
      </c>
      <c r="P131" s="310">
        <f t="shared" ca="1" si="47"/>
        <v>12</v>
      </c>
      <c r="Q131" s="304">
        <f t="shared" ca="1" si="48"/>
        <v>1172.9519999999995</v>
      </c>
      <c r="R131" s="306">
        <f t="shared" ca="1" si="49"/>
        <v>0.57642585093133558</v>
      </c>
      <c r="S131" s="307">
        <f t="shared" ca="1" si="50"/>
        <v>7.4680492381982191</v>
      </c>
      <c r="T131" s="304">
        <f t="shared" ca="1" si="30"/>
        <v>73.261563026724531</v>
      </c>
      <c r="U131" s="311">
        <f t="shared" ca="1" si="31"/>
        <v>0</v>
      </c>
      <c r="V131" s="306">
        <f t="shared" ca="1" si="32"/>
        <v>1.2107548045045236</v>
      </c>
      <c r="W131" s="304">
        <f t="shared" ca="1" si="33"/>
        <v>137.38092270444045</v>
      </c>
      <c r="Y131" s="314" t="str">
        <f t="shared" ca="1" si="51"/>
        <v/>
      </c>
      <c r="Z131" s="315" t="str">
        <f t="shared" ca="1" si="52"/>
        <v/>
      </c>
      <c r="AA131" s="316" t="str">
        <f t="shared" ca="1" si="53"/>
        <v/>
      </c>
      <c r="AC131" s="310" t="e">
        <f t="shared" ca="1" si="54"/>
        <v>#N/A</v>
      </c>
      <c r="AD131" s="323" t="e">
        <f t="shared" ca="1" si="55"/>
        <v>#N/A</v>
      </c>
      <c r="AE131" s="324">
        <f t="shared" ca="1" si="34"/>
        <v>116.96740139140678</v>
      </c>
      <c r="AG131" s="306">
        <f t="shared" ca="1" si="56"/>
        <v>129.29270314739182</v>
      </c>
      <c r="AH131" s="304">
        <f t="shared" ca="1" si="57"/>
        <v>138.9185317227186</v>
      </c>
    </row>
    <row r="132" spans="1:34" x14ac:dyDescent="0.2">
      <c r="A132" s="347">
        <f t="shared" ca="1" si="35"/>
        <v>0.01</v>
      </c>
      <c r="B132" s="304">
        <f t="shared" ca="1" si="36"/>
        <v>1.2800000000000009</v>
      </c>
      <c r="D132" s="306">
        <f t="shared" ca="1" si="37"/>
        <v>26.673051209284697</v>
      </c>
      <c r="E132" s="307">
        <f t="shared" ca="1" si="38"/>
        <v>125.82279222164576</v>
      </c>
      <c r="F132" s="304">
        <f t="shared" ca="1" si="39"/>
        <v>128.61892047154089</v>
      </c>
      <c r="G132" s="306">
        <f t="shared" ca="1" si="40"/>
        <v>36.144186441378487</v>
      </c>
      <c r="H132" s="307">
        <f t="shared" ca="1" si="41"/>
        <v>183.69553092578803</v>
      </c>
      <c r="I132" s="304">
        <f t="shared" ca="1" si="42"/>
        <v>187.21765487158598</v>
      </c>
      <c r="J132" s="306">
        <f t="shared" ca="1" si="43"/>
        <v>22.651732383936984</v>
      </c>
      <c r="K132" s="307">
        <f t="shared" ca="1" si="44"/>
        <v>118.79806556105358</v>
      </c>
      <c r="L132" s="304">
        <f t="shared" ref="L132:L195" ca="1" si="58">SQRT(pos_x^2+pos_z^2)</f>
        <v>120.93833701949885</v>
      </c>
      <c r="M132" s="306">
        <f t="shared" ca="1" si="45"/>
        <v>1.3765167537826839</v>
      </c>
      <c r="N132" s="304">
        <f t="shared" ca="1" si="46"/>
        <v>78.868600420796483</v>
      </c>
      <c r="P132" s="310">
        <f t="shared" ca="1" si="47"/>
        <v>12</v>
      </c>
      <c r="Q132" s="304">
        <f t="shared" ca="1" si="48"/>
        <v>1168.8999999999996</v>
      </c>
      <c r="R132" s="306">
        <f t="shared" ca="1" si="49"/>
        <v>0.57443456949102623</v>
      </c>
      <c r="S132" s="307">
        <f t="shared" ca="1" si="50"/>
        <v>7.4623048925033091</v>
      </c>
      <c r="T132" s="304">
        <f t="shared" ref="T132:T195" ca="1" si="59">m*g</f>
        <v>73.205210995457463</v>
      </c>
      <c r="U132" s="311">
        <f t="shared" ref="U132:U195" ca="1" si="60">IF(pos_xz&lt;L_rampe,Poids*COS(Beta),0)</f>
        <v>0</v>
      </c>
      <c r="V132" s="306">
        <f t="shared" ref="V132:V195" ca="1" si="61">Rho_moyen*(20000-Alt_rampe-pos_z)/(20000+Alt_rampe+pos_z)</f>
        <v>1.210533168548334</v>
      </c>
      <c r="W132" s="304">
        <f t="shared" ref="W132:W195" ca="1" si="62">1/2*Rho*Sref*Cx*vit_xz^2</f>
        <v>139.26246924972079</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118.79806556105358</v>
      </c>
      <c r="AG132" s="306">
        <f t="shared" ca="1" si="56"/>
        <v>128.60499007350725</v>
      </c>
      <c r="AH132" s="304">
        <f t="shared" ca="1" si="57"/>
        <v>138.23062608066729</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26.553625724310521</v>
      </c>
      <c r="E133" s="307">
        <f t="shared" ref="E133:E196" ca="1" si="67">IF(AND(L132&lt;L_rampe,Poussee&lt;Poids*SIN(M132)),0,(-W132+Poussee)/m*SIN(M132)+U132/m*COS(M132)-Poids/m)</f>
        <v>125.14344219029684</v>
      </c>
      <c r="F133" s="304">
        <f t="shared" ref="F133:F196" ca="1" si="68">SQRT(acc_x^2+acc_z^2)</f>
        <v>127.92957501040536</v>
      </c>
      <c r="G133" s="306">
        <f t="shared" ref="G133:G196" ca="1" si="69">G132+acc_x*pas</f>
        <v>36.409722698621593</v>
      </c>
      <c r="H133" s="307">
        <f t="shared" ref="H133:H196" ca="1" si="70">H132+acc_z*pas</f>
        <v>184.94696534769099</v>
      </c>
      <c r="I133" s="304">
        <f t="shared" ref="I133:I196" ca="1" si="71">SQRT(vit_x^2+vit_z^2)</f>
        <v>188.49681137438515</v>
      </c>
      <c r="J133" s="306">
        <f t="shared" ref="J133:J196" ca="1" si="72">J132+0.5*(vit_x+G132)*pas*(K132&gt;=0)</f>
        <v>23.014501929636985</v>
      </c>
      <c r="K133" s="307">
        <f t="shared" ref="K133:K196" ca="1" si="73">K132+0.5*(vit_z+H132)*pas</f>
        <v>120.64127804242096</v>
      </c>
      <c r="L133" s="304">
        <f t="shared" ca="1" si="58"/>
        <v>122.81687696232137</v>
      </c>
      <c r="M133" s="306">
        <f t="shared" ref="M133:M196" ca="1" si="74">IF(AND(L132&gt;L_rampe,G133&gt;0),ATAN2(G133,H133),$M$4)</f>
        <v>1.376416279097759</v>
      </c>
      <c r="N133" s="304">
        <f t="shared" ref="N133:N196" ca="1" si="75">DEGREES(Beta)</f>
        <v>78.862843645402378</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7.4565804596228018</v>
      </c>
      <c r="T133" s="304">
        <f t="shared" ca="1" si="59"/>
        <v>73.149054308899693</v>
      </c>
      <c r="U133" s="311">
        <f t="shared" ca="1" si="60"/>
        <v>0</v>
      </c>
      <c r="V133" s="306">
        <f t="shared" ca="1" si="61"/>
        <v>1.210310054131998</v>
      </c>
      <c r="W133" s="304">
        <f t="shared" ca="1" si="62"/>
        <v>141.14596039098961</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120.64127804242096</v>
      </c>
      <c r="AG133" s="306">
        <f t="shared" ref="AG133:AG196" ca="1" si="85">IF(AND(L132&lt;L_rampe,Poussee&lt;Poids*SIN(M132)),0,(-W132+Poussee)/m-Poids*SIN(M132)/m)</f>
        <v>127.9155551346237</v>
      </c>
      <c r="AH133" s="304">
        <f t="shared" ref="AH133:AH196" ca="1" si="86">IF(AND(L132&lt;L_rampe,Poussee&lt;Poids*SIN(M132)), g*SIN(M132), (-W132+Poussee)/m)</f>
        <v>137.54099969869552</v>
      </c>
    </row>
    <row r="134" spans="1:34" x14ac:dyDescent="0.2">
      <c r="A134" s="347">
        <f t="shared" ca="1" si="64"/>
        <v>0.01</v>
      </c>
      <c r="B134" s="304">
        <f t="shared" ca="1" si="65"/>
        <v>1.3000000000000009</v>
      </c>
      <c r="D134" s="306">
        <f t="shared" ca="1" si="66"/>
        <v>26.433652197216681</v>
      </c>
      <c r="E134" s="307">
        <f t="shared" ca="1" si="67"/>
        <v>124.46247983727795</v>
      </c>
      <c r="F134" s="304">
        <f t="shared" ca="1" si="68"/>
        <v>127.23854312168243</v>
      </c>
      <c r="G134" s="306">
        <f t="shared" ca="1" si="69"/>
        <v>36.674059220593762</v>
      </c>
      <c r="H134" s="307">
        <f t="shared" ca="1" si="70"/>
        <v>186.19159014606376</v>
      </c>
      <c r="I134" s="304">
        <f t="shared" ca="1" si="71"/>
        <v>189.76905664737706</v>
      </c>
      <c r="J134" s="306">
        <f t="shared" ca="1" si="72"/>
        <v>23.379920839233062</v>
      </c>
      <c r="K134" s="307">
        <f t="shared" ca="1" si="73"/>
        <v>122.49697081988974</v>
      </c>
      <c r="L134" s="304">
        <f t="shared" ca="1" si="58"/>
        <v>124.7081735833611</v>
      </c>
      <c r="M134" s="306">
        <f t="shared" ca="1" si="74"/>
        <v>1.3763164270507178</v>
      </c>
      <c r="N134" s="304">
        <f t="shared" ca="1" si="75"/>
        <v>78.85712254453118</v>
      </c>
      <c r="P134" s="310">
        <f t="shared" ca="1" si="76"/>
        <v>12</v>
      </c>
      <c r="Q134" s="304">
        <f t="shared" ca="1" si="77"/>
        <v>1160.7959999999996</v>
      </c>
      <c r="R134" s="306">
        <f t="shared" ca="1" si="78"/>
        <v>0.5704520066104074</v>
      </c>
      <c r="S134" s="307">
        <f t="shared" ca="1" si="79"/>
        <v>7.4508759395566981</v>
      </c>
      <c r="T134" s="304">
        <f t="shared" ca="1" si="59"/>
        <v>73.093092967051206</v>
      </c>
      <c r="U134" s="311">
        <f t="shared" ca="1" si="60"/>
        <v>0</v>
      </c>
      <c r="V134" s="306">
        <f t="shared" ca="1" si="61"/>
        <v>1.2100854703099748</v>
      </c>
      <c r="W134" s="304">
        <f t="shared" ca="1" si="62"/>
        <v>143.03115304832369</v>
      </c>
      <c r="Y134" s="314" t="str">
        <f t="shared" ca="1" si="80"/>
        <v/>
      </c>
      <c r="Z134" s="315" t="str">
        <f t="shared" ca="1" si="81"/>
        <v/>
      </c>
      <c r="AA134" s="316" t="str">
        <f t="shared" ca="1" si="82"/>
        <v/>
      </c>
      <c r="AC134" s="310" t="e">
        <f t="shared" ca="1" si="83"/>
        <v>#N/A</v>
      </c>
      <c r="AD134" s="323" t="e">
        <f t="shared" ca="1" si="84"/>
        <v>#N/A</v>
      </c>
      <c r="AE134" s="324">
        <f t="shared" ca="1" si="63"/>
        <v>122.49697081988974</v>
      </c>
      <c r="AG134" s="306">
        <f t="shared" ca="1" si="85"/>
        <v>127.22443269522617</v>
      </c>
      <c r="AH134" s="304">
        <f t="shared" ca="1" si="86"/>
        <v>136.84968692012282</v>
      </c>
    </row>
    <row r="135" spans="1:34" x14ac:dyDescent="0.2">
      <c r="A135" s="347">
        <f t="shared" ca="1" si="64"/>
        <v>0.01</v>
      </c>
      <c r="B135" s="304">
        <f t="shared" ca="1" si="65"/>
        <v>1.3100000000000009</v>
      </c>
      <c r="D135" s="306">
        <f t="shared" ca="1" si="66"/>
        <v>26.305749885998789</v>
      </c>
      <c r="E135" s="307">
        <f t="shared" ca="1" si="67"/>
        <v>123.74242112136861</v>
      </c>
      <c r="F135" s="304">
        <f t="shared" ca="1" si="68"/>
        <v>126.50762531184773</v>
      </c>
      <c r="G135" s="306">
        <f t="shared" ca="1" si="69"/>
        <v>36.937116719453748</v>
      </c>
      <c r="H135" s="307">
        <f t="shared" ca="1" si="70"/>
        <v>187.42901435727745</v>
      </c>
      <c r="I135" s="304">
        <f t="shared" ca="1" si="71"/>
        <v>191.03399177760767</v>
      </c>
      <c r="J135" s="306">
        <f t="shared" ca="1" si="72"/>
        <v>23.747976718933298</v>
      </c>
      <c r="K135" s="307">
        <f t="shared" ca="1" si="73"/>
        <v>124.36507384240645</v>
      </c>
      <c r="L135" s="304">
        <f t="shared" ca="1" si="58"/>
        <v>126.61215577530541</v>
      </c>
      <c r="M135" s="306">
        <f t="shared" ca="1" si="74"/>
        <v>1.3762171858658721</v>
      </c>
      <c r="N135" s="304">
        <f t="shared" ca="1" si="75"/>
        <v>78.851436443485639</v>
      </c>
      <c r="P135" s="310">
        <f t="shared" ca="1" si="76"/>
        <v>13</v>
      </c>
      <c r="Q135" s="304">
        <f t="shared" ca="1" si="77"/>
        <v>1156.4594999999995</v>
      </c>
      <c r="R135" s="306">
        <f t="shared" ca="1" si="78"/>
        <v>0.56832091283797359</v>
      </c>
      <c r="S135" s="307">
        <f t="shared" ca="1" si="79"/>
        <v>7.4451927304283183</v>
      </c>
      <c r="T135" s="304">
        <f t="shared" ca="1" si="59"/>
        <v>73.037340685501803</v>
      </c>
      <c r="U135" s="311">
        <f t="shared" ca="1" si="60"/>
        <v>0</v>
      </c>
      <c r="V135" s="306">
        <f t="shared" ca="1" si="61"/>
        <v>1.2098594263821054</v>
      </c>
      <c r="W135" s="304">
        <f t="shared" ca="1" si="62"/>
        <v>144.91722521399845</v>
      </c>
      <c r="Y135" s="314" t="str">
        <f t="shared" ca="1" si="80"/>
        <v/>
      </c>
      <c r="Z135" s="315" t="str">
        <f t="shared" ca="1" si="81"/>
        <v/>
      </c>
      <c r="AA135" s="316" t="str">
        <f t="shared" ca="1" si="82"/>
        <v/>
      </c>
      <c r="AC135" s="310" t="e">
        <f t="shared" ca="1" si="83"/>
        <v>#N/A</v>
      </c>
      <c r="AD135" s="323" t="e">
        <f t="shared" ca="1" si="84"/>
        <v>#N/A</v>
      </c>
      <c r="AE135" s="324">
        <f t="shared" ca="1" si="63"/>
        <v>124.36507384240645</v>
      </c>
      <c r="AG135" s="306">
        <f t="shared" ca="1" si="85"/>
        <v>126.49341895015695</v>
      </c>
      <c r="AH135" s="304">
        <f t="shared" ca="1" si="86"/>
        <v>136.11848391913608</v>
      </c>
    </row>
    <row r="136" spans="1:34" x14ac:dyDescent="0.2">
      <c r="A136" s="347">
        <f t="shared" ca="1" si="64"/>
        <v>0.01</v>
      </c>
      <c r="B136" s="304">
        <f t="shared" ca="1" si="65"/>
        <v>1.320000000000001</v>
      </c>
      <c r="D136" s="306">
        <f t="shared" ca="1" si="66"/>
        <v>26.169909963937876</v>
      </c>
      <c r="E136" s="307">
        <f t="shared" ca="1" si="67"/>
        <v>122.98326774783814</v>
      </c>
      <c r="F136" s="304">
        <f t="shared" ca="1" si="68"/>
        <v>125.73682170890538</v>
      </c>
      <c r="G136" s="306">
        <f t="shared" ca="1" si="69"/>
        <v>37.198815819093127</v>
      </c>
      <c r="H136" s="307">
        <f t="shared" ca="1" si="70"/>
        <v>188.65884703475584</v>
      </c>
      <c r="I136" s="304">
        <f t="shared" ca="1" si="71"/>
        <v>192.29121785153427</v>
      </c>
      <c r="J136" s="306">
        <f t="shared" ca="1" si="72"/>
        <v>24.118656381626032</v>
      </c>
      <c r="K136" s="307">
        <f t="shared" ca="1" si="73"/>
        <v>126.24551314936662</v>
      </c>
      <c r="L136" s="304">
        <f t="shared" ca="1" si="58"/>
        <v>128.52874844174687</v>
      </c>
      <c r="M136" s="306">
        <f t="shared" ca="1" si="74"/>
        <v>1.3761185438590422</v>
      </c>
      <c r="N136" s="304">
        <f t="shared" ca="1" si="75"/>
        <v>78.84578467281159</v>
      </c>
      <c r="P136" s="310">
        <f t="shared" ca="1" si="76"/>
        <v>13</v>
      </c>
      <c r="Q136" s="304">
        <f t="shared" ca="1" si="77"/>
        <v>1151.8384999999994</v>
      </c>
      <c r="R136" s="306">
        <f t="shared" ca="1" si="78"/>
        <v>0.56605000673341543</v>
      </c>
      <c r="S136" s="307">
        <f t="shared" ca="1" si="79"/>
        <v>7.4395322303609843</v>
      </c>
      <c r="T136" s="304">
        <f t="shared" ca="1" si="59"/>
        <v>72.981811179841259</v>
      </c>
      <c r="U136" s="311">
        <f t="shared" ca="1" si="60"/>
        <v>0</v>
      </c>
      <c r="V136" s="306">
        <f t="shared" ca="1" si="61"/>
        <v>1.209631932119984</v>
      </c>
      <c r="W136" s="304">
        <f t="shared" ca="1" si="62"/>
        <v>146.80334079043652</v>
      </c>
      <c r="Y136" s="314" t="str">
        <f t="shared" ca="1" si="80"/>
        <v/>
      </c>
      <c r="Z136" s="315" t="str">
        <f t="shared" ca="1" si="81"/>
        <v/>
      </c>
      <c r="AA136" s="316" t="str">
        <f t="shared" ca="1" si="82"/>
        <v/>
      </c>
      <c r="AC136" s="310" t="e">
        <f t="shared" ca="1" si="83"/>
        <v>#N/A</v>
      </c>
      <c r="AD136" s="323" t="e">
        <f t="shared" ca="1" si="84"/>
        <v>#N/A</v>
      </c>
      <c r="AE136" s="324">
        <f t="shared" ca="1" si="63"/>
        <v>126.24551314936662</v>
      </c>
      <c r="AG136" s="306">
        <f t="shared" ca="1" si="85"/>
        <v>125.72251384062449</v>
      </c>
      <c r="AH136" s="304">
        <f t="shared" ca="1" si="86"/>
        <v>135.34739061640474</v>
      </c>
    </row>
    <row r="137" spans="1:34" x14ac:dyDescent="0.2">
      <c r="A137" s="347">
        <f t="shared" ca="1" si="64"/>
        <v>0.01</v>
      </c>
      <c r="B137" s="304">
        <f t="shared" ca="1" si="65"/>
        <v>1.330000000000001</v>
      </c>
      <c r="D137" s="306">
        <f t="shared" ca="1" si="66"/>
        <v>26.033532687186511</v>
      </c>
      <c r="E137" s="307">
        <f t="shared" ca="1" si="67"/>
        <v>122.2225970829781</v>
      </c>
      <c r="F137" s="304">
        <f t="shared" ca="1" si="68"/>
        <v>124.96442718583083</v>
      </c>
      <c r="G137" s="306">
        <f t="shared" ca="1" si="69"/>
        <v>37.459151145964995</v>
      </c>
      <c r="H137" s="307">
        <f t="shared" ca="1" si="70"/>
        <v>189.88107300558562</v>
      </c>
      <c r="I137" s="304">
        <f t="shared" ca="1" si="71"/>
        <v>193.54071894650176</v>
      </c>
      <c r="J137" s="306">
        <f t="shared" ca="1" si="72"/>
        <v>24.491946216451321</v>
      </c>
      <c r="K137" s="307">
        <f t="shared" ca="1" si="73"/>
        <v>128.13821274956831</v>
      </c>
      <c r="L137" s="304">
        <f t="shared" ca="1" si="58"/>
        <v>130.4578744120997</v>
      </c>
      <c r="M137" s="306">
        <f t="shared" ca="1" si="74"/>
        <v>1.3760204896314518</v>
      </c>
      <c r="N137" s="304">
        <f t="shared" ca="1" si="75"/>
        <v>78.840166579407239</v>
      </c>
      <c r="P137" s="310">
        <f t="shared" ca="1" si="76"/>
        <v>13</v>
      </c>
      <c r="Q137" s="304">
        <f t="shared" ca="1" si="77"/>
        <v>1147.2174999999995</v>
      </c>
      <c r="R137" s="306">
        <f t="shared" ca="1" si="78"/>
        <v>0.56377910062885728</v>
      </c>
      <c r="S137" s="307">
        <f t="shared" ca="1" si="79"/>
        <v>7.4338944393546962</v>
      </c>
      <c r="T137" s="304">
        <f t="shared" ca="1" si="59"/>
        <v>72.926504450069572</v>
      </c>
      <c r="U137" s="311">
        <f t="shared" ca="1" si="60"/>
        <v>0</v>
      </c>
      <c r="V137" s="306">
        <f t="shared" ca="1" si="61"/>
        <v>1.2094029975391574</v>
      </c>
      <c r="W137" s="304">
        <f t="shared" ca="1" si="62"/>
        <v>148.68923829971774</v>
      </c>
      <c r="Y137" s="314" t="str">
        <f t="shared" ca="1" si="80"/>
        <v/>
      </c>
      <c r="Z137" s="315" t="str">
        <f t="shared" ca="1" si="81"/>
        <v/>
      </c>
      <c r="AA137" s="316" t="str">
        <f t="shared" ca="1" si="82"/>
        <v/>
      </c>
      <c r="AC137" s="310" t="e">
        <f t="shared" ca="1" si="83"/>
        <v>#N/A</v>
      </c>
      <c r="AD137" s="323" t="e">
        <f t="shared" ca="1" si="84"/>
        <v>#N/A</v>
      </c>
      <c r="AE137" s="324">
        <f t="shared" ca="1" si="63"/>
        <v>128.13821274956831</v>
      </c>
      <c r="AG137" s="306">
        <f t="shared" ca="1" si="85"/>
        <v>124.95001645561341</v>
      </c>
      <c r="AH137" s="304">
        <f t="shared" ca="1" si="86"/>
        <v>134.57470608049212</v>
      </c>
    </row>
    <row r="138" spans="1:34" x14ac:dyDescent="0.2">
      <c r="A138" s="347">
        <f t="shared" ca="1" si="64"/>
        <v>0.01</v>
      </c>
      <c r="B138" s="304">
        <f t="shared" ca="1" si="65"/>
        <v>1.340000000000001</v>
      </c>
      <c r="D138" s="306">
        <f t="shared" ca="1" si="66"/>
        <v>25.896627944887111</v>
      </c>
      <c r="E138" s="307">
        <f t="shared" ca="1" si="67"/>
        <v>121.46044663240517</v>
      </c>
      <c r="F138" s="304">
        <f t="shared" ca="1" si="68"/>
        <v>124.19048045264682</v>
      </c>
      <c r="G138" s="306">
        <f t="shared" ca="1" si="69"/>
        <v>37.718117425413865</v>
      </c>
      <c r="H138" s="307">
        <f t="shared" ca="1" si="70"/>
        <v>191.09567747190968</v>
      </c>
      <c r="I138" s="304">
        <f t="shared" ca="1" si="71"/>
        <v>194.78247952669008</v>
      </c>
      <c r="J138" s="306">
        <f t="shared" ca="1" si="72"/>
        <v>24.867832559308216</v>
      </c>
      <c r="K138" s="307">
        <f t="shared" ca="1" si="73"/>
        <v>130.0430965019558</v>
      </c>
      <c r="L138" s="304">
        <f t="shared" ca="1" si="58"/>
        <v>132.39945635845632</v>
      </c>
      <c r="M138" s="306">
        <f t="shared" ca="1" si="74"/>
        <v>1.3759230120601982</v>
      </c>
      <c r="N138" s="304">
        <f t="shared" ca="1" si="75"/>
        <v>78.834581525977228</v>
      </c>
      <c r="P138" s="310">
        <f t="shared" ca="1" si="76"/>
        <v>13</v>
      </c>
      <c r="Q138" s="304">
        <f t="shared" ca="1" si="77"/>
        <v>1142.5964999999994</v>
      </c>
      <c r="R138" s="306">
        <f t="shared" ca="1" si="78"/>
        <v>0.56150819452429912</v>
      </c>
      <c r="S138" s="307">
        <f t="shared" ca="1" si="79"/>
        <v>7.428279357409453</v>
      </c>
      <c r="T138" s="304">
        <f t="shared" ca="1" si="59"/>
        <v>72.871420496186744</v>
      </c>
      <c r="U138" s="311">
        <f t="shared" ca="1" si="60"/>
        <v>0</v>
      </c>
      <c r="V138" s="306">
        <f t="shared" ca="1" si="61"/>
        <v>1.209172632671355</v>
      </c>
      <c r="W138" s="304">
        <f t="shared" ca="1" si="62"/>
        <v>150.57465790262864</v>
      </c>
      <c r="Y138" s="314" t="str">
        <f t="shared" ca="1" si="80"/>
        <v/>
      </c>
      <c r="Z138" s="315" t="str">
        <f t="shared" ca="1" si="81"/>
        <v/>
      </c>
      <c r="AA138" s="316" t="str">
        <f t="shared" ca="1" si="82"/>
        <v/>
      </c>
      <c r="AC138" s="310" t="e">
        <f t="shared" ca="1" si="83"/>
        <v>#N/A</v>
      </c>
      <c r="AD138" s="323" t="e">
        <f t="shared" ca="1" si="84"/>
        <v>#N/A</v>
      </c>
      <c r="AE138" s="324">
        <f t="shared" ca="1" si="63"/>
        <v>130.0430965019558</v>
      </c>
      <c r="AG138" s="306">
        <f t="shared" ca="1" si="85"/>
        <v>124.17596547887322</v>
      </c>
      <c r="AH138" s="304">
        <f t="shared" ca="1" si="86"/>
        <v>133.80046897521339</v>
      </c>
    </row>
    <row r="139" spans="1:34" x14ac:dyDescent="0.2">
      <c r="A139" s="347">
        <f t="shared" ca="1" si="64"/>
        <v>0.01</v>
      </c>
      <c r="B139" s="304">
        <f t="shared" ca="1" si="65"/>
        <v>1.350000000000001</v>
      </c>
      <c r="D139" s="306">
        <f t="shared" ca="1" si="66"/>
        <v>25.759205561120698</v>
      </c>
      <c r="E139" s="307">
        <f t="shared" ca="1" si="67"/>
        <v>120.6968538368742</v>
      </c>
      <c r="F139" s="304">
        <f t="shared" ca="1" si="68"/>
        <v>123.41502014446964</v>
      </c>
      <c r="G139" s="306">
        <f t="shared" ca="1" si="69"/>
        <v>37.975709481025071</v>
      </c>
      <c r="H139" s="307">
        <f t="shared" ca="1" si="70"/>
        <v>192.30264601027844</v>
      </c>
      <c r="I139" s="304">
        <f t="shared" ca="1" si="71"/>
        <v>196.01648444235926</v>
      </c>
      <c r="J139" s="306">
        <f t="shared" ca="1" si="72"/>
        <v>25.246301693840412</v>
      </c>
      <c r="K139" s="307">
        <f t="shared" ca="1" si="73"/>
        <v>131.96008811936673</v>
      </c>
      <c r="L139" s="304">
        <f t="shared" ca="1" si="58"/>
        <v>134.35341679945265</v>
      </c>
      <c r="M139" s="306">
        <f t="shared" ca="1" si="74"/>
        <v>1.3758261002891152</v>
      </c>
      <c r="N139" s="304">
        <f t="shared" ca="1" si="75"/>
        <v>78.829028890509036</v>
      </c>
      <c r="P139" s="310">
        <f t="shared" ca="1" si="76"/>
        <v>13</v>
      </c>
      <c r="Q139" s="304">
        <f t="shared" ca="1" si="77"/>
        <v>1137.9754999999996</v>
      </c>
      <c r="R139" s="306">
        <f t="shared" ca="1" si="78"/>
        <v>0.55923728841974096</v>
      </c>
      <c r="S139" s="307">
        <f t="shared" ca="1" si="79"/>
        <v>7.4226869845252557</v>
      </c>
      <c r="T139" s="304">
        <f t="shared" ca="1" si="59"/>
        <v>72.816559318192759</v>
      </c>
      <c r="U139" s="311">
        <f t="shared" ca="1" si="60"/>
        <v>0</v>
      </c>
      <c r="V139" s="306">
        <f t="shared" ca="1" si="61"/>
        <v>1.2089408475639072</v>
      </c>
      <c r="W139" s="304">
        <f t="shared" ca="1" si="62"/>
        <v>152.45934142800297</v>
      </c>
      <c r="Y139" s="314" t="str">
        <f t="shared" ca="1" si="80"/>
        <v/>
      </c>
      <c r="Z139" s="315" t="str">
        <f t="shared" ca="1" si="81"/>
        <v/>
      </c>
      <c r="AA139" s="316" t="str">
        <f t="shared" ca="1" si="82"/>
        <v/>
      </c>
      <c r="AC139" s="310" t="e">
        <f t="shared" ca="1" si="83"/>
        <v>#N/A</v>
      </c>
      <c r="AD139" s="323" t="e">
        <f t="shared" ca="1" si="84"/>
        <v>#N/A</v>
      </c>
      <c r="AE139" s="324">
        <f t="shared" ca="1" si="63"/>
        <v>131.96008811936673</v>
      </c>
      <c r="AG139" s="306">
        <f t="shared" ca="1" si="85"/>
        <v>123.40039951864199</v>
      </c>
      <c r="AH139" s="304">
        <f t="shared" ca="1" si="86"/>
        <v>133.02471788934309</v>
      </c>
    </row>
    <row r="140" spans="1:34" x14ac:dyDescent="0.2">
      <c r="A140" s="347">
        <f t="shared" ca="1" si="64"/>
        <v>0.01</v>
      </c>
      <c r="B140" s="304">
        <f t="shared" ca="1" si="65"/>
        <v>1.360000000000001</v>
      </c>
      <c r="D140" s="306">
        <f t="shared" ca="1" si="66"/>
        <v>25.621275295673485</v>
      </c>
      <c r="E140" s="307">
        <f t="shared" ca="1" si="67"/>
        <v>119.93185606664261</v>
      </c>
      <c r="F140" s="304">
        <f t="shared" ca="1" si="68"/>
        <v>122.63808481612297</v>
      </c>
      <c r="G140" s="306">
        <f t="shared" ca="1" si="69"/>
        <v>38.231922233981805</v>
      </c>
      <c r="H140" s="307">
        <f t="shared" ca="1" si="70"/>
        <v>193.50196457094486</v>
      </c>
      <c r="I140" s="304">
        <f t="shared" ca="1" si="71"/>
        <v>197.24271892904042</v>
      </c>
      <c r="J140" s="306">
        <f t="shared" ca="1" si="72"/>
        <v>25.627339852415446</v>
      </c>
      <c r="K140" s="307">
        <f t="shared" ca="1" si="73"/>
        <v>133.88911117227283</v>
      </c>
      <c r="L140" s="304">
        <f t="shared" ca="1" si="58"/>
        <v>136.31967810412564</v>
      </c>
      <c r="M140" s="306">
        <f t="shared" ca="1" si="74"/>
        <v>1.375729743720012</v>
      </c>
      <c r="N140" s="304">
        <f t="shared" ca="1" si="75"/>
        <v>78.823508065771051</v>
      </c>
      <c r="P140" s="310">
        <f t="shared" ca="1" si="76"/>
        <v>13</v>
      </c>
      <c r="Q140" s="304">
        <f t="shared" ca="1" si="77"/>
        <v>1133.3544999999995</v>
      </c>
      <c r="R140" s="306">
        <f t="shared" ca="1" si="78"/>
        <v>0.55696638231518281</v>
      </c>
      <c r="S140" s="307">
        <f t="shared" ca="1" si="79"/>
        <v>7.4171173207021042</v>
      </c>
      <c r="T140" s="304">
        <f t="shared" ca="1" si="59"/>
        <v>72.761920916087647</v>
      </c>
      <c r="U140" s="311">
        <f t="shared" ca="1" si="60"/>
        <v>0</v>
      </c>
      <c r="V140" s="306">
        <f t="shared" ca="1" si="61"/>
        <v>1.2087076522791591</v>
      </c>
      <c r="W140" s="304">
        <f t="shared" ca="1" si="62"/>
        <v>154.34303240149154</v>
      </c>
      <c r="Y140" s="314" t="str">
        <f t="shared" ca="1" si="80"/>
        <v/>
      </c>
      <c r="Z140" s="315" t="str">
        <f t="shared" ca="1" si="81"/>
        <v/>
      </c>
      <c r="AA140" s="316" t="str">
        <f t="shared" ca="1" si="82"/>
        <v/>
      </c>
      <c r="AC140" s="310" t="e">
        <f t="shared" ca="1" si="83"/>
        <v>#N/A</v>
      </c>
      <c r="AD140" s="323" t="e">
        <f t="shared" ca="1" si="84"/>
        <v>#N/A</v>
      </c>
      <c r="AE140" s="324">
        <f t="shared" ca="1" si="63"/>
        <v>133.88911117227283</v>
      </c>
      <c r="AG140" s="306">
        <f t="shared" ca="1" si="85"/>
        <v>122.62335710224004</v>
      </c>
      <c r="AH140" s="304">
        <f t="shared" ca="1" si="86"/>
        <v>132.24749133119349</v>
      </c>
    </row>
    <row r="141" spans="1:34" x14ac:dyDescent="0.2">
      <c r="A141" s="347">
        <f t="shared" ca="1" si="64"/>
        <v>0.01</v>
      </c>
      <c r="B141" s="304">
        <f t="shared" ca="1" si="65"/>
        <v>1.370000000000001</v>
      </c>
      <c r="D141" s="306">
        <f t="shared" ca="1" si="66"/>
        <v>25.482846844735917</v>
      </c>
      <c r="E141" s="307">
        <f t="shared" ca="1" si="67"/>
        <v>119.1654906159043</v>
      </c>
      <c r="F141" s="304">
        <f t="shared" ca="1" si="68"/>
        <v>121.85971293680879</v>
      </c>
      <c r="G141" s="306">
        <f t="shared" ca="1" si="69"/>
        <v>38.486750702429163</v>
      </c>
      <c r="H141" s="307">
        <f t="shared" ca="1" si="70"/>
        <v>194.69361947710391</v>
      </c>
      <c r="I141" s="304">
        <f t="shared" ca="1" si="71"/>
        <v>198.46116860667294</v>
      </c>
      <c r="J141" s="306">
        <f t="shared" ca="1" si="72"/>
        <v>26.010933217097502</v>
      </c>
      <c r="K141" s="307">
        <f t="shared" ca="1" si="73"/>
        <v>135.83008909251308</v>
      </c>
      <c r="L141" s="304">
        <f t="shared" ca="1" si="58"/>
        <v>138.29816249576257</v>
      </c>
      <c r="M141" s="306">
        <f t="shared" ca="1" si="74"/>
        <v>1.3756339320042639</v>
      </c>
      <c r="N141" s="304">
        <f t="shared" ca="1" si="75"/>
        <v>78.818018458830778</v>
      </c>
      <c r="P141" s="310">
        <f t="shared" ca="1" si="76"/>
        <v>13</v>
      </c>
      <c r="Q141" s="304">
        <f t="shared" ca="1" si="77"/>
        <v>1128.7334999999994</v>
      </c>
      <c r="R141" s="306">
        <f t="shared" ca="1" si="78"/>
        <v>0.55469547621062465</v>
      </c>
      <c r="S141" s="307">
        <f t="shared" ca="1" si="79"/>
        <v>7.4115703659399976</v>
      </c>
      <c r="T141" s="304">
        <f t="shared" ca="1" si="59"/>
        <v>72.707505289871378</v>
      </c>
      <c r="U141" s="311">
        <f t="shared" ca="1" si="60"/>
        <v>0</v>
      </c>
      <c r="V141" s="306">
        <f t="shared" ca="1" si="61"/>
        <v>1.2084730568938937</v>
      </c>
      <c r="W141" s="304">
        <f t="shared" ca="1" si="62"/>
        <v>156.22547607375961</v>
      </c>
      <c r="Y141" s="314" t="str">
        <f t="shared" ca="1" si="80"/>
        <v/>
      </c>
      <c r="Z141" s="315" t="str">
        <f t="shared" ca="1" si="81"/>
        <v/>
      </c>
      <c r="AA141" s="316" t="str">
        <f t="shared" ca="1" si="82"/>
        <v/>
      </c>
      <c r="AC141" s="310" t="e">
        <f t="shared" ca="1" si="83"/>
        <v>#N/A</v>
      </c>
      <c r="AD141" s="323" t="e">
        <f t="shared" ca="1" si="84"/>
        <v>#N/A</v>
      </c>
      <c r="AE141" s="324">
        <f t="shared" ca="1" si="63"/>
        <v>135.83008909251308</v>
      </c>
      <c r="AG141" s="306">
        <f t="shared" ca="1" si="85"/>
        <v>121.84487667071987</v>
      </c>
      <c r="AH141" s="304">
        <f t="shared" ca="1" si="86"/>
        <v>131.46882772324963</v>
      </c>
    </row>
    <row r="142" spans="1:34" x14ac:dyDescent="0.2">
      <c r="A142" s="347">
        <f t="shared" ca="1" si="64"/>
        <v>0.01</v>
      </c>
      <c r="B142" s="304">
        <f t="shared" ca="1" si="65"/>
        <v>1.380000000000001</v>
      </c>
      <c r="D142" s="306">
        <f t="shared" ca="1" si="66"/>
        <v>25.343929841538401</v>
      </c>
      <c r="E142" s="307">
        <f t="shared" ca="1" si="67"/>
        <v>118.397794697292</v>
      </c>
      <c r="F142" s="304">
        <f t="shared" ca="1" si="68"/>
        <v>121.07994288483509</v>
      </c>
      <c r="G142" s="306">
        <f t="shared" ca="1" si="69"/>
        <v>38.740190000844549</v>
      </c>
      <c r="H142" s="307">
        <f t="shared" ca="1" si="70"/>
        <v>195.87759742407684</v>
      </c>
      <c r="I142" s="304">
        <f t="shared" ca="1" si="71"/>
        <v>199.6718194786892</v>
      </c>
      <c r="J142" s="306">
        <f t="shared" ca="1" si="72"/>
        <v>26.397067920613871</v>
      </c>
      <c r="K142" s="307">
        <f t="shared" ca="1" si="73"/>
        <v>137.78294517701897</v>
      </c>
      <c r="L142" s="304">
        <f t="shared" ca="1" si="58"/>
        <v>140.28879205574094</v>
      </c>
      <c r="M142" s="306">
        <f t="shared" ca="1" si="74"/>
        <v>1.375538655034743</v>
      </c>
      <c r="N142" s="304">
        <f t="shared" ca="1" si="75"/>
        <v>78.812559490592449</v>
      </c>
      <c r="P142" s="310">
        <f t="shared" ca="1" si="76"/>
        <v>13</v>
      </c>
      <c r="Q142" s="304">
        <f t="shared" ca="1" si="77"/>
        <v>1124.1124999999995</v>
      </c>
      <c r="R142" s="306">
        <f t="shared" ca="1" si="78"/>
        <v>0.55242457010606649</v>
      </c>
      <c r="S142" s="307">
        <f t="shared" ca="1" si="79"/>
        <v>7.4060461202389369</v>
      </c>
      <c r="T142" s="304">
        <f t="shared" ca="1" si="59"/>
        <v>72.653312439543981</v>
      </c>
      <c r="U142" s="311">
        <f t="shared" ca="1" si="60"/>
        <v>0</v>
      </c>
      <c r="V142" s="306">
        <f t="shared" ca="1" si="61"/>
        <v>1.20823707149875</v>
      </c>
      <c r="W142" s="304">
        <f t="shared" ca="1" si="62"/>
        <v>158.10641944810749</v>
      </c>
      <c r="Y142" s="314" t="str">
        <f t="shared" ca="1" si="80"/>
        <v/>
      </c>
      <c r="Z142" s="315" t="str">
        <f t="shared" ca="1" si="81"/>
        <v/>
      </c>
      <c r="AA142" s="316" t="str">
        <f t="shared" ca="1" si="82"/>
        <v/>
      </c>
      <c r="AC142" s="310" t="e">
        <f t="shared" ca="1" si="83"/>
        <v>#N/A</v>
      </c>
      <c r="AD142" s="323" t="e">
        <f t="shared" ca="1" si="84"/>
        <v>#N/A</v>
      </c>
      <c r="AE142" s="324">
        <f t="shared" ca="1" si="63"/>
        <v>137.78294517701897</v>
      </c>
      <c r="AG142" s="306">
        <f t="shared" ca="1" si="85"/>
        <v>121.06499657357216</v>
      </c>
      <c r="AH142" s="304">
        <f t="shared" ca="1" si="86"/>
        <v>130.6887653968611</v>
      </c>
    </row>
    <row r="143" spans="1:34" x14ac:dyDescent="0.2">
      <c r="A143" s="347">
        <f t="shared" ca="1" si="64"/>
        <v>0.01</v>
      </c>
      <c r="B143" s="304">
        <f t="shared" ca="1" si="65"/>
        <v>1.390000000000001</v>
      </c>
      <c r="D143" s="306">
        <f t="shared" ca="1" si="66"/>
        <v>25.20453385692716</v>
      </c>
      <c r="E143" s="307">
        <f t="shared" ca="1" si="67"/>
        <v>117.62880543644886</v>
      </c>
      <c r="F143" s="304">
        <f t="shared" ca="1" si="68"/>
        <v>120.29881294240158</v>
      </c>
      <c r="G143" s="306">
        <f t="shared" ca="1" si="69"/>
        <v>38.992235339413824</v>
      </c>
      <c r="H143" s="307">
        <f t="shared" ca="1" si="70"/>
        <v>197.05388547844132</v>
      </c>
      <c r="I143" s="304">
        <f t="shared" ca="1" si="71"/>
        <v>200.87465793104639</v>
      </c>
      <c r="J143" s="306">
        <f t="shared" ca="1" si="72"/>
        <v>26.785730047315162</v>
      </c>
      <c r="K143" s="307">
        <f t="shared" ca="1" si="73"/>
        <v>139.74760259153157</v>
      </c>
      <c r="L143" s="304">
        <f t="shared" ca="1" si="58"/>
        <v>142.29148872735954</v>
      </c>
      <c r="M143" s="306">
        <f t="shared" ca="1" si="74"/>
        <v>1.3754439029380712</v>
      </c>
      <c r="N143" s="304">
        <f t="shared" ca="1" si="75"/>
        <v>78.807130595353129</v>
      </c>
      <c r="P143" s="310">
        <f t="shared" ca="1" si="76"/>
        <v>13</v>
      </c>
      <c r="Q143" s="304">
        <f t="shared" ca="1" si="77"/>
        <v>1119.4914999999994</v>
      </c>
      <c r="R143" s="306">
        <f t="shared" ca="1" si="78"/>
        <v>0.55015366400150834</v>
      </c>
      <c r="S143" s="307">
        <f t="shared" ca="1" si="79"/>
        <v>7.4005445835989221</v>
      </c>
      <c r="T143" s="304">
        <f t="shared" ca="1" si="59"/>
        <v>72.599342365105429</v>
      </c>
      <c r="U143" s="311">
        <f t="shared" ca="1" si="60"/>
        <v>0</v>
      </c>
      <c r="V143" s="306">
        <f t="shared" ca="1" si="61"/>
        <v>1.2079997061976491</v>
      </c>
      <c r="W143" s="304">
        <f t="shared" ca="1" si="62"/>
        <v>159.9856113075125</v>
      </c>
      <c r="Y143" s="314" t="str">
        <f t="shared" ca="1" si="80"/>
        <v/>
      </c>
      <c r="Z143" s="315" t="str">
        <f t="shared" ca="1" si="81"/>
        <v/>
      </c>
      <c r="AA143" s="316" t="str">
        <f t="shared" ca="1" si="82"/>
        <v/>
      </c>
      <c r="AC143" s="310" t="e">
        <f t="shared" ca="1" si="83"/>
        <v>#N/A</v>
      </c>
      <c r="AD143" s="323" t="e">
        <f t="shared" ca="1" si="84"/>
        <v>#N/A</v>
      </c>
      <c r="AE143" s="324">
        <f t="shared" ca="1" si="63"/>
        <v>139.74760259153157</v>
      </c>
      <c r="AG143" s="306">
        <f t="shared" ca="1" si="85"/>
        <v>120.28375506348911</v>
      </c>
      <c r="AH143" s="304">
        <f t="shared" ca="1" si="86"/>
        <v>129.9073425869918</v>
      </c>
    </row>
    <row r="144" spans="1:34" x14ac:dyDescent="0.2">
      <c r="A144" s="347">
        <f t="shared" ca="1" si="64"/>
        <v>0.01</v>
      </c>
      <c r="B144" s="304">
        <f t="shared" ca="1" si="65"/>
        <v>1.400000000000001</v>
      </c>
      <c r="D144" s="306">
        <f t="shared" ca="1" si="66"/>
        <v>25.064668399883953</v>
      </c>
      <c r="E144" s="307">
        <f t="shared" ca="1" si="67"/>
        <v>116.85855986667038</v>
      </c>
      <c r="F144" s="304">
        <f t="shared" ca="1" si="68"/>
        <v>119.5163612904456</v>
      </c>
      <c r="G144" s="306">
        <f t="shared" ca="1" si="69"/>
        <v>39.242882023412662</v>
      </c>
      <c r="H144" s="307">
        <f t="shared" ca="1" si="70"/>
        <v>198.22247107710803</v>
      </c>
      <c r="I144" s="304">
        <f t="shared" ca="1" si="71"/>
        <v>202.069670731207</v>
      </c>
      <c r="J144" s="306">
        <f t="shared" ca="1" si="72"/>
        <v>27.176905634129294</v>
      </c>
      <c r="K144" s="307">
        <f t="shared" ca="1" si="73"/>
        <v>141.72398437430931</v>
      </c>
      <c r="L144" s="304">
        <f t="shared" ca="1" si="58"/>
        <v>144.30617431965911</v>
      </c>
      <c r="M144" s="306">
        <f t="shared" ca="1" si="74"/>
        <v>1.3753496660671765</v>
      </c>
      <c r="N144" s="304">
        <f t="shared" ca="1" si="75"/>
        <v>78.80173122037634</v>
      </c>
      <c r="P144" s="310">
        <f t="shared" ca="1" si="76"/>
        <v>13</v>
      </c>
      <c r="Q144" s="304">
        <f t="shared" ca="1" si="77"/>
        <v>1114.8704999999993</v>
      </c>
      <c r="R144" s="306">
        <f t="shared" ca="1" si="78"/>
        <v>0.54788275789695007</v>
      </c>
      <c r="S144" s="307">
        <f t="shared" ca="1" si="79"/>
        <v>7.3950657560199522</v>
      </c>
      <c r="T144" s="304">
        <f t="shared" ca="1" si="59"/>
        <v>72.545595066555734</v>
      </c>
      <c r="U144" s="311">
        <f t="shared" ca="1" si="60"/>
        <v>0</v>
      </c>
      <c r="V144" s="306">
        <f t="shared" ca="1" si="61"/>
        <v>1.2077609711072188</v>
      </c>
      <c r="W144" s="304">
        <f t="shared" ca="1" si="62"/>
        <v>161.86280224109009</v>
      </c>
      <c r="Y144" s="314" t="str">
        <f t="shared" ca="1" si="80"/>
        <v/>
      </c>
      <c r="Z144" s="315" t="str">
        <f t="shared" ca="1" si="81"/>
        <v/>
      </c>
      <c r="AA144" s="316" t="str">
        <f t="shared" ca="1" si="82"/>
        <v/>
      </c>
      <c r="AC144" s="310" t="e">
        <f t="shared" ca="1" si="83"/>
        <v>#N/A</v>
      </c>
      <c r="AD144" s="323" t="e">
        <f t="shared" ca="1" si="84"/>
        <v>#N/A</v>
      </c>
      <c r="AE144" s="324">
        <f t="shared" ca="1" si="63"/>
        <v>141.72398437430931</v>
      </c>
      <c r="AG144" s="306">
        <f t="shared" ca="1" si="85"/>
        <v>119.50119029118707</v>
      </c>
      <c r="AH144" s="304">
        <f t="shared" ca="1" si="86"/>
        <v>129.12459742702936</v>
      </c>
    </row>
    <row r="145" spans="1:34" x14ac:dyDescent="0.2">
      <c r="A145" s="347">
        <f t="shared" ca="1" si="64"/>
        <v>0.01</v>
      </c>
      <c r="B145" s="304">
        <f t="shared" ca="1" si="65"/>
        <v>1.410000000000001</v>
      </c>
      <c r="D145" s="306">
        <f t="shared" ca="1" si="66"/>
        <v>24.835427373537787</v>
      </c>
      <c r="E145" s="307">
        <f t="shared" ca="1" si="67"/>
        <v>115.6379673868408</v>
      </c>
      <c r="F145" s="304">
        <f t="shared" ca="1" si="68"/>
        <v>118.27484074893665</v>
      </c>
      <c r="G145" s="306">
        <f t="shared" ca="1" si="69"/>
        <v>39.491236297148042</v>
      </c>
      <c r="H145" s="307">
        <f t="shared" ca="1" si="70"/>
        <v>199.37885075097643</v>
      </c>
      <c r="I145" s="304">
        <f t="shared" ca="1" si="71"/>
        <v>203.25226658282884</v>
      </c>
      <c r="J145" s="306">
        <f t="shared" ca="1" si="72"/>
        <v>27.570576225732097</v>
      </c>
      <c r="K145" s="307">
        <f t="shared" ca="1" si="73"/>
        <v>143.71199098344974</v>
      </c>
      <c r="L145" s="304">
        <f t="shared" ca="1" si="58"/>
        <v>146.33274761941036</v>
      </c>
      <c r="M145" s="306">
        <f t="shared" ca="1" si="74"/>
        <v>1.3752559328827665</v>
      </c>
      <c r="N145" s="304">
        <f t="shared" ca="1" si="75"/>
        <v>78.796360704509326</v>
      </c>
      <c r="P145" s="310">
        <f t="shared" ca="1" si="76"/>
        <v>14</v>
      </c>
      <c r="Q145" s="304">
        <f t="shared" ca="1" si="77"/>
        <v>1106.868333333332</v>
      </c>
      <c r="R145" s="306">
        <f t="shared" ca="1" si="78"/>
        <v>0.54395023914927065</v>
      </c>
      <c r="S145" s="307">
        <f t="shared" ca="1" si="79"/>
        <v>7.3896262536284594</v>
      </c>
      <c r="T145" s="304">
        <f t="shared" ca="1" si="59"/>
        <v>72.492233548095186</v>
      </c>
      <c r="U145" s="311">
        <f t="shared" ca="1" si="60"/>
        <v>0</v>
      </c>
      <c r="V145" s="306">
        <f t="shared" ca="1" si="61"/>
        <v>1.2075208790680161</v>
      </c>
      <c r="W145" s="304">
        <f t="shared" ca="1" si="62"/>
        <v>163.73036860032968</v>
      </c>
      <c r="Y145" s="314" t="str">
        <f t="shared" ca="1" si="80"/>
        <v/>
      </c>
      <c r="Z145" s="315" t="str">
        <f t="shared" ca="1" si="81"/>
        <v/>
      </c>
      <c r="AA145" s="316" t="str">
        <f t="shared" ca="1" si="82"/>
        <v/>
      </c>
      <c r="AC145" s="310" t="e">
        <f t="shared" ca="1" si="83"/>
        <v>#N/A</v>
      </c>
      <c r="AD145" s="323" t="e">
        <f t="shared" ca="1" si="84"/>
        <v>#N/A</v>
      </c>
      <c r="AE145" s="324">
        <f t="shared" ca="1" si="63"/>
        <v>143.71199098344974</v>
      </c>
      <c r="AG145" s="306">
        <f t="shared" ca="1" si="85"/>
        <v>118.25949587437945</v>
      </c>
      <c r="AH145" s="304">
        <f t="shared" ca="1" si="86"/>
        <v>127.88272351774552</v>
      </c>
    </row>
    <row r="146" spans="1:34" x14ac:dyDescent="0.2">
      <c r="A146" s="347">
        <f t="shared" ca="1" si="64"/>
        <v>0.01</v>
      </c>
      <c r="B146" s="304">
        <f t="shared" ca="1" si="65"/>
        <v>1.420000000000001</v>
      </c>
      <c r="D146" s="306">
        <f t="shared" ca="1" si="66"/>
        <v>24.516638912093381</v>
      </c>
      <c r="E146" s="307">
        <f t="shared" ca="1" si="67"/>
        <v>113.9668109812975</v>
      </c>
      <c r="F146" s="304">
        <f t="shared" ca="1" si="68"/>
        <v>116.57400906202361</v>
      </c>
      <c r="G146" s="306">
        <f t="shared" ca="1" si="69"/>
        <v>39.736402686268974</v>
      </c>
      <c r="H146" s="307">
        <f t="shared" ca="1" si="70"/>
        <v>200.51851886078941</v>
      </c>
      <c r="I146" s="304">
        <f t="shared" ca="1" si="71"/>
        <v>204.41785172672684</v>
      </c>
      <c r="J146" s="306">
        <f t="shared" ca="1" si="72"/>
        <v>27.966714420649183</v>
      </c>
      <c r="K146" s="307">
        <f t="shared" ca="1" si="73"/>
        <v>145.71147783150857</v>
      </c>
      <c r="L146" s="304">
        <f t="shared" ca="1" si="58"/>
        <v>148.37106148885087</v>
      </c>
      <c r="M146" s="306">
        <f t="shared" ca="1" si="74"/>
        <v>1.3751626900368112</v>
      </c>
      <c r="N146" s="304">
        <f t="shared" ca="1" si="75"/>
        <v>78.791018282966306</v>
      </c>
      <c r="P146" s="310">
        <f t="shared" ca="1" si="76"/>
        <v>14</v>
      </c>
      <c r="Q146" s="304">
        <f t="shared" ca="1" si="77"/>
        <v>1095.4849999999985</v>
      </c>
      <c r="R146" s="306">
        <f t="shared" ca="1" si="78"/>
        <v>0.53835610775847054</v>
      </c>
      <c r="S146" s="307">
        <f t="shared" ca="1" si="79"/>
        <v>7.3842426925508748</v>
      </c>
      <c r="T146" s="304">
        <f t="shared" ca="1" si="59"/>
        <v>72.439420813924087</v>
      </c>
      <c r="U146" s="311">
        <f t="shared" ca="1" si="60"/>
        <v>0</v>
      </c>
      <c r="V146" s="306">
        <f t="shared" ca="1" si="61"/>
        <v>1.2072794483540563</v>
      </c>
      <c r="W146" s="304">
        <f t="shared" ca="1" si="62"/>
        <v>165.58052048267024</v>
      </c>
      <c r="Y146" s="314" t="str">
        <f t="shared" ca="1" si="80"/>
        <v/>
      </c>
      <c r="Z146" s="315" t="str">
        <f t="shared" ca="1" si="81"/>
        <v/>
      </c>
      <c r="AA146" s="316" t="str">
        <f t="shared" ca="1" si="82"/>
        <v/>
      </c>
      <c r="AC146" s="310" t="e">
        <f t="shared" ca="1" si="83"/>
        <v>#N/A</v>
      </c>
      <c r="AD146" s="323" t="e">
        <f t="shared" ca="1" si="84"/>
        <v>#N/A</v>
      </c>
      <c r="AE146" s="324">
        <f t="shared" ca="1" si="63"/>
        <v>145.71147783150857</v>
      </c>
      <c r="AG146" s="306">
        <f t="shared" ca="1" si="85"/>
        <v>116.55842552702748</v>
      </c>
      <c r="AH146" s="304">
        <f t="shared" ca="1" si="86"/>
        <v>126.18147455251037</v>
      </c>
    </row>
    <row r="147" spans="1:34" x14ac:dyDescent="0.2">
      <c r="A147" s="347">
        <f t="shared" ca="1" si="64"/>
        <v>0.01</v>
      </c>
      <c r="B147" s="304">
        <f t="shared" ca="1" si="65"/>
        <v>1.430000000000001</v>
      </c>
      <c r="D147" s="306">
        <f t="shared" ca="1" si="66"/>
        <v>24.197270275703087</v>
      </c>
      <c r="E147" s="307">
        <f t="shared" ca="1" si="67"/>
        <v>112.29468155525345</v>
      </c>
      <c r="F147" s="304">
        <f t="shared" ca="1" si="68"/>
        <v>114.8721175672809</v>
      </c>
      <c r="G147" s="306">
        <f t="shared" ca="1" si="69"/>
        <v>39.978375389026006</v>
      </c>
      <c r="H147" s="307">
        <f t="shared" ca="1" si="70"/>
        <v>201.64146567634194</v>
      </c>
      <c r="I147" s="304">
        <f t="shared" ca="1" si="71"/>
        <v>205.56641549350726</v>
      </c>
      <c r="J147" s="306">
        <f t="shared" ca="1" si="72"/>
        <v>28.365288311025658</v>
      </c>
      <c r="K147" s="307">
        <f t="shared" ca="1" si="73"/>
        <v>147.72227775419424</v>
      </c>
      <c r="L147" s="304">
        <f t="shared" ca="1" si="58"/>
        <v>150.42094576838332</v>
      </c>
      <c r="M147" s="306">
        <f t="shared" ca="1" si="74"/>
        <v>1.3750699245189859</v>
      </c>
      <c r="N147" s="304">
        <f t="shared" ca="1" si="75"/>
        <v>78.785703210310572</v>
      </c>
      <c r="P147" s="310">
        <f t="shared" ca="1" si="76"/>
        <v>14</v>
      </c>
      <c r="Q147" s="304">
        <f t="shared" ca="1" si="77"/>
        <v>1084.1016666666653</v>
      </c>
      <c r="R147" s="306">
        <f t="shared" ca="1" si="78"/>
        <v>0.53276197636767053</v>
      </c>
      <c r="S147" s="307">
        <f t="shared" ca="1" si="79"/>
        <v>7.3789150727871977</v>
      </c>
      <c r="T147" s="304">
        <f t="shared" ca="1" si="59"/>
        <v>72.38715686404241</v>
      </c>
      <c r="U147" s="311">
        <f t="shared" ca="1" si="60"/>
        <v>0</v>
      </c>
      <c r="V147" s="306">
        <f t="shared" ca="1" si="61"/>
        <v>1.2070366999550426</v>
      </c>
      <c r="W147" s="304">
        <f t="shared" ca="1" si="62"/>
        <v>167.41277573700205</v>
      </c>
      <c r="Y147" s="314" t="str">
        <f t="shared" ca="1" si="80"/>
        <v/>
      </c>
      <c r="Z147" s="315" t="str">
        <f t="shared" ca="1" si="81"/>
        <v/>
      </c>
      <c r="AA147" s="316" t="str">
        <f t="shared" ca="1" si="82"/>
        <v/>
      </c>
      <c r="AC147" s="310" t="e">
        <f t="shared" ca="1" si="83"/>
        <v>#N/A</v>
      </c>
      <c r="AD147" s="323" t="e">
        <f t="shared" ca="1" si="84"/>
        <v>#N/A</v>
      </c>
      <c r="AE147" s="324">
        <f t="shared" ca="1" si="63"/>
        <v>147.72227775419424</v>
      </c>
      <c r="AG147" s="306">
        <f t="shared" ca="1" si="85"/>
        <v>114.85628822855644</v>
      </c>
      <c r="AH147" s="304">
        <f t="shared" ca="1" si="86"/>
        <v>124.47915948665975</v>
      </c>
    </row>
    <row r="148" spans="1:34" x14ac:dyDescent="0.2">
      <c r="A148" s="347">
        <f t="shared" ca="1" si="64"/>
        <v>0.01</v>
      </c>
      <c r="B148" s="304">
        <f t="shared" ca="1" si="65"/>
        <v>1.4400000000000011</v>
      </c>
      <c r="D148" s="306">
        <f t="shared" ca="1" si="66"/>
        <v>23.877345009247897</v>
      </c>
      <c r="E148" s="307">
        <f t="shared" ca="1" si="67"/>
        <v>110.62167830791965</v>
      </c>
      <c r="F148" s="304">
        <f t="shared" ca="1" si="68"/>
        <v>113.1692684272171</v>
      </c>
      <c r="G148" s="306">
        <f t="shared" ca="1" si="69"/>
        <v>40.217148839118487</v>
      </c>
      <c r="H148" s="307">
        <f t="shared" ca="1" si="70"/>
        <v>202.74768245942113</v>
      </c>
      <c r="I148" s="304">
        <f t="shared" ca="1" si="71"/>
        <v>206.69794823223106</v>
      </c>
      <c r="J148" s="306">
        <f t="shared" ca="1" si="72"/>
        <v>28.76626593216638</v>
      </c>
      <c r="K148" s="307">
        <f t="shared" ca="1" si="73"/>
        <v>149.74422349487304</v>
      </c>
      <c r="L148" s="304">
        <f t="shared" ca="1" si="58"/>
        <v>152.48223019671047</v>
      </c>
      <c r="M148" s="306">
        <f t="shared" ca="1" si="74"/>
        <v>1.3749776236433948</v>
      </c>
      <c r="N148" s="304">
        <f t="shared" ca="1" si="75"/>
        <v>78.780414759693841</v>
      </c>
      <c r="P148" s="310">
        <f t="shared" ca="1" si="76"/>
        <v>14</v>
      </c>
      <c r="Q148" s="304">
        <f t="shared" ca="1" si="77"/>
        <v>1072.7183333333319</v>
      </c>
      <c r="R148" s="306">
        <f t="shared" ca="1" si="78"/>
        <v>0.52716784497687041</v>
      </c>
      <c r="S148" s="307">
        <f t="shared" ca="1" si="79"/>
        <v>7.3736433943374289</v>
      </c>
      <c r="T148" s="304">
        <f t="shared" ca="1" si="59"/>
        <v>72.335441698450182</v>
      </c>
      <c r="U148" s="311">
        <f t="shared" ca="1" si="60"/>
        <v>0</v>
      </c>
      <c r="V148" s="306">
        <f t="shared" ca="1" si="61"/>
        <v>1.2067926548598737</v>
      </c>
      <c r="W148" s="304">
        <f t="shared" ca="1" si="62"/>
        <v>169.22666100756771</v>
      </c>
      <c r="Y148" s="314" t="str">
        <f t="shared" ca="1" si="80"/>
        <v/>
      </c>
      <c r="Z148" s="315" t="str">
        <f t="shared" ca="1" si="81"/>
        <v/>
      </c>
      <c r="AA148" s="316" t="str">
        <f t="shared" ca="1" si="82"/>
        <v/>
      </c>
      <c r="AC148" s="310" t="e">
        <f t="shared" ca="1" si="83"/>
        <v>#N/A</v>
      </c>
      <c r="AD148" s="323" t="e">
        <f t="shared" ca="1" si="84"/>
        <v>#N/A</v>
      </c>
      <c r="AE148" s="324">
        <f t="shared" ca="1" si="63"/>
        <v>149.74422349487304</v>
      </c>
      <c r="AG148" s="306">
        <f t="shared" ca="1" si="85"/>
        <v>113.15318582472142</v>
      </c>
      <c r="AH148" s="304">
        <f t="shared" ca="1" si="86"/>
        <v>122.77588014244859</v>
      </c>
    </row>
    <row r="149" spans="1:34" x14ac:dyDescent="0.2">
      <c r="A149" s="347">
        <f t="shared" ca="1" si="64"/>
        <v>0.01</v>
      </c>
      <c r="B149" s="304">
        <f t="shared" ca="1" si="65"/>
        <v>1.4500000000000011</v>
      </c>
      <c r="D149" s="306">
        <f t="shared" ca="1" si="66"/>
        <v>23.556886405026031</v>
      </c>
      <c r="E149" s="307">
        <f t="shared" ca="1" si="67"/>
        <v>108.94789961354108</v>
      </c>
      <c r="F149" s="304">
        <f t="shared" ca="1" si="68"/>
        <v>111.46556296588433</v>
      </c>
      <c r="G149" s="306">
        <f t="shared" ca="1" si="69"/>
        <v>40.452717703168744</v>
      </c>
      <c r="H149" s="307">
        <f t="shared" ca="1" si="70"/>
        <v>203.83716145555653</v>
      </c>
      <c r="I149" s="304">
        <f t="shared" ca="1" si="71"/>
        <v>207.81244130184044</v>
      </c>
      <c r="J149" s="306">
        <f t="shared" ca="1" si="72"/>
        <v>29.169615264877816</v>
      </c>
      <c r="K149" s="307">
        <f t="shared" ca="1" si="73"/>
        <v>151.77714771444792</v>
      </c>
      <c r="L149" s="304">
        <f t="shared" ca="1" si="58"/>
        <v>154.55474442097963</v>
      </c>
      <c r="M149" s="306">
        <f t="shared" ca="1" si="74"/>
        <v>1.3748857750358969</v>
      </c>
      <c r="N149" s="304">
        <f t="shared" ca="1" si="75"/>
        <v>78.77515222213006</v>
      </c>
      <c r="P149" s="310">
        <f t="shared" ca="1" si="76"/>
        <v>14</v>
      </c>
      <c r="Q149" s="304">
        <f t="shared" ca="1" si="77"/>
        <v>1061.3349999999984</v>
      </c>
      <c r="R149" s="306">
        <f t="shared" ca="1" si="78"/>
        <v>0.5215737135860703</v>
      </c>
      <c r="S149" s="307">
        <f t="shared" ca="1" si="79"/>
        <v>7.3684276572015683</v>
      </c>
      <c r="T149" s="304">
        <f t="shared" ca="1" si="59"/>
        <v>72.28427531714739</v>
      </c>
      <c r="U149" s="311">
        <f t="shared" ca="1" si="60"/>
        <v>0</v>
      </c>
      <c r="V149" s="306">
        <f t="shared" ca="1" si="61"/>
        <v>1.2065473340552215</v>
      </c>
      <c r="W149" s="304">
        <f t="shared" ca="1" si="62"/>
        <v>171.02171177298609</v>
      </c>
      <c r="Y149" s="314" t="str">
        <f t="shared" ca="1" si="80"/>
        <v/>
      </c>
      <c r="Z149" s="315" t="str">
        <f t="shared" ca="1" si="81"/>
        <v/>
      </c>
      <c r="AA149" s="316" t="str">
        <f t="shared" ca="1" si="82"/>
        <v/>
      </c>
      <c r="AC149" s="310" t="e">
        <f t="shared" ca="1" si="83"/>
        <v>#N/A</v>
      </c>
      <c r="AD149" s="323" t="e">
        <f t="shared" ca="1" si="84"/>
        <v>#N/A</v>
      </c>
      <c r="AE149" s="324">
        <f t="shared" ca="1" si="63"/>
        <v>151.77714771444792</v>
      </c>
      <c r="AG149" s="306">
        <f t="shared" ca="1" si="85"/>
        <v>111.44921930392016</v>
      </c>
      <c r="AH149" s="304">
        <f t="shared" ca="1" si="86"/>
        <v>121.07173748534049</v>
      </c>
    </row>
    <row r="150" spans="1:34" x14ac:dyDescent="0.2">
      <c r="A150" s="347">
        <f t="shared" ca="1" si="64"/>
        <v>0.01</v>
      </c>
      <c r="B150" s="304">
        <f t="shared" ca="1" si="65"/>
        <v>1.4600000000000011</v>
      </c>
      <c r="D150" s="306">
        <f t="shared" ca="1" si="66"/>
        <v>23.235917502866709</v>
      </c>
      <c r="E150" s="307">
        <f t="shared" ca="1" si="67"/>
        <v>107.27344300508707</v>
      </c>
      <c r="F150" s="304">
        <f t="shared" ca="1" si="68"/>
        <v>109.76110165430052</v>
      </c>
      <c r="G150" s="306">
        <f t="shared" ca="1" si="69"/>
        <v>40.685076878197414</v>
      </c>
      <c r="H150" s="307">
        <f t="shared" ca="1" si="70"/>
        <v>204.9098958856074</v>
      </c>
      <c r="I150" s="304">
        <f t="shared" ca="1" si="71"/>
        <v>208.9098870624253</v>
      </c>
      <c r="J150" s="306">
        <f t="shared" ca="1" si="72"/>
        <v>29.575304237784646</v>
      </c>
      <c r="K150" s="307">
        <f t="shared" ca="1" si="73"/>
        <v>153.82088300115373</v>
      </c>
      <c r="L150" s="304">
        <f t="shared" ca="1" si="58"/>
        <v>156.63831800684068</v>
      </c>
      <c r="M150" s="306">
        <f t="shared" ca="1" si="74"/>
        <v>1.3747943666220059</v>
      </c>
      <c r="N150" s="304">
        <f t="shared" ca="1" si="75"/>
        <v>78.769914905802111</v>
      </c>
      <c r="P150" s="310">
        <f t="shared" ca="1" si="76"/>
        <v>14</v>
      </c>
      <c r="Q150" s="304">
        <f t="shared" ca="1" si="77"/>
        <v>1049.9516666666652</v>
      </c>
      <c r="R150" s="306">
        <f t="shared" ca="1" si="78"/>
        <v>0.51597958219527029</v>
      </c>
      <c r="S150" s="307">
        <f t="shared" ca="1" si="79"/>
        <v>7.3632678613796152</v>
      </c>
      <c r="T150" s="304">
        <f t="shared" ca="1" si="59"/>
        <v>72.233657720134033</v>
      </c>
      <c r="U150" s="311">
        <f t="shared" ca="1" si="60"/>
        <v>0</v>
      </c>
      <c r="V150" s="306">
        <f t="shared" ca="1" si="61"/>
        <v>1.2063007585241223</v>
      </c>
      <c r="W150" s="304">
        <f t="shared" ca="1" si="62"/>
        <v>172.79747238214657</v>
      </c>
      <c r="Y150" s="314" t="str">
        <f t="shared" ca="1" si="80"/>
        <v/>
      </c>
      <c r="Z150" s="315" t="str">
        <f t="shared" ca="1" si="81"/>
        <v/>
      </c>
      <c r="AA150" s="316" t="str">
        <f t="shared" ca="1" si="82"/>
        <v/>
      </c>
      <c r="AC150" s="310" t="e">
        <f t="shared" ca="1" si="83"/>
        <v>#N/A</v>
      </c>
      <c r="AD150" s="323" t="e">
        <f t="shared" ca="1" si="84"/>
        <v>#N/A</v>
      </c>
      <c r="AE150" s="324">
        <f t="shared" ca="1" si="63"/>
        <v>153.82088300115373</v>
      </c>
      <c r="AG150" s="306">
        <f t="shared" ca="1" si="85"/>
        <v>109.74448878117762</v>
      </c>
      <c r="AH150" s="304">
        <f t="shared" ca="1" si="86"/>
        <v>119.36683160797016</v>
      </c>
    </row>
    <row r="151" spans="1:34" x14ac:dyDescent="0.2">
      <c r="A151" s="347">
        <f t="shared" ca="1" si="64"/>
        <v>0.01</v>
      </c>
      <c r="B151" s="304">
        <f t="shared" ca="1" si="65"/>
        <v>1.4700000000000011</v>
      </c>
      <c r="D151" s="306">
        <f t="shared" ca="1" si="66"/>
        <v>22.914461090164746</v>
      </c>
      <c r="E151" s="307">
        <f t="shared" ca="1" si="67"/>
        <v>105.59840515841968</v>
      </c>
      <c r="F151" s="304">
        <f t="shared" ca="1" si="68"/>
        <v>108.05598409646007</v>
      </c>
      <c r="G151" s="306">
        <f t="shared" ca="1" si="69"/>
        <v>40.914221489099063</v>
      </c>
      <c r="H151" s="307">
        <f t="shared" ca="1" si="70"/>
        <v>205.9658799371916</v>
      </c>
      <c r="I151" s="304">
        <f t="shared" ca="1" si="71"/>
        <v>209.99027886633391</v>
      </c>
      <c r="J151" s="306">
        <f t="shared" ca="1" si="72"/>
        <v>29.983300729621128</v>
      </c>
      <c r="K151" s="307">
        <f t="shared" ca="1" si="73"/>
        <v>155.87526188026771</v>
      </c>
      <c r="L151" s="304">
        <f t="shared" ca="1" si="58"/>
        <v>158.7327804484157</v>
      </c>
      <c r="M151" s="306">
        <f t="shared" ca="1" si="74"/>
        <v>1.3747033866153286</v>
      </c>
      <c r="N151" s="304">
        <f t="shared" ca="1" si="75"/>
        <v>78.764702135399432</v>
      </c>
      <c r="P151" s="310">
        <f t="shared" ca="1" si="76"/>
        <v>14</v>
      </c>
      <c r="Q151" s="304">
        <f t="shared" ca="1" si="77"/>
        <v>1038.5683333333318</v>
      </c>
      <c r="R151" s="306">
        <f t="shared" ca="1" si="78"/>
        <v>0.51038545080447029</v>
      </c>
      <c r="S151" s="307">
        <f t="shared" ca="1" si="79"/>
        <v>7.3581640068715704</v>
      </c>
      <c r="T151" s="304">
        <f t="shared" ca="1" si="59"/>
        <v>72.183588907410112</v>
      </c>
      <c r="U151" s="311">
        <f t="shared" ca="1" si="60"/>
        <v>0</v>
      </c>
      <c r="V151" s="306">
        <f t="shared" ca="1" si="61"/>
        <v>1.2060529492445851</v>
      </c>
      <c r="W151" s="304">
        <f t="shared" ca="1" si="62"/>
        <v>174.55349608700351</v>
      </c>
      <c r="Y151" s="314" t="str">
        <f t="shared" ca="1" si="80"/>
        <v/>
      </c>
      <c r="Z151" s="315" t="str">
        <f t="shared" ca="1" si="81"/>
        <v/>
      </c>
      <c r="AA151" s="316" t="str">
        <f t="shared" ca="1" si="82"/>
        <v/>
      </c>
      <c r="AC151" s="310" t="e">
        <f t="shared" ca="1" si="83"/>
        <v>#N/A</v>
      </c>
      <c r="AD151" s="323" t="e">
        <f t="shared" ca="1" si="84"/>
        <v>#N/A</v>
      </c>
      <c r="AE151" s="324">
        <f t="shared" ca="1" si="63"/>
        <v>155.87526188026771</v>
      </c>
      <c r="AG151" s="306">
        <f t="shared" ca="1" si="85"/>
        <v>108.03909348258567</v>
      </c>
      <c r="AH151" s="304">
        <f t="shared" ca="1" si="86"/>
        <v>117.66126171456189</v>
      </c>
    </row>
    <row r="152" spans="1:34" x14ac:dyDescent="0.2">
      <c r="A152" s="347">
        <f t="shared" ca="1" si="64"/>
        <v>0.01</v>
      </c>
      <c r="B152" s="304">
        <f t="shared" ca="1" si="65"/>
        <v>1.4800000000000011</v>
      </c>
      <c r="D152" s="306">
        <f t="shared" ca="1" si="66"/>
        <v>22.592539701845894</v>
      </c>
      <c r="E152" s="307">
        <f t="shared" ca="1" si="67"/>
        <v>103.9228818769391</v>
      </c>
      <c r="F152" s="304">
        <f t="shared" ca="1" si="68"/>
        <v>106.35030901594843</v>
      </c>
      <c r="G152" s="306">
        <f t="shared" ca="1" si="69"/>
        <v>41.14014688611752</v>
      </c>
      <c r="H152" s="307">
        <f t="shared" ca="1" si="70"/>
        <v>207.005108755961</v>
      </c>
      <c r="I152" s="304">
        <f t="shared" ca="1" si="71"/>
        <v>211.05361104913266</v>
      </c>
      <c r="J152" s="306">
        <f t="shared" ca="1" si="72"/>
        <v>30.393572571497209</v>
      </c>
      <c r="K152" s="307">
        <f t="shared" ca="1" si="73"/>
        <v>157.94011682373349</v>
      </c>
      <c r="L152" s="304">
        <f t="shared" ca="1" si="58"/>
        <v>160.83796117817911</v>
      </c>
      <c r="M152" s="306">
        <f t="shared" ca="1" si="74"/>
        <v>1.3746128235065127</v>
      </c>
      <c r="N152" s="304">
        <f t="shared" ca="1" si="75"/>
        <v>78.759513251484691</v>
      </c>
      <c r="P152" s="310">
        <f t="shared" ca="1" si="76"/>
        <v>14</v>
      </c>
      <c r="Q152" s="304">
        <f t="shared" ca="1" si="77"/>
        <v>1027.1849999999986</v>
      </c>
      <c r="R152" s="306">
        <f t="shared" ca="1" si="78"/>
        <v>0.50479131941367028</v>
      </c>
      <c r="S152" s="307">
        <f t="shared" ca="1" si="79"/>
        <v>7.3531160936774338</v>
      </c>
      <c r="T152" s="304">
        <f t="shared" ca="1" si="59"/>
        <v>72.134068878975626</v>
      </c>
      <c r="U152" s="311">
        <f t="shared" ca="1" si="60"/>
        <v>0</v>
      </c>
      <c r="V152" s="306">
        <f t="shared" ca="1" si="61"/>
        <v>1.2058039271882153</v>
      </c>
      <c r="W152" s="304">
        <f t="shared" ca="1" si="62"/>
        <v>176.28934507230034</v>
      </c>
      <c r="Y152" s="314" t="str">
        <f t="shared" ca="1" si="80"/>
        <v/>
      </c>
      <c r="Z152" s="315" t="str">
        <f t="shared" ca="1" si="81"/>
        <v/>
      </c>
      <c r="AA152" s="316" t="str">
        <f t="shared" ca="1" si="82"/>
        <v/>
      </c>
      <c r="AC152" s="310" t="e">
        <f t="shared" ca="1" si="83"/>
        <v>#N/A</v>
      </c>
      <c r="AD152" s="323" t="e">
        <f t="shared" ca="1" si="84"/>
        <v>#N/A</v>
      </c>
      <c r="AE152" s="324">
        <f t="shared" ca="1" si="63"/>
        <v>157.94011682373349</v>
      </c>
      <c r="AG152" s="306">
        <f t="shared" ca="1" si="85"/>
        <v>106.33313173019931</v>
      </c>
      <c r="AH152" s="304">
        <f t="shared" ca="1" si="86"/>
        <v>115.95512610580555</v>
      </c>
    </row>
    <row r="153" spans="1:34" x14ac:dyDescent="0.2">
      <c r="A153" s="347">
        <f t="shared" ca="1" si="64"/>
        <v>0.01</v>
      </c>
      <c r="B153" s="304">
        <f t="shared" ca="1" si="65"/>
        <v>1.4900000000000011</v>
      </c>
      <c r="D153" s="306">
        <f t="shared" ca="1" si="66"/>
        <v>22.27017562027131</v>
      </c>
      <c r="E153" s="307">
        <f t="shared" ca="1" si="67"/>
        <v>102.2469680767047</v>
      </c>
      <c r="F153" s="304">
        <f t="shared" ca="1" si="68"/>
        <v>104.64417424317705</v>
      </c>
      <c r="G153" s="306">
        <f t="shared" ca="1" si="69"/>
        <v>41.36284864232023</v>
      </c>
      <c r="H153" s="307">
        <f t="shared" ca="1" si="70"/>
        <v>208.02757843672805</v>
      </c>
      <c r="I153" s="304">
        <f t="shared" ca="1" si="71"/>
        <v>212.09987892041931</v>
      </c>
      <c r="J153" s="306">
        <f t="shared" ca="1" si="72"/>
        <v>30.806087549139399</v>
      </c>
      <c r="K153" s="307">
        <f t="shared" ca="1" si="73"/>
        <v>160.01528025969694</v>
      </c>
      <c r="L153" s="304">
        <f t="shared" ca="1" si="58"/>
        <v>162.95368957674631</v>
      </c>
      <c r="M153" s="306">
        <f t="shared" ca="1" si="74"/>
        <v>1.3745226660526784</v>
      </c>
      <c r="N153" s="304">
        <f t="shared" ca="1" si="75"/>
        <v>78.754347609888342</v>
      </c>
      <c r="P153" s="310">
        <f t="shared" ca="1" si="76"/>
        <v>14</v>
      </c>
      <c r="Q153" s="304">
        <f t="shared" ca="1" si="77"/>
        <v>1015.8016666666653</v>
      </c>
      <c r="R153" s="306">
        <f t="shared" ca="1" si="78"/>
        <v>0.49919718802287016</v>
      </c>
      <c r="S153" s="307">
        <f t="shared" ca="1" si="79"/>
        <v>7.3481241217972055</v>
      </c>
      <c r="T153" s="304">
        <f t="shared" ca="1" si="59"/>
        <v>72.085097634830589</v>
      </c>
      <c r="U153" s="311">
        <f t="shared" ca="1" si="60"/>
        <v>0</v>
      </c>
      <c r="V153" s="306">
        <f t="shared" ca="1" si="61"/>
        <v>1.2055537133188521</v>
      </c>
      <c r="W153" s="304">
        <f t="shared" ca="1" si="62"/>
        <v>178.00459048225389</v>
      </c>
      <c r="Y153" s="314" t="str">
        <f t="shared" ca="1" si="80"/>
        <v/>
      </c>
      <c r="Z153" s="315" t="str">
        <f t="shared" ca="1" si="81"/>
        <v/>
      </c>
      <c r="AA153" s="316" t="str">
        <f t="shared" ca="1" si="82"/>
        <v/>
      </c>
      <c r="AC153" s="310" t="e">
        <f t="shared" ca="1" si="83"/>
        <v>#N/A</v>
      </c>
      <c r="AD153" s="323" t="e">
        <f t="shared" ca="1" si="84"/>
        <v>#N/A</v>
      </c>
      <c r="AE153" s="324">
        <f t="shared" ca="1" si="63"/>
        <v>160.01528025969694</v>
      </c>
      <c r="AG153" s="306">
        <f t="shared" ca="1" si="85"/>
        <v>104.62670092738919</v>
      </c>
      <c r="AH153" s="304">
        <f t="shared" ca="1" si="86"/>
        <v>114.24852216418969</v>
      </c>
    </row>
    <row r="154" spans="1:34" x14ac:dyDescent="0.2">
      <c r="A154" s="347">
        <f t="shared" ca="1" si="64"/>
        <v>0.01</v>
      </c>
      <c r="B154" s="304">
        <f t="shared" ca="1" si="65"/>
        <v>1.5000000000000011</v>
      </c>
      <c r="D154" s="306">
        <f t="shared" ca="1" si="66"/>
        <v>21.947390875089194</v>
      </c>
      <c r="E154" s="307">
        <f t="shared" ca="1" si="67"/>
        <v>100.57075777203139</v>
      </c>
      <c r="F154" s="304">
        <f t="shared" ca="1" si="68"/>
        <v>102.93767670325846</v>
      </c>
      <c r="G154" s="306">
        <f t="shared" ca="1" si="69"/>
        <v>41.582322551071123</v>
      </c>
      <c r="H154" s="307">
        <f t="shared" ca="1" si="70"/>
        <v>209.03328601444835</v>
      </c>
      <c r="I154" s="304">
        <f t="shared" ca="1" si="71"/>
        <v>213.12907875449443</v>
      </c>
      <c r="J154" s="306">
        <f t="shared" ca="1" si="72"/>
        <v>31.220813405106355</v>
      </c>
      <c r="K154" s="307">
        <f t="shared" ca="1" si="73"/>
        <v>162.10058458195283</v>
      </c>
      <c r="L154" s="304">
        <f t="shared" ca="1" si="58"/>
        <v>165.07979498256989</v>
      </c>
      <c r="M154" s="306">
        <f t="shared" ca="1" si="74"/>
        <v>1.3744329032673046</v>
      </c>
      <c r="N154" s="304">
        <f t="shared" ca="1" si="75"/>
        <v>78.749204581129092</v>
      </c>
      <c r="P154" s="310">
        <f t="shared" ca="1" si="76"/>
        <v>14</v>
      </c>
      <c r="Q154" s="304">
        <f t="shared" ca="1" si="77"/>
        <v>1004.4183333333319</v>
      </c>
      <c r="R154" s="306">
        <f t="shared" ca="1" si="78"/>
        <v>0.49360305663207016</v>
      </c>
      <c r="S154" s="307">
        <f t="shared" ca="1" si="79"/>
        <v>7.3431880912308847</v>
      </c>
      <c r="T154" s="304">
        <f t="shared" ca="1" si="59"/>
        <v>72.036675174974988</v>
      </c>
      <c r="U154" s="311">
        <f t="shared" ca="1" si="60"/>
        <v>0</v>
      </c>
      <c r="V154" s="306">
        <f t="shared" ca="1" si="61"/>
        <v>1.2053023285912241</v>
      </c>
      <c r="W154" s="304">
        <f t="shared" ca="1" si="62"/>
        <v>179.69881244423271</v>
      </c>
      <c r="Y154" s="314" t="str">
        <f t="shared" ca="1" si="80"/>
        <v/>
      </c>
      <c r="Z154" s="315" t="str">
        <f t="shared" ca="1" si="81"/>
        <v/>
      </c>
      <c r="AA154" s="316" t="str">
        <f t="shared" ca="1" si="82"/>
        <v/>
      </c>
      <c r="AC154" s="310" t="e">
        <f t="shared" ca="1" si="83"/>
        <v>#N/A</v>
      </c>
      <c r="AD154" s="323" t="e">
        <f t="shared" ca="1" si="84"/>
        <v>#N/A</v>
      </c>
      <c r="AE154" s="324">
        <f t="shared" ca="1" si="63"/>
        <v>162.10058458195283</v>
      </c>
      <c r="AG154" s="306">
        <f t="shared" ca="1" si="85"/>
        <v>102.91989754465172</v>
      </c>
      <c r="AH154" s="304">
        <f t="shared" ca="1" si="86"/>
        <v>112.54154633979319</v>
      </c>
    </row>
    <row r="155" spans="1:34" x14ac:dyDescent="0.2">
      <c r="A155" s="347">
        <f t="shared" ca="1" si="64"/>
        <v>0.01</v>
      </c>
      <c r="B155" s="304">
        <f t="shared" ca="1" si="65"/>
        <v>1.5100000000000011</v>
      </c>
      <c r="D155" s="306">
        <f t="shared" ca="1" si="66"/>
        <v>21.624207243041322</v>
      </c>
      <c r="E155" s="307">
        <f t="shared" ca="1" si="67"/>
        <v>98.894344061559067</v>
      </c>
      <c r="F155" s="304">
        <f t="shared" ca="1" si="68"/>
        <v>101.23091240454184</v>
      </c>
      <c r="G155" s="306">
        <f t="shared" ca="1" si="69"/>
        <v>41.798564623501534</v>
      </c>
      <c r="H155" s="307">
        <f t="shared" ca="1" si="70"/>
        <v>210.02222945506395</v>
      </c>
      <c r="I155" s="304">
        <f t="shared" ca="1" si="71"/>
        <v>214.14120778089529</v>
      </c>
      <c r="J155" s="306">
        <f t="shared" ca="1" si="72"/>
        <v>31.637717840979217</v>
      </c>
      <c r="K155" s="307">
        <f t="shared" ca="1" si="73"/>
        <v>164.19586215930039</v>
      </c>
      <c r="L155" s="304">
        <f t="shared" ca="1" si="58"/>
        <v>167.21610670154172</v>
      </c>
      <c r="M155" s="306">
        <f t="shared" ca="1" si="74"/>
        <v>1.3743435244105486</v>
      </c>
      <c r="N155" s="304">
        <f t="shared" ca="1" si="75"/>
        <v>78.744083549859269</v>
      </c>
      <c r="P155" s="310">
        <f t="shared" ca="1" si="76"/>
        <v>14</v>
      </c>
      <c r="Q155" s="304">
        <f t="shared" ca="1" si="77"/>
        <v>993.03499999999849</v>
      </c>
      <c r="R155" s="306">
        <f t="shared" ca="1" si="78"/>
        <v>0.48800892524127004</v>
      </c>
      <c r="S155" s="307">
        <f t="shared" ca="1" si="79"/>
        <v>7.3383080019784721</v>
      </c>
      <c r="T155" s="304">
        <f t="shared" ca="1" si="59"/>
        <v>71.988801499408808</v>
      </c>
      <c r="U155" s="311">
        <f t="shared" ca="1" si="60"/>
        <v>0</v>
      </c>
      <c r="V155" s="306">
        <f t="shared" ca="1" si="61"/>
        <v>1.2050497939496205</v>
      </c>
      <c r="W155" s="304">
        <f t="shared" ca="1" si="62"/>
        <v>181.37160008946131</v>
      </c>
      <c r="Y155" s="314" t="str">
        <f t="shared" ca="1" si="80"/>
        <v/>
      </c>
      <c r="Z155" s="315" t="str">
        <f t="shared" ca="1" si="81"/>
        <v/>
      </c>
      <c r="AA155" s="316" t="str">
        <f t="shared" ca="1" si="82"/>
        <v/>
      </c>
      <c r="AC155" s="310" t="e">
        <f t="shared" ca="1" si="83"/>
        <v>#N/A</v>
      </c>
      <c r="AD155" s="323" t="e">
        <f t="shared" ca="1" si="84"/>
        <v>#N/A</v>
      </c>
      <c r="AE155" s="324">
        <f t="shared" ca="1" si="63"/>
        <v>164.19586215930039</v>
      </c>
      <c r="AG155" s="306">
        <f t="shared" ca="1" si="85"/>
        <v>101.21281710587603</v>
      </c>
      <c r="AH155" s="304">
        <f t="shared" ca="1" si="86"/>
        <v>110.83429413653435</v>
      </c>
    </row>
    <row r="156" spans="1:34" x14ac:dyDescent="0.2">
      <c r="A156" s="347">
        <f t="shared" ca="1" si="64"/>
        <v>0.01</v>
      </c>
      <c r="B156" s="304">
        <f t="shared" ca="1" si="65"/>
        <v>1.5200000000000011</v>
      </c>
      <c r="D156" s="306">
        <f t="shared" ca="1" si="66"/>
        <v>21.300646247731343</v>
      </c>
      <c r="E156" s="307">
        <f t="shared" ca="1" si="67"/>
        <v>97.217819114794693</v>
      </c>
      <c r="F156" s="304">
        <f t="shared" ca="1" si="68"/>
        <v>99.523976427833375</v>
      </c>
      <c r="G156" s="306">
        <f t="shared" ca="1" si="69"/>
        <v>42.011571085978851</v>
      </c>
      <c r="H156" s="307">
        <f t="shared" ca="1" si="70"/>
        <v>210.9944076462119</v>
      </c>
      <c r="I156" s="304">
        <f t="shared" ca="1" si="71"/>
        <v>215.13626417479713</v>
      </c>
      <c r="J156" s="306">
        <f t="shared" ca="1" si="72"/>
        <v>32.056768519526621</v>
      </c>
      <c r="K156" s="307">
        <f t="shared" ca="1" si="73"/>
        <v>166.30094534480676</v>
      </c>
      <c r="L156" s="304">
        <f t="shared" ca="1" si="58"/>
        <v>169.36245401649953</v>
      </c>
      <c r="M156" s="306">
        <f t="shared" ca="1" si="74"/>
        <v>1.3742545189799729</v>
      </c>
      <c r="N156" s="304">
        <f t="shared" ca="1" si="75"/>
        <v>78.738983914333531</v>
      </c>
      <c r="P156" s="310">
        <f t="shared" ca="1" si="76"/>
        <v>14</v>
      </c>
      <c r="Q156" s="304">
        <f t="shared" ca="1" si="77"/>
        <v>981.65166666666528</v>
      </c>
      <c r="R156" s="306">
        <f t="shared" ca="1" si="78"/>
        <v>0.48241479385047004</v>
      </c>
      <c r="S156" s="307">
        <f t="shared" ca="1" si="79"/>
        <v>7.3334838540399678</v>
      </c>
      <c r="T156" s="304">
        <f t="shared" ca="1" si="59"/>
        <v>71.941476608132092</v>
      </c>
      <c r="U156" s="311">
        <f t="shared" ca="1" si="60"/>
        <v>0</v>
      </c>
      <c r="V156" s="306">
        <f t="shared" ca="1" si="61"/>
        <v>1.2047961303265771</v>
      </c>
      <c r="W156" s="304">
        <f t="shared" ca="1" si="62"/>
        <v>183.02255157078653</v>
      </c>
      <c r="Y156" s="314" t="str">
        <f t="shared" ca="1" si="80"/>
        <v/>
      </c>
      <c r="Z156" s="315" t="str">
        <f t="shared" ca="1" si="81"/>
        <v/>
      </c>
      <c r="AA156" s="316" t="str">
        <f t="shared" ca="1" si="82"/>
        <v/>
      </c>
      <c r="AC156" s="310" t="e">
        <f t="shared" ca="1" si="83"/>
        <v>#N/A</v>
      </c>
      <c r="AD156" s="323" t="e">
        <f t="shared" ca="1" si="84"/>
        <v>#N/A</v>
      </c>
      <c r="AE156" s="324">
        <f t="shared" ca="1" si="63"/>
        <v>166.30094534480676</v>
      </c>
      <c r="AG156" s="306">
        <f t="shared" ca="1" si="85"/>
        <v>99.505554175068426</v>
      </c>
      <c r="AH156" s="304">
        <f t="shared" ca="1" si="86"/>
        <v>109.12686009887852</v>
      </c>
    </row>
    <row r="157" spans="1:34" x14ac:dyDescent="0.2">
      <c r="A157" s="347">
        <f t="shared" ca="1" si="64"/>
        <v>0.01</v>
      </c>
      <c r="B157" s="304">
        <f t="shared" ca="1" si="65"/>
        <v>1.5300000000000011</v>
      </c>
      <c r="D157" s="306">
        <f t="shared" ca="1" si="66"/>
        <v>20.976729159361476</v>
      </c>
      <c r="E157" s="307">
        <f t="shared" ca="1" si="67"/>
        <v>95.5412741591242</v>
      </c>
      <c r="F157" s="304">
        <f t="shared" ca="1" si="68"/>
        <v>97.816962916327242</v>
      </c>
      <c r="G157" s="306">
        <f t="shared" ca="1" si="69"/>
        <v>42.221338377572465</v>
      </c>
      <c r="H157" s="307">
        <f t="shared" ca="1" si="70"/>
        <v>211.94982038780313</v>
      </c>
      <c r="I157" s="304">
        <f t="shared" ca="1" si="71"/>
        <v>216.11424704728626</v>
      </c>
      <c r="J157" s="306">
        <f t="shared" ca="1" si="72"/>
        <v>32.477933066844379</v>
      </c>
      <c r="K157" s="307">
        <f t="shared" ca="1" si="73"/>
        <v>168.41566648497684</v>
      </c>
      <c r="L157" s="304">
        <f t="shared" ca="1" si="58"/>
        <v>171.51866619663696</v>
      </c>
      <c r="M157" s="306">
        <f t="shared" ca="1" si="74"/>
        <v>1.3741658767016607</v>
      </c>
      <c r="N157" s="304">
        <f t="shared" ca="1" si="75"/>
        <v>78.733905085899821</v>
      </c>
      <c r="P157" s="310">
        <f t="shared" ca="1" si="76"/>
        <v>14</v>
      </c>
      <c r="Q157" s="304">
        <f t="shared" ca="1" si="77"/>
        <v>970.26833333333184</v>
      </c>
      <c r="R157" s="306">
        <f t="shared" ca="1" si="78"/>
        <v>0.47682066245966992</v>
      </c>
      <c r="S157" s="307">
        <f t="shared" ca="1" si="79"/>
        <v>7.328715647415371</v>
      </c>
      <c r="T157" s="304">
        <f t="shared" ca="1" si="59"/>
        <v>71.894700501144797</v>
      </c>
      <c r="U157" s="311">
        <f t="shared" ca="1" si="60"/>
        <v>0</v>
      </c>
      <c r="V157" s="306">
        <f t="shared" ca="1" si="61"/>
        <v>1.2045413586415783</v>
      </c>
      <c r="W157" s="304">
        <f t="shared" ca="1" si="62"/>
        <v>184.65127407754056</v>
      </c>
      <c r="Y157" s="314" t="str">
        <f t="shared" ca="1" si="80"/>
        <v/>
      </c>
      <c r="Z157" s="315" t="str">
        <f t="shared" ca="1" si="81"/>
        <v/>
      </c>
      <c r="AA157" s="316" t="str">
        <f t="shared" ca="1" si="82"/>
        <v/>
      </c>
      <c r="AC157" s="310" t="e">
        <f t="shared" ca="1" si="83"/>
        <v>#N/A</v>
      </c>
      <c r="AD157" s="323" t="e">
        <f t="shared" ca="1" si="84"/>
        <v>#N/A</v>
      </c>
      <c r="AE157" s="324">
        <f t="shared" ca="1" si="63"/>
        <v>168.41566648497684</v>
      </c>
      <c r="AG157" s="306">
        <f t="shared" ca="1" si="85"/>
        <v>97.798202343533021</v>
      </c>
      <c r="AH157" s="304">
        <f t="shared" ca="1" si="86"/>
        <v>107.41933779900226</v>
      </c>
    </row>
    <row r="158" spans="1:34" x14ac:dyDescent="0.2">
      <c r="A158" s="347">
        <f t="shared" ca="1" si="64"/>
        <v>0.01</v>
      </c>
      <c r="B158" s="304">
        <f t="shared" ca="1" si="65"/>
        <v>1.5400000000000011</v>
      </c>
      <c r="D158" s="306">
        <f t="shared" ca="1" si="66"/>
        <v>20.652476994443724</v>
      </c>
      <c r="E158" s="307">
        <f t="shared" ca="1" si="67"/>
        <v>93.864799467293892</v>
      </c>
      <c r="F158" s="304">
        <f t="shared" ca="1" si="68"/>
        <v>96.109965066278761</v>
      </c>
      <c r="G158" s="306">
        <f t="shared" ca="1" si="69"/>
        <v>42.427863147516902</v>
      </c>
      <c r="H158" s="307">
        <f t="shared" ca="1" si="70"/>
        <v>212.88846838247608</v>
      </c>
      <c r="I158" s="304">
        <f t="shared" ca="1" si="71"/>
        <v>217.07515643550954</v>
      </c>
      <c r="J158" s="306">
        <f t="shared" ca="1" si="72"/>
        <v>32.901179074469823</v>
      </c>
      <c r="K158" s="307">
        <f t="shared" ca="1" si="73"/>
        <v>170.53985792882824</v>
      </c>
      <c r="L158" s="304">
        <f t="shared" ca="1" si="58"/>
        <v>173.6845725068155</v>
      </c>
      <c r="M158" s="306">
        <f t="shared" ca="1" si="74"/>
        <v>1.3740775875216966</v>
      </c>
      <c r="N158" s="304">
        <f t="shared" ca="1" si="75"/>
        <v>78.728846488511209</v>
      </c>
      <c r="P158" s="310">
        <f t="shared" ca="1" si="76"/>
        <v>14</v>
      </c>
      <c r="Q158" s="304">
        <f t="shared" ca="1" si="77"/>
        <v>958.88499999999851</v>
      </c>
      <c r="R158" s="306">
        <f t="shared" ca="1" si="78"/>
        <v>0.47122653106886986</v>
      </c>
      <c r="S158" s="307">
        <f t="shared" ca="1" si="79"/>
        <v>7.3240033821046824</v>
      </c>
      <c r="T158" s="304">
        <f t="shared" ca="1" si="59"/>
        <v>71.848473178446937</v>
      </c>
      <c r="U158" s="311">
        <f t="shared" ca="1" si="60"/>
        <v>0</v>
      </c>
      <c r="V158" s="306">
        <f t="shared" ca="1" si="61"/>
        <v>1.2042854997997794</v>
      </c>
      <c r="W158" s="304">
        <f t="shared" ca="1" si="62"/>
        <v>186.25738384754021</v>
      </c>
      <c r="Y158" s="314" t="str">
        <f t="shared" ca="1" si="80"/>
        <v/>
      </c>
      <c r="Z158" s="315" t="str">
        <f t="shared" ca="1" si="81"/>
        <v/>
      </c>
      <c r="AA158" s="316" t="str">
        <f t="shared" ca="1" si="82"/>
        <v/>
      </c>
      <c r="AC158" s="310" t="e">
        <f t="shared" ca="1" si="83"/>
        <v>#N/A</v>
      </c>
      <c r="AD158" s="323" t="e">
        <f t="shared" ca="1" si="84"/>
        <v>#N/A</v>
      </c>
      <c r="AE158" s="324">
        <f t="shared" ca="1" si="63"/>
        <v>170.53985792882824</v>
      </c>
      <c r="AG158" s="306">
        <f t="shared" ca="1" si="85"/>
        <v>96.090854217509147</v>
      </c>
      <c r="AH158" s="304">
        <f t="shared" ca="1" si="86"/>
        <v>105.71181982441524</v>
      </c>
    </row>
    <row r="159" spans="1:34" x14ac:dyDescent="0.2">
      <c r="A159" s="347">
        <f t="shared" ca="1" si="64"/>
        <v>0.01</v>
      </c>
      <c r="B159" s="304">
        <f t="shared" ca="1" si="65"/>
        <v>1.5500000000000012</v>
      </c>
      <c r="D159" s="306">
        <f t="shared" ca="1" si="66"/>
        <v>20.327910515491325</v>
      </c>
      <c r="E159" s="307">
        <f t="shared" ca="1" si="67"/>
        <v>92.188484345357608</v>
      </c>
      <c r="F159" s="304">
        <f t="shared" ca="1" si="68"/>
        <v>94.403075118451881</v>
      </c>
      <c r="G159" s="306">
        <f t="shared" ca="1" si="69"/>
        <v>42.631142252671815</v>
      </c>
      <c r="H159" s="307">
        <f t="shared" ca="1" si="70"/>
        <v>213.81035322592965</v>
      </c>
      <c r="I159" s="304">
        <f t="shared" ca="1" si="71"/>
        <v>218.01899329270455</v>
      </c>
      <c r="J159" s="306">
        <f t="shared" ca="1" si="72"/>
        <v>33.326474101470765</v>
      </c>
      <c r="K159" s="307">
        <f t="shared" ca="1" si="73"/>
        <v>172.67335203687026</v>
      </c>
      <c r="L159" s="304">
        <f t="shared" ca="1" si="58"/>
        <v>175.86000221677733</v>
      </c>
      <c r="M159" s="306">
        <f t="shared" ca="1" si="74"/>
        <v>1.373989641597998</v>
      </c>
      <c r="N159" s="304">
        <f t="shared" ca="1" si="75"/>
        <v>78.723807558257889</v>
      </c>
      <c r="P159" s="310">
        <f t="shared" ca="1" si="76"/>
        <v>14</v>
      </c>
      <c r="Q159" s="304">
        <f t="shared" ca="1" si="77"/>
        <v>947.50166666666519</v>
      </c>
      <c r="R159" s="306">
        <f t="shared" ca="1" si="78"/>
        <v>0.46563239967806985</v>
      </c>
      <c r="S159" s="307">
        <f t="shared" ca="1" si="79"/>
        <v>7.3193470581079021</v>
      </c>
      <c r="T159" s="304">
        <f t="shared" ca="1" si="59"/>
        <v>71.802794640038528</v>
      </c>
      <c r="U159" s="311">
        <f t="shared" ca="1" si="60"/>
        <v>0</v>
      </c>
      <c r="V159" s="306">
        <f t="shared" ca="1" si="61"/>
        <v>1.2040285746907406</v>
      </c>
      <c r="W159" s="304">
        <f t="shared" ca="1" si="62"/>
        <v>187.84050617625627</v>
      </c>
      <c r="Y159" s="314" t="str">
        <f t="shared" ca="1" si="80"/>
        <v/>
      </c>
      <c r="Z159" s="315" t="str">
        <f t="shared" ca="1" si="81"/>
        <v/>
      </c>
      <c r="AA159" s="316" t="str">
        <f t="shared" ca="1" si="82"/>
        <v/>
      </c>
      <c r="AC159" s="310" t="e">
        <f t="shared" ca="1" si="83"/>
        <v>#N/A</v>
      </c>
      <c r="AD159" s="323" t="e">
        <f t="shared" ca="1" si="84"/>
        <v>#N/A</v>
      </c>
      <c r="AE159" s="324">
        <f t="shared" ca="1" si="63"/>
        <v>172.67335203687026</v>
      </c>
      <c r="AG159" s="306">
        <f t="shared" ca="1" si="85"/>
        <v>94.383601406262855</v>
      </c>
      <c r="AH159" s="304">
        <f t="shared" ca="1" si="86"/>
        <v>104.00439776603672</v>
      </c>
    </row>
    <row r="160" spans="1:34" x14ac:dyDescent="0.2">
      <c r="A160" s="347">
        <f t="shared" ca="1" si="64"/>
        <v>0.01</v>
      </c>
      <c r="B160" s="304">
        <f t="shared" ca="1" si="65"/>
        <v>1.5600000000000012</v>
      </c>
      <c r="D160" s="306">
        <f t="shared" ca="1" si="66"/>
        <v>19.578272935086915</v>
      </c>
      <c r="E160" s="307">
        <f t="shared" ca="1" si="67"/>
        <v>88.38200778140633</v>
      </c>
      <c r="F160" s="304">
        <f t="shared" ca="1" si="68"/>
        <v>90.524516406293628</v>
      </c>
      <c r="G160" s="306">
        <f t="shared" ca="1" si="69"/>
        <v>42.826924982022682</v>
      </c>
      <c r="H160" s="307">
        <f t="shared" ca="1" si="70"/>
        <v>214.6941733037437</v>
      </c>
      <c r="I160" s="304">
        <f t="shared" ca="1" si="71"/>
        <v>218.92403603531918</v>
      </c>
      <c r="J160" s="306">
        <f t="shared" ca="1" si="72"/>
        <v>33.753764437644236</v>
      </c>
      <c r="K160" s="307">
        <f t="shared" ca="1" si="73"/>
        <v>174.81587466951862</v>
      </c>
      <c r="L160" s="304">
        <f t="shared" ca="1" si="58"/>
        <v>178.04467599504574</v>
      </c>
      <c r="M160" s="306">
        <f t="shared" ca="1" si="74"/>
        <v>1.3739020205988592</v>
      </c>
      <c r="N160" s="304">
        <f t="shared" ca="1" si="75"/>
        <v>78.718787244810528</v>
      </c>
      <c r="P160" s="310">
        <f t="shared" ca="1" si="76"/>
        <v>15</v>
      </c>
      <c r="Q160" s="304">
        <f t="shared" ca="1" si="77"/>
        <v>920.23599999999465</v>
      </c>
      <c r="R160" s="306">
        <f t="shared" ca="1" si="78"/>
        <v>0.45223318546508778</v>
      </c>
      <c r="S160" s="307">
        <f t="shared" ca="1" si="79"/>
        <v>7.3148247262532511</v>
      </c>
      <c r="T160" s="304">
        <f t="shared" ca="1" si="59"/>
        <v>71.758430564544398</v>
      </c>
      <c r="U160" s="311">
        <f t="shared" ca="1" si="60"/>
        <v>0</v>
      </c>
      <c r="V160" s="306">
        <f t="shared" ca="1" si="61"/>
        <v>1.2037706170107818</v>
      </c>
      <c r="W160" s="304">
        <f t="shared" ca="1" si="62"/>
        <v>189.36269532929029</v>
      </c>
      <c r="Y160" s="314" t="str">
        <f t="shared" ca="1" si="80"/>
        <v/>
      </c>
      <c r="Z160" s="315" t="str">
        <f t="shared" ca="1" si="81"/>
        <v/>
      </c>
      <c r="AA160" s="316" t="str">
        <f t="shared" ca="1" si="82"/>
        <v/>
      </c>
      <c r="AC160" s="310" t="e">
        <f t="shared" ca="1" si="83"/>
        <v>#N/A</v>
      </c>
      <c r="AD160" s="323" t="e">
        <f t="shared" ca="1" si="84"/>
        <v>#N/A</v>
      </c>
      <c r="AE160" s="324">
        <f t="shared" ca="1" si="63"/>
        <v>174.81587466951862</v>
      </c>
      <c r="AG160" s="306">
        <f t="shared" ca="1" si="85"/>
        <v>90.504190222664178</v>
      </c>
      <c r="AH160" s="304">
        <f t="shared" ca="1" si="86"/>
        <v>100.12481791875838</v>
      </c>
    </row>
    <row r="161" spans="1:34" x14ac:dyDescent="0.2">
      <c r="A161" s="347">
        <f t="shared" ca="1" si="64"/>
        <v>0.01</v>
      </c>
      <c r="B161" s="304">
        <f t="shared" ca="1" si="65"/>
        <v>1.5700000000000012</v>
      </c>
      <c r="D161" s="306">
        <f t="shared" ca="1" si="66"/>
        <v>18.403079908112016</v>
      </c>
      <c r="E161" s="307">
        <f t="shared" ca="1" si="67"/>
        <v>82.445842061351726</v>
      </c>
      <c r="F161" s="304">
        <f t="shared" ca="1" si="68"/>
        <v>84.474790460288858</v>
      </c>
      <c r="G161" s="306">
        <f t="shared" ca="1" si="69"/>
        <v>43.010955781103803</v>
      </c>
      <c r="H161" s="307">
        <f t="shared" ca="1" si="70"/>
        <v>215.51863172435722</v>
      </c>
      <c r="I161" s="304">
        <f t="shared" ca="1" si="71"/>
        <v>219.76856676409204</v>
      </c>
      <c r="J161" s="306">
        <f t="shared" ca="1" si="72"/>
        <v>34.18295384145987</v>
      </c>
      <c r="K161" s="307">
        <f t="shared" ca="1" si="73"/>
        <v>176.96693869465912</v>
      </c>
      <c r="L161" s="304">
        <f t="shared" ca="1" si="58"/>
        <v>180.23809731654021</v>
      </c>
      <c r="M161" s="306">
        <f t="shared" ca="1" si="74"/>
        <v>1.3738146979545351</v>
      </c>
      <c r="N161" s="304">
        <f t="shared" ca="1" si="75"/>
        <v>78.71378402583484</v>
      </c>
      <c r="P161" s="310">
        <f t="shared" ca="1" si="76"/>
        <v>15</v>
      </c>
      <c r="Q161" s="304">
        <f t="shared" ca="1" si="77"/>
        <v>877.08799999999474</v>
      </c>
      <c r="R161" s="306">
        <f t="shared" ca="1" si="78"/>
        <v>0.43102888842992759</v>
      </c>
      <c r="S161" s="307">
        <f t="shared" ca="1" si="79"/>
        <v>7.3105144373689521</v>
      </c>
      <c r="T161" s="304">
        <f t="shared" ca="1" si="59"/>
        <v>71.716146630589421</v>
      </c>
      <c r="U161" s="311">
        <f t="shared" ca="1" si="60"/>
        <v>0</v>
      </c>
      <c r="V161" s="306">
        <f t="shared" ca="1" si="61"/>
        <v>1.2035116860666293</v>
      </c>
      <c r="W161" s="304">
        <f t="shared" ca="1" si="62"/>
        <v>190.78545382281939</v>
      </c>
      <c r="Y161" s="314" t="str">
        <f t="shared" ca="1" si="80"/>
        <v/>
      </c>
      <c r="Z161" s="315" t="str">
        <f t="shared" ca="1" si="81"/>
        <v/>
      </c>
      <c r="AA161" s="316" t="str">
        <f t="shared" ca="1" si="82"/>
        <v/>
      </c>
      <c r="AC161" s="310" t="e">
        <f t="shared" ca="1" si="83"/>
        <v>#N/A</v>
      </c>
      <c r="AD161" s="323" t="e">
        <f t="shared" ca="1" si="84"/>
        <v>#N/A</v>
      </c>
      <c r="AE161" s="324">
        <f t="shared" ca="1" si="63"/>
        <v>176.96693869465912</v>
      </c>
      <c r="AG161" s="306">
        <f t="shared" ca="1" si="85"/>
        <v>84.452989087835931</v>
      </c>
      <c r="AH161" s="304">
        <f t="shared" ca="1" si="86"/>
        <v>94.073448669395717</v>
      </c>
    </row>
    <row r="162" spans="1:34" x14ac:dyDescent="0.2">
      <c r="A162" s="347">
        <f t="shared" ca="1" si="64"/>
        <v>0.01</v>
      </c>
      <c r="B162" s="304">
        <f t="shared" ca="1" si="65"/>
        <v>1.5800000000000012</v>
      </c>
      <c r="D162" s="306">
        <f t="shared" ca="1" si="66"/>
        <v>17.227587100083426</v>
      </c>
      <c r="E162" s="307">
        <f t="shared" ca="1" si="67"/>
        <v>76.513726880613945</v>
      </c>
      <c r="F162" s="304">
        <f t="shared" ca="1" si="68"/>
        <v>78.429204754683994</v>
      </c>
      <c r="G162" s="306">
        <f t="shared" ca="1" si="69"/>
        <v>43.183231652104638</v>
      </c>
      <c r="H162" s="307">
        <f t="shared" ca="1" si="70"/>
        <v>216.28376899316336</v>
      </c>
      <c r="I162" s="304">
        <f t="shared" ca="1" si="71"/>
        <v>220.55262461781629</v>
      </c>
      <c r="J162" s="306">
        <f t="shared" ca="1" si="72"/>
        <v>34.613924778625915</v>
      </c>
      <c r="K162" s="307">
        <f t="shared" ca="1" si="73"/>
        <v>179.12595069824673</v>
      </c>
      <c r="L162" s="304">
        <f t="shared" ca="1" si="58"/>
        <v>182.43966126402199</v>
      </c>
      <c r="M162" s="306">
        <f t="shared" ca="1" si="74"/>
        <v>1.3737276476499249</v>
      </c>
      <c r="N162" s="304">
        <f t="shared" ca="1" si="75"/>
        <v>78.708796410775335</v>
      </c>
      <c r="P162" s="310">
        <f t="shared" ca="1" si="76"/>
        <v>15</v>
      </c>
      <c r="Q162" s="304">
        <f t="shared" ca="1" si="77"/>
        <v>833.93999999999471</v>
      </c>
      <c r="R162" s="306">
        <f t="shared" ca="1" si="78"/>
        <v>0.40982459139476735</v>
      </c>
      <c r="S162" s="307">
        <f t="shared" ca="1" si="79"/>
        <v>7.3064161914550043</v>
      </c>
      <c r="T162" s="304">
        <f t="shared" ca="1" si="59"/>
        <v>71.675942838173597</v>
      </c>
      <c r="U162" s="311">
        <f t="shared" ca="1" si="60"/>
        <v>0</v>
      </c>
      <c r="V162" s="306">
        <f t="shared" ca="1" si="61"/>
        <v>1.2032518539067092</v>
      </c>
      <c r="W162" s="304">
        <f t="shared" ca="1" si="62"/>
        <v>192.10771047921764</v>
      </c>
      <c r="Y162" s="314" t="str">
        <f t="shared" ca="1" si="80"/>
        <v/>
      </c>
      <c r="Z162" s="315" t="str">
        <f t="shared" ca="1" si="81"/>
        <v/>
      </c>
      <c r="AA162" s="316" t="str">
        <f t="shared" ca="1" si="82"/>
        <v/>
      </c>
      <c r="AC162" s="310" t="e">
        <f t="shared" ca="1" si="83"/>
        <v>#N/A</v>
      </c>
      <c r="AD162" s="323" t="e">
        <f t="shared" ca="1" si="84"/>
        <v>#N/A</v>
      </c>
      <c r="AE162" s="324">
        <f t="shared" ca="1" si="63"/>
        <v>179.12595069824673</v>
      </c>
      <c r="AG162" s="306">
        <f t="shared" ca="1" si="85"/>
        <v>78.405701807731319</v>
      </c>
      <c r="AH162" s="304">
        <f t="shared" ca="1" si="86"/>
        <v>88.025993773713182</v>
      </c>
    </row>
    <row r="163" spans="1:34" x14ac:dyDescent="0.2">
      <c r="A163" s="347">
        <f t="shared" ca="1" si="64"/>
        <v>0.01</v>
      </c>
      <c r="B163" s="304">
        <f t="shared" ca="1" si="65"/>
        <v>1.5900000000000012</v>
      </c>
      <c r="D163" s="306">
        <f t="shared" ca="1" si="66"/>
        <v>16.051936100341248</v>
      </c>
      <c r="E163" s="307">
        <f t="shared" ca="1" si="67"/>
        <v>70.586327615976884</v>
      </c>
      <c r="F163" s="304">
        <f t="shared" ca="1" si="68"/>
        <v>72.388495625199027</v>
      </c>
      <c r="G163" s="306">
        <f t="shared" ca="1" si="69"/>
        <v>43.343751013108047</v>
      </c>
      <c r="H163" s="307">
        <f t="shared" ca="1" si="70"/>
        <v>216.98963226932312</v>
      </c>
      <c r="I163" s="304">
        <f t="shared" ca="1" si="71"/>
        <v>221.27625553651794</v>
      </c>
      <c r="J163" s="306">
        <f t="shared" ca="1" si="72"/>
        <v>35.046559691951977</v>
      </c>
      <c r="K163" s="307">
        <f t="shared" ca="1" si="73"/>
        <v>181.29231770455917</v>
      </c>
      <c r="L163" s="304">
        <f t="shared" ca="1" si="58"/>
        <v>184.64876334525604</v>
      </c>
      <c r="M163" s="306">
        <f t="shared" ca="1" si="74"/>
        <v>1.3736408441764587</v>
      </c>
      <c r="N163" s="304">
        <f t="shared" ca="1" si="75"/>
        <v>78.703822938098654</v>
      </c>
      <c r="P163" s="310">
        <f t="shared" ca="1" si="76"/>
        <v>15</v>
      </c>
      <c r="Q163" s="304">
        <f t="shared" ca="1" si="77"/>
        <v>790.7919999999948</v>
      </c>
      <c r="R163" s="306">
        <f t="shared" ca="1" si="78"/>
        <v>0.3886202943596071</v>
      </c>
      <c r="S163" s="307">
        <f t="shared" ca="1" si="79"/>
        <v>7.3025299885114086</v>
      </c>
      <c r="T163" s="304">
        <f t="shared" ca="1" si="59"/>
        <v>71.637819187296927</v>
      </c>
      <c r="U163" s="311">
        <f t="shared" ca="1" si="60"/>
        <v>0</v>
      </c>
      <c r="V163" s="306">
        <f t="shared" ca="1" si="61"/>
        <v>1.2029911924675649</v>
      </c>
      <c r="W163" s="304">
        <f t="shared" ca="1" si="62"/>
        <v>193.32849540202406</v>
      </c>
      <c r="Y163" s="314" t="str">
        <f t="shared" ca="1" si="80"/>
        <v/>
      </c>
      <c r="Z163" s="315" t="str">
        <f t="shared" ca="1" si="81"/>
        <v/>
      </c>
      <c r="AA163" s="316" t="str">
        <f t="shared" ca="1" si="82"/>
        <v/>
      </c>
      <c r="AC163" s="310" t="e">
        <f t="shared" ca="1" si="83"/>
        <v>#N/A</v>
      </c>
      <c r="AD163" s="323" t="e">
        <f t="shared" ca="1" si="84"/>
        <v>#N/A</v>
      </c>
      <c r="AE163" s="324">
        <f t="shared" ca="1" si="63"/>
        <v>181.29231770455917</v>
      </c>
      <c r="AG163" s="306">
        <f t="shared" ca="1" si="85"/>
        <v>72.363008506071836</v>
      </c>
      <c r="AH163" s="304">
        <f t="shared" ca="1" si="86"/>
        <v>81.983133306216871</v>
      </c>
    </row>
    <row r="164" spans="1:34" x14ac:dyDescent="0.2">
      <c r="A164" s="347">
        <f t="shared" ca="1" si="64"/>
        <v>0.01</v>
      </c>
      <c r="B164" s="304">
        <f t="shared" ca="1" si="65"/>
        <v>1.6000000000000012</v>
      </c>
      <c r="D164" s="306">
        <f t="shared" ca="1" si="66"/>
        <v>14.876265484823636</v>
      </c>
      <c r="E164" s="307">
        <f t="shared" ca="1" si="67"/>
        <v>64.664296793475287</v>
      </c>
      <c r="F164" s="304">
        <f t="shared" ca="1" si="68"/>
        <v>66.353406503129989</v>
      </c>
      <c r="G164" s="306">
        <f t="shared" ca="1" si="69"/>
        <v>43.492513667956281</v>
      </c>
      <c r="H164" s="307">
        <f t="shared" ca="1" si="70"/>
        <v>217.63627523725788</v>
      </c>
      <c r="I164" s="304">
        <f t="shared" ca="1" si="71"/>
        <v>221.93951212955486</v>
      </c>
      <c r="J164" s="306">
        <f t="shared" ca="1" si="72"/>
        <v>35.480741015357296</v>
      </c>
      <c r="K164" s="307">
        <f t="shared" ca="1" si="73"/>
        <v>183.46544724209207</v>
      </c>
      <c r="L164" s="304">
        <f t="shared" ca="1" si="58"/>
        <v>186.86479956037661</v>
      </c>
      <c r="M164" s="306">
        <f t="shared" ca="1" si="74"/>
        <v>1.3735542624861514</v>
      </c>
      <c r="N164" s="304">
        <f t="shared" ca="1" si="75"/>
        <v>78.698862172660938</v>
      </c>
      <c r="P164" s="310">
        <f t="shared" ca="1" si="76"/>
        <v>15</v>
      </c>
      <c r="Q164" s="304">
        <f t="shared" ca="1" si="77"/>
        <v>747.64399999999478</v>
      </c>
      <c r="R164" s="306">
        <f t="shared" ca="1" si="78"/>
        <v>0.36741599732444685</v>
      </c>
      <c r="S164" s="307">
        <f t="shared" ca="1" si="79"/>
        <v>7.2988558285381639</v>
      </c>
      <c r="T164" s="304">
        <f t="shared" ca="1" si="59"/>
        <v>71.601775677959395</v>
      </c>
      <c r="U164" s="311">
        <f t="shared" ca="1" si="60"/>
        <v>0</v>
      </c>
      <c r="V164" s="306">
        <f t="shared" ca="1" si="61"/>
        <v>1.2027297735654934</v>
      </c>
      <c r="W164" s="304">
        <f t="shared" ca="1" si="62"/>
        <v>194.44693957421191</v>
      </c>
      <c r="Y164" s="314" t="str">
        <f t="shared" ca="1" si="80"/>
        <v/>
      </c>
      <c r="Z164" s="315" t="str">
        <f t="shared" ca="1" si="81"/>
        <v/>
      </c>
      <c r="AA164" s="316" t="str">
        <f t="shared" ca="1" si="82"/>
        <v/>
      </c>
      <c r="AC164" s="310" t="e">
        <f t="shared" ca="1" si="83"/>
        <v>#N/A</v>
      </c>
      <c r="AD164" s="323" t="e">
        <f t="shared" ca="1" si="84"/>
        <v>#N/A</v>
      </c>
      <c r="AE164" s="324">
        <f t="shared" ca="1" si="63"/>
        <v>183.46544724209207</v>
      </c>
      <c r="AG164" s="306">
        <f t="shared" ca="1" si="85"/>
        <v>66.325576116446854</v>
      </c>
      <c r="AH164" s="304">
        <f t="shared" ca="1" si="86"/>
        <v>75.945534152164598</v>
      </c>
    </row>
    <row r="165" spans="1:34" x14ac:dyDescent="0.2">
      <c r="A165" s="347">
        <f t="shared" ca="1" si="64"/>
        <v>0.01</v>
      </c>
      <c r="B165" s="304">
        <f t="shared" ca="1" si="65"/>
        <v>1.6100000000000012</v>
      </c>
      <c r="D165" s="306">
        <f t="shared" ca="1" si="66"/>
        <v>13.159244978134664</v>
      </c>
      <c r="E165" s="307">
        <f t="shared" ca="1" si="67"/>
        <v>56.038782248836952</v>
      </c>
      <c r="F165" s="304">
        <f t="shared" ca="1" si="68"/>
        <v>57.563103150604434</v>
      </c>
      <c r="G165" s="306">
        <f t="shared" ca="1" si="69"/>
        <v>43.624106117737625</v>
      </c>
      <c r="H165" s="307">
        <f t="shared" ca="1" si="70"/>
        <v>218.19666305974624</v>
      </c>
      <c r="I165" s="304">
        <f t="shared" ca="1" si="71"/>
        <v>222.5148228882293</v>
      </c>
      <c r="J165" s="306">
        <f t="shared" ca="1" si="72"/>
        <v>35.916324114285764</v>
      </c>
      <c r="K165" s="307">
        <f t="shared" ca="1" si="73"/>
        <v>185.6446119335771</v>
      </c>
      <c r="L165" s="304">
        <f t="shared" ca="1" si="58"/>
        <v>189.08702831725623</v>
      </c>
      <c r="M165" s="306">
        <f t="shared" ca="1" si="74"/>
        <v>1.3734678672208529</v>
      </c>
      <c r="N165" s="304">
        <f t="shared" ca="1" si="75"/>
        <v>78.693912088589414</v>
      </c>
      <c r="P165" s="310">
        <f t="shared" ca="1" si="76"/>
        <v>16</v>
      </c>
      <c r="Q165" s="304">
        <f t="shared" ca="1" si="77"/>
        <v>684.3449999999898</v>
      </c>
      <c r="R165" s="306">
        <f t="shared" ca="1" si="78"/>
        <v>0.33630885914819969</v>
      </c>
      <c r="S165" s="307">
        <f t="shared" ca="1" si="79"/>
        <v>7.295492739946682</v>
      </c>
      <c r="T165" s="304">
        <f t="shared" ca="1" si="59"/>
        <v>71.568783778876949</v>
      </c>
      <c r="U165" s="311">
        <f t="shared" ca="1" si="60"/>
        <v>0</v>
      </c>
      <c r="V165" s="306">
        <f t="shared" ca="1" si="61"/>
        <v>1.2024676851801714</v>
      </c>
      <c r="W165" s="304">
        <f t="shared" ca="1" si="62"/>
        <v>195.4137432498367</v>
      </c>
      <c r="Y165" s="314" t="str">
        <f t="shared" ca="1" si="80"/>
        <v/>
      </c>
      <c r="Z165" s="315" t="str">
        <f t="shared" ca="1" si="81"/>
        <v/>
      </c>
      <c r="AA165" s="316" t="str">
        <f t="shared" ca="1" si="82"/>
        <v/>
      </c>
      <c r="AC165" s="310" t="e">
        <f t="shared" ca="1" si="83"/>
        <v>#N/A</v>
      </c>
      <c r="AD165" s="323" t="e">
        <f t="shared" ca="1" si="84"/>
        <v>#N/A</v>
      </c>
      <c r="AE165" s="324">
        <f t="shared" ca="1" si="63"/>
        <v>185.6446119335771</v>
      </c>
      <c r="AG165" s="306">
        <f t="shared" ca="1" si="85"/>
        <v>57.530992823336149</v>
      </c>
      <c r="AH165" s="304">
        <f t="shared" ca="1" si="86"/>
        <v>67.150784448502961</v>
      </c>
    </row>
    <row r="166" spans="1:34" x14ac:dyDescent="0.2">
      <c r="A166" s="347">
        <f t="shared" ca="1" si="64"/>
        <v>0.01</v>
      </c>
      <c r="B166" s="304">
        <f t="shared" ca="1" si="65"/>
        <v>1.6200000000000012</v>
      </c>
      <c r="D166" s="306">
        <f t="shared" ca="1" si="66"/>
        <v>10.900830154300534</v>
      </c>
      <c r="E166" s="307">
        <f t="shared" ca="1" si="67"/>
        <v>44.713174820591291</v>
      </c>
      <c r="F166" s="304">
        <f t="shared" ca="1" si="68"/>
        <v>46.022778062494957</v>
      </c>
      <c r="G166" s="306">
        <f t="shared" ca="1" si="69"/>
        <v>43.733114419280632</v>
      </c>
      <c r="H166" s="307">
        <f t="shared" ca="1" si="70"/>
        <v>218.64379480795216</v>
      </c>
      <c r="I166" s="304">
        <f t="shared" ca="1" si="71"/>
        <v>222.97464946677633</v>
      </c>
      <c r="J166" s="306">
        <f t="shared" ca="1" si="72"/>
        <v>36.353110216970855</v>
      </c>
      <c r="K166" s="307">
        <f t="shared" ca="1" si="73"/>
        <v>187.82881422291558</v>
      </c>
      <c r="L166" s="304">
        <f t="shared" ca="1" si="58"/>
        <v>191.31443247918796</v>
      </c>
      <c r="M166" s="306">
        <f t="shared" ca="1" si="74"/>
        <v>1.3733816128498966</v>
      </c>
      <c r="N166" s="304">
        <f t="shared" ca="1" si="75"/>
        <v>78.68897007716906</v>
      </c>
      <c r="P166" s="310">
        <f t="shared" ca="1" si="76"/>
        <v>16</v>
      </c>
      <c r="Q166" s="304">
        <f t="shared" ca="1" si="77"/>
        <v>600.89499999998975</v>
      </c>
      <c r="R166" s="306">
        <f t="shared" ca="1" si="78"/>
        <v>0.29529887983087039</v>
      </c>
      <c r="S166" s="307">
        <f t="shared" ca="1" si="79"/>
        <v>7.2925397511483734</v>
      </c>
      <c r="T166" s="304">
        <f t="shared" ca="1" si="59"/>
        <v>71.539814958765547</v>
      </c>
      <c r="U166" s="311">
        <f t="shared" ca="1" si="60"/>
        <v>0</v>
      </c>
      <c r="V166" s="306">
        <f t="shared" ca="1" si="61"/>
        <v>1.2022050477007251</v>
      </c>
      <c r="W166" s="304">
        <f t="shared" ca="1" si="62"/>
        <v>196.17936425842353</v>
      </c>
      <c r="Y166" s="314" t="str">
        <f t="shared" ca="1" si="80"/>
        <v/>
      </c>
      <c r="Z166" s="315" t="str">
        <f t="shared" ca="1" si="81"/>
        <v/>
      </c>
      <c r="AA166" s="316" t="str">
        <f t="shared" ca="1" si="82"/>
        <v/>
      </c>
      <c r="AC166" s="310" t="e">
        <f t="shared" ca="1" si="83"/>
        <v>#N/A</v>
      </c>
      <c r="AD166" s="323" t="e">
        <f t="shared" ca="1" si="84"/>
        <v>#N/A</v>
      </c>
      <c r="AE166" s="324">
        <f t="shared" ca="1" si="63"/>
        <v>187.82881422291558</v>
      </c>
      <c r="AG166" s="306">
        <f t="shared" ca="1" si="85"/>
        <v>45.982574910176808</v>
      </c>
      <c r="AH166" s="304">
        <f t="shared" ca="1" si="86"/>
        <v>55.602200411221752</v>
      </c>
    </row>
    <row r="167" spans="1:34" x14ac:dyDescent="0.2">
      <c r="A167" s="347">
        <f t="shared" ca="1" si="64"/>
        <v>0.01</v>
      </c>
      <c r="B167" s="304">
        <f t="shared" ca="1" si="65"/>
        <v>1.6300000000000012</v>
      </c>
      <c r="D167" s="306">
        <f t="shared" ca="1" si="66"/>
        <v>8.6952122423201388</v>
      </c>
      <c r="E167" s="307">
        <f t="shared" ca="1" si="67"/>
        <v>33.661731354290986</v>
      </c>
      <c r="F167" s="304">
        <f t="shared" ca="1" si="68"/>
        <v>34.766634489226178</v>
      </c>
      <c r="G167" s="306">
        <f t="shared" ca="1" si="69"/>
        <v>43.820066541703831</v>
      </c>
      <c r="H167" s="307">
        <f t="shared" ca="1" si="70"/>
        <v>218.98041212149508</v>
      </c>
      <c r="I167" s="304">
        <f t="shared" ca="1" si="71"/>
        <v>223.32178381120633</v>
      </c>
      <c r="J167" s="306">
        <f t="shared" ca="1" si="72"/>
        <v>36.790876121775774</v>
      </c>
      <c r="K167" s="307">
        <f t="shared" ca="1" si="73"/>
        <v>190.01693525756281</v>
      </c>
      <c r="L167" s="304">
        <f t="shared" ca="1" si="58"/>
        <v>193.54587117912038</v>
      </c>
      <c r="M167" s="306">
        <f t="shared" ca="1" si="74"/>
        <v>1.3732954553999763</v>
      </c>
      <c r="N167" s="304">
        <f t="shared" ca="1" si="75"/>
        <v>78.684033618915024</v>
      </c>
      <c r="P167" s="310">
        <f t="shared" ca="1" si="76"/>
        <v>17</v>
      </c>
      <c r="Q167" s="304">
        <f t="shared" ca="1" si="77"/>
        <v>519.36499999998978</v>
      </c>
      <c r="R167" s="306">
        <f t="shared" ca="1" si="78"/>
        <v>0.25523244946847556</v>
      </c>
      <c r="S167" s="307">
        <f t="shared" ca="1" si="79"/>
        <v>7.2899874266536884</v>
      </c>
      <c r="T167" s="304">
        <f t="shared" ca="1" si="59"/>
        <v>71.514776655472687</v>
      </c>
      <c r="U167" s="311">
        <f t="shared" ca="1" si="60"/>
        <v>0</v>
      </c>
      <c r="V167" s="306">
        <f t="shared" ca="1" si="61"/>
        <v>1.2019419959936708</v>
      </c>
      <c r="W167" s="304">
        <f t="shared" ca="1" si="62"/>
        <v>196.74761753899992</v>
      </c>
      <c r="Y167" s="314" t="str">
        <f t="shared" ca="1" si="80"/>
        <v/>
      </c>
      <c r="Z167" s="315" t="str">
        <f t="shared" ca="1" si="81"/>
        <v/>
      </c>
      <c r="AA167" s="316" t="str">
        <f t="shared" ca="1" si="82"/>
        <v/>
      </c>
      <c r="AC167" s="310" t="e">
        <f t="shared" ca="1" si="83"/>
        <v>#N/A</v>
      </c>
      <c r="AD167" s="323" t="e">
        <f t="shared" ca="1" si="84"/>
        <v>#N/A</v>
      </c>
      <c r="AE167" s="324">
        <f t="shared" ca="1" si="63"/>
        <v>190.01693525756281</v>
      </c>
      <c r="AG167" s="306">
        <f t="shared" ca="1" si="85"/>
        <v>34.713351555933848</v>
      </c>
      <c r="AH167" s="304">
        <f t="shared" ca="1" si="86"/>
        <v>44.332811132147263</v>
      </c>
    </row>
    <row r="168" spans="1:34" x14ac:dyDescent="0.2">
      <c r="A168" s="347">
        <f t="shared" ca="1" si="64"/>
        <v>0.01</v>
      </c>
      <c r="B168" s="304">
        <f t="shared" ca="1" si="65"/>
        <v>1.6400000000000012</v>
      </c>
      <c r="D168" s="306">
        <f t="shared" ca="1" si="66"/>
        <v>6.5427962662778478</v>
      </c>
      <c r="E168" s="307">
        <f t="shared" ca="1" si="67"/>
        <v>22.886075927975838</v>
      </c>
      <c r="F168" s="304">
        <f t="shared" ca="1" si="68"/>
        <v>23.802954740180777</v>
      </c>
      <c r="G168" s="306">
        <f t="shared" ca="1" si="69"/>
        <v>43.885494504366612</v>
      </c>
      <c r="H168" s="307">
        <f t="shared" ca="1" si="70"/>
        <v>219.20927288077485</v>
      </c>
      <c r="I168" s="304">
        <f t="shared" ca="1" si="71"/>
        <v>223.55903458552243</v>
      </c>
      <c r="J168" s="306">
        <f t="shared" ca="1" si="72"/>
        <v>37.229403927006125</v>
      </c>
      <c r="K168" s="307">
        <f t="shared" ca="1" si="73"/>
        <v>192.20788368257416</v>
      </c>
      <c r="L168" s="304">
        <f t="shared" ca="1" si="58"/>
        <v>195.78023155184525</v>
      </c>
      <c r="M168" s="306">
        <f t="shared" ca="1" si="74"/>
        <v>1.3732093523120374</v>
      </c>
      <c r="N168" s="304">
        <f t="shared" ca="1" si="75"/>
        <v>78.679100275373074</v>
      </c>
      <c r="P168" s="310">
        <f t="shared" ca="1" si="76"/>
        <v>17</v>
      </c>
      <c r="Q168" s="304">
        <f t="shared" ca="1" si="77"/>
        <v>439.75499999998891</v>
      </c>
      <c r="R168" s="306">
        <f t="shared" ca="1" si="78"/>
        <v>0.21610956806101458</v>
      </c>
      <c r="S168" s="307">
        <f t="shared" ca="1" si="79"/>
        <v>7.2878263309730782</v>
      </c>
      <c r="T168" s="304">
        <f t="shared" ca="1" si="59"/>
        <v>71.493576306845895</v>
      </c>
      <c r="U168" s="311">
        <f t="shared" ca="1" si="60"/>
        <v>0</v>
      </c>
      <c r="V168" s="306">
        <f t="shared" ca="1" si="61"/>
        <v>1.2016786615047257</v>
      </c>
      <c r="W168" s="304">
        <f t="shared" ca="1" si="62"/>
        <v>197.12268061283137</v>
      </c>
      <c r="Y168" s="314" t="str">
        <f t="shared" ca="1" si="80"/>
        <v/>
      </c>
      <c r="Z168" s="315" t="str">
        <f t="shared" ca="1" si="81"/>
        <v/>
      </c>
      <c r="AA168" s="316" t="str">
        <f t="shared" ca="1" si="82"/>
        <v/>
      </c>
      <c r="AC168" s="310" t="e">
        <f t="shared" ca="1" si="83"/>
        <v>#N/A</v>
      </c>
      <c r="AD168" s="323" t="e">
        <f t="shared" ca="1" si="84"/>
        <v>#N/A</v>
      </c>
      <c r="AE168" s="324">
        <f t="shared" ca="1" si="63"/>
        <v>192.20788368257416</v>
      </c>
      <c r="AG168" s="306">
        <f t="shared" ca="1" si="85"/>
        <v>23.724994561158496</v>
      </c>
      <c r="AH168" s="304">
        <f t="shared" ca="1" si="86"/>
        <v>33.344288327537903</v>
      </c>
    </row>
    <row r="169" spans="1:34" x14ac:dyDescent="0.2">
      <c r="A169" s="347">
        <f t="shared" ca="1" si="64"/>
        <v>0.01</v>
      </c>
      <c r="B169" s="304">
        <f t="shared" ca="1" si="65"/>
        <v>1.6500000000000012</v>
      </c>
      <c r="D169" s="306">
        <f t="shared" ca="1" si="66"/>
        <v>4.910445477710037</v>
      </c>
      <c r="E169" s="307">
        <f t="shared" ca="1" si="67"/>
        <v>14.717812545951892</v>
      </c>
      <c r="F169" s="304">
        <f t="shared" ca="1" si="68"/>
        <v>15.515362739147992</v>
      </c>
      <c r="G169" s="306">
        <f t="shared" ca="1" si="69"/>
        <v>43.934598959143713</v>
      </c>
      <c r="H169" s="307">
        <f t="shared" ca="1" si="70"/>
        <v>219.35645100623438</v>
      </c>
      <c r="I169" s="304">
        <f t="shared" ca="1" si="71"/>
        <v>223.71298930493796</v>
      </c>
      <c r="J169" s="306">
        <f t="shared" ca="1" si="72"/>
        <v>37.668504394323676</v>
      </c>
      <c r="K169" s="307">
        <f t="shared" ca="1" si="73"/>
        <v>194.4007123020092</v>
      </c>
      <c r="L169" s="304">
        <f t="shared" ca="1" si="58"/>
        <v>198.01654770961375</v>
      </c>
      <c r="M169" s="306">
        <f t="shared" ca="1" si="74"/>
        <v>1.3731232714558839</v>
      </c>
      <c r="N169" s="304">
        <f t="shared" ca="1" si="75"/>
        <v>78.674168205618614</v>
      </c>
      <c r="P169" s="310">
        <f t="shared" ca="1" si="76"/>
        <v>18</v>
      </c>
      <c r="Q169" s="304">
        <f t="shared" ca="1" si="77"/>
        <v>379.37749999999403</v>
      </c>
      <c r="R169" s="306">
        <f t="shared" ca="1" si="78"/>
        <v>0.18643814773468939</v>
      </c>
      <c r="S169" s="307">
        <f t="shared" ca="1" si="79"/>
        <v>7.2859619494957313</v>
      </c>
      <c r="T169" s="304">
        <f t="shared" ca="1" si="59"/>
        <v>71.475286724553129</v>
      </c>
      <c r="U169" s="311">
        <f t="shared" ca="1" si="60"/>
        <v>0</v>
      </c>
      <c r="V169" s="306">
        <f t="shared" ca="1" si="61"/>
        <v>1.2014151582448407</v>
      </c>
      <c r="W169" s="304">
        <f t="shared" ca="1" si="62"/>
        <v>197.35098808003139</v>
      </c>
      <c r="Y169" s="314" t="str">
        <f t="shared" ca="1" si="80"/>
        <v/>
      </c>
      <c r="Z169" s="315" t="str">
        <f t="shared" ca="1" si="81"/>
        <v/>
      </c>
      <c r="AA169" s="316" t="str">
        <f t="shared" ca="1" si="82"/>
        <v/>
      </c>
      <c r="AC169" s="310" t="e">
        <f t="shared" ca="1" si="83"/>
        <v>#N/A</v>
      </c>
      <c r="AD169" s="323" t="e">
        <f t="shared" ca="1" si="84"/>
        <v>#N/A</v>
      </c>
      <c r="AE169" s="324">
        <f t="shared" ca="1" si="63"/>
        <v>194.4007123020092</v>
      </c>
      <c r="AG169" s="306">
        <f t="shared" ca="1" si="85"/>
        <v>15.395389056858019</v>
      </c>
      <c r="AH169" s="304">
        <f t="shared" ca="1" si="86"/>
        <v>25.014517046685469</v>
      </c>
    </row>
    <row r="170" spans="1:34" x14ac:dyDescent="0.2">
      <c r="A170" s="347">
        <f t="shared" ca="1" si="64"/>
        <v>0.01</v>
      </c>
      <c r="B170" s="304">
        <f t="shared" ca="1" si="65"/>
        <v>1.6600000000000013</v>
      </c>
      <c r="D170" s="306">
        <f t="shared" ca="1" si="66"/>
        <v>3.7982334958574939</v>
      </c>
      <c r="E170" s="307">
        <f t="shared" ca="1" si="67"/>
        <v>9.1538016388653833</v>
      </c>
      <c r="F170" s="304">
        <f t="shared" ca="1" si="68"/>
        <v>9.9105328884348296</v>
      </c>
      <c r="G170" s="306">
        <f t="shared" ca="1" si="69"/>
        <v>43.972581294102291</v>
      </c>
      <c r="H170" s="307">
        <f t="shared" ca="1" si="70"/>
        <v>219.44798902262303</v>
      </c>
      <c r="I170" s="304">
        <f t="shared" ca="1" si="71"/>
        <v>223.81020484271872</v>
      </c>
      <c r="J170" s="306">
        <f t="shared" ca="1" si="72"/>
        <v>38.108040295589909</v>
      </c>
      <c r="K170" s="307">
        <f t="shared" ca="1" si="73"/>
        <v>196.59473450215347</v>
      </c>
      <c r="L170" s="304">
        <f t="shared" ca="1" si="58"/>
        <v>200.25411948107961</v>
      </c>
      <c r="M170" s="306">
        <f t="shared" ca="1" si="74"/>
        <v>1.3730371909939945</v>
      </c>
      <c r="N170" s="304">
        <f t="shared" ca="1" si="75"/>
        <v>78.669236158453813</v>
      </c>
      <c r="P170" s="310">
        <f t="shared" ca="1" si="76"/>
        <v>18</v>
      </c>
      <c r="Q170" s="304">
        <f t="shared" ca="1" si="77"/>
        <v>338.23249999999405</v>
      </c>
      <c r="R170" s="306">
        <f t="shared" ca="1" si="78"/>
        <v>0.16621818848949454</v>
      </c>
      <c r="S170" s="307">
        <f t="shared" ca="1" si="79"/>
        <v>7.2842997676108361</v>
      </c>
      <c r="T170" s="304">
        <f t="shared" ca="1" si="59"/>
        <v>71.458980720262304</v>
      </c>
      <c r="U170" s="311">
        <f t="shared" ca="1" si="60"/>
        <v>0</v>
      </c>
      <c r="V170" s="306">
        <f t="shared" ca="1" si="61"/>
        <v>1.2011515688232606</v>
      </c>
      <c r="W170" s="304">
        <f t="shared" ca="1" si="62"/>
        <v>197.47920868683499</v>
      </c>
      <c r="Y170" s="314" t="str">
        <f t="shared" ca="1" si="80"/>
        <v/>
      </c>
      <c r="Z170" s="315" t="str">
        <f t="shared" ca="1" si="81"/>
        <v/>
      </c>
      <c r="AA170" s="316" t="str">
        <f t="shared" ca="1" si="82"/>
        <v/>
      </c>
      <c r="AC170" s="310" t="e">
        <f t="shared" ca="1" si="83"/>
        <v>#N/A</v>
      </c>
      <c r="AD170" s="323" t="e">
        <f t="shared" ca="1" si="84"/>
        <v>#N/A</v>
      </c>
      <c r="AE170" s="324">
        <f t="shared" ca="1" si="63"/>
        <v>196.59473450215347</v>
      </c>
      <c r="AG170" s="306">
        <f t="shared" ca="1" si="85"/>
        <v>9.721470858117236</v>
      </c>
      <c r="AH170" s="304">
        <f t="shared" ca="1" si="86"/>
        <v>19.340433042910057</v>
      </c>
    </row>
    <row r="171" spans="1:34" x14ac:dyDescent="0.2">
      <c r="A171" s="347">
        <f t="shared" ca="1" si="64"/>
        <v>0.01</v>
      </c>
      <c r="B171" s="304">
        <f t="shared" ca="1" si="65"/>
        <v>1.6700000000000013</v>
      </c>
      <c r="D171" s="306">
        <f t="shared" ca="1" si="66"/>
        <v>2.2928144431325288</v>
      </c>
      <c r="E171" s="307">
        <f t="shared" ca="1" si="67"/>
        <v>1.6324376268068459</v>
      </c>
      <c r="F171" s="304">
        <f t="shared" ca="1" si="68"/>
        <v>2.8145782412382667</v>
      </c>
      <c r="G171" s="306">
        <f t="shared" ca="1" si="69"/>
        <v>43.995509438533617</v>
      </c>
      <c r="H171" s="307">
        <f t="shared" ca="1" si="70"/>
        <v>219.46431339889111</v>
      </c>
      <c r="I171" s="304">
        <f t="shared" ca="1" si="71"/>
        <v>223.83071662844398</v>
      </c>
      <c r="J171" s="306">
        <f t="shared" ca="1" si="72"/>
        <v>38.547880749253089</v>
      </c>
      <c r="K171" s="307">
        <f t="shared" ca="1" si="73"/>
        <v>198.78929601426105</v>
      </c>
      <c r="L171" s="304">
        <f t="shared" ca="1" si="58"/>
        <v>202.49227965555662</v>
      </c>
      <c r="M171" s="306">
        <f t="shared" ca="1" si="74"/>
        <v>1.3729510814283616</v>
      </c>
      <c r="N171" s="304">
        <f t="shared" ca="1" si="75"/>
        <v>78.66430244376734</v>
      </c>
      <c r="P171" s="310">
        <f t="shared" ca="1" si="76"/>
        <v>19</v>
      </c>
      <c r="Q171" s="304">
        <f t="shared" ca="1" si="77"/>
        <v>282.46999999998985</v>
      </c>
      <c r="R171" s="306">
        <f t="shared" ca="1" si="78"/>
        <v>0.13881472567723876</v>
      </c>
      <c r="S171" s="307">
        <f t="shared" ca="1" si="79"/>
        <v>7.2829116203540636</v>
      </c>
      <c r="T171" s="304">
        <f t="shared" ca="1" si="59"/>
        <v>71.445362995673364</v>
      </c>
      <c r="U171" s="311">
        <f t="shared" ca="1" si="60"/>
        <v>0</v>
      </c>
      <c r="V171" s="306">
        <f t="shared" ca="1" si="61"/>
        <v>1.2008879718928978</v>
      </c>
      <c r="W171" s="304">
        <f t="shared" ca="1" si="62"/>
        <v>197.47206209422885</v>
      </c>
      <c r="Y171" s="314" t="str">
        <f t="shared" ca="1" si="80"/>
        <v/>
      </c>
      <c r="Z171" s="315" t="str">
        <f t="shared" ca="1" si="81"/>
        <v/>
      </c>
      <c r="AA171" s="316" t="str">
        <f t="shared" ca="1" si="82"/>
        <v/>
      </c>
      <c r="AC171" s="310" t="e">
        <f t="shared" ca="1" si="83"/>
        <v>#N/A</v>
      </c>
      <c r="AD171" s="323" t="e">
        <f t="shared" ca="1" si="84"/>
        <v>#N/A</v>
      </c>
      <c r="AE171" s="324">
        <f t="shared" ca="1" si="63"/>
        <v>198.78929601426105</v>
      </c>
      <c r="AG171" s="306">
        <f t="shared" ca="1" si="85"/>
        <v>2.0510955888859552</v>
      </c>
      <c r="AH171" s="304">
        <f t="shared" ca="1" si="86"/>
        <v>11.669891898128371</v>
      </c>
    </row>
    <row r="172" spans="1:34" x14ac:dyDescent="0.2">
      <c r="A172" s="347">
        <f t="shared" ca="1" si="64"/>
        <v>0.01</v>
      </c>
      <c r="B172" s="304">
        <f t="shared" ca="1" si="65"/>
        <v>1.6800000000000013</v>
      </c>
      <c r="D172" s="306">
        <f t="shared" ca="1" si="66"/>
        <v>0.68002941579364784</v>
      </c>
      <c r="E172" s="307">
        <f t="shared" ca="1" si="67"/>
        <v>-6.4177858687666944</v>
      </c>
      <c r="F172" s="304">
        <f t="shared" ca="1" si="68"/>
        <v>6.453713308141765</v>
      </c>
      <c r="G172" s="306">
        <f t="shared" ca="1" si="69"/>
        <v>44.00230973269155</v>
      </c>
      <c r="H172" s="307">
        <f t="shared" ca="1" si="70"/>
        <v>219.40013554020345</v>
      </c>
      <c r="I172" s="304">
        <f t="shared" ca="1" si="71"/>
        <v>223.76912820331441</v>
      </c>
      <c r="J172" s="306">
        <f t="shared" ca="1" si="72"/>
        <v>38.987869845109216</v>
      </c>
      <c r="K172" s="307">
        <f t="shared" ca="1" si="73"/>
        <v>200.98361825895654</v>
      </c>
      <c r="L172" s="304">
        <f t="shared" ca="1" si="58"/>
        <v>204.73023421937742</v>
      </c>
      <c r="M172" s="306">
        <f t="shared" ca="1" si="74"/>
        <v>1.3728649111484339</v>
      </c>
      <c r="N172" s="304">
        <f t="shared" ca="1" si="75"/>
        <v>78.659365250408015</v>
      </c>
      <c r="P172" s="310">
        <f t="shared" ca="1" si="76"/>
        <v>20</v>
      </c>
      <c r="Q172" s="304">
        <f t="shared" ca="1" si="77"/>
        <v>222.66499999999292</v>
      </c>
      <c r="R172" s="306">
        <f t="shared" ca="1" si="78"/>
        <v>0.10942465002627712</v>
      </c>
      <c r="S172" s="307">
        <f t="shared" ca="1" si="79"/>
        <v>7.2818173738538006</v>
      </c>
      <c r="T172" s="304">
        <f t="shared" ca="1" si="59"/>
        <v>71.434628437505793</v>
      </c>
      <c r="U172" s="311">
        <f t="shared" ca="1" si="60"/>
        <v>0</v>
      </c>
      <c r="V172" s="306">
        <f t="shared" ca="1" si="61"/>
        <v>1.2006244609648922</v>
      </c>
      <c r="W172" s="304">
        <f t="shared" ca="1" si="62"/>
        <v>197.32009822759278</v>
      </c>
      <c r="Y172" s="314" t="str">
        <f t="shared" ca="1" si="80"/>
        <v/>
      </c>
      <c r="Z172" s="315" t="str">
        <f t="shared" ca="1" si="81"/>
        <v/>
      </c>
      <c r="AA172" s="316" t="str">
        <f t="shared" ca="1" si="82"/>
        <v/>
      </c>
      <c r="AC172" s="310" t="e">
        <f t="shared" ca="1" si="83"/>
        <v>#N/A</v>
      </c>
      <c r="AD172" s="323" t="e">
        <f t="shared" ca="1" si="84"/>
        <v>#N/A</v>
      </c>
      <c r="AE172" s="324">
        <f t="shared" ca="1" si="63"/>
        <v>200.98361825895654</v>
      </c>
      <c r="AG172" s="306">
        <f t="shared" ca="1" si="85"/>
        <v>-6.1589255907952287</v>
      </c>
      <c r="AH172" s="304">
        <f t="shared" ca="1" si="86"/>
        <v>3.4597047155044285</v>
      </c>
    </row>
    <row r="173" spans="1:34" x14ac:dyDescent="0.2">
      <c r="A173" s="347">
        <f t="shared" ca="1" si="64"/>
        <v>0.01</v>
      </c>
      <c r="B173" s="304">
        <f t="shared" ca="1" si="65"/>
        <v>1.6900000000000013</v>
      </c>
      <c r="D173" s="306">
        <f t="shared" ca="1" si="66"/>
        <v>-1.7458623880009205</v>
      </c>
      <c r="E173" s="307">
        <f t="shared" ca="1" si="67"/>
        <v>-18.515053141275523</v>
      </c>
      <c r="F173" s="304">
        <f t="shared" ca="1" si="68"/>
        <v>18.597183343240257</v>
      </c>
      <c r="G173" s="306">
        <f t="shared" ca="1" si="69"/>
        <v>43.98485110881154</v>
      </c>
      <c r="H173" s="307">
        <f t="shared" ca="1" si="70"/>
        <v>219.21498500879071</v>
      </c>
      <c r="I173" s="304">
        <f t="shared" ca="1" si="71"/>
        <v>223.58416039484698</v>
      </c>
      <c r="J173" s="306">
        <f t="shared" ca="1" si="72"/>
        <v>39.427805649316731</v>
      </c>
      <c r="K173" s="307">
        <f t="shared" ca="1" si="73"/>
        <v>203.17669386170152</v>
      </c>
      <c r="L173" s="304">
        <f t="shared" ca="1" si="58"/>
        <v>206.96695578495587</v>
      </c>
      <c r="M173" s="306">
        <f t="shared" ca="1" si="74"/>
        <v>1.372778632510844</v>
      </c>
      <c r="N173" s="304">
        <f t="shared" ca="1" si="75"/>
        <v>78.654421848611975</v>
      </c>
      <c r="P173" s="310">
        <f t="shared" ca="1" si="76"/>
        <v>21</v>
      </c>
      <c r="Q173" s="304">
        <f t="shared" ca="1" si="77"/>
        <v>132.67499999998114</v>
      </c>
      <c r="R173" s="306">
        <f t="shared" ca="1" si="78"/>
        <v>6.5200707081196935E-2</v>
      </c>
      <c r="S173" s="307">
        <f t="shared" ca="1" si="79"/>
        <v>7.2811653667829885</v>
      </c>
      <c r="T173" s="304">
        <f t="shared" ca="1" si="59"/>
        <v>71.428232248141114</v>
      </c>
      <c r="U173" s="311">
        <f t="shared" ca="1" si="60"/>
        <v>0</v>
      </c>
      <c r="V173" s="306">
        <f t="shared" ca="1" si="61"/>
        <v>1.2003611569356614</v>
      </c>
      <c r="W173" s="304">
        <f t="shared" ca="1" si="62"/>
        <v>196.95082107648713</v>
      </c>
      <c r="Y173" s="314" t="str">
        <f t="shared" ca="1" si="80"/>
        <v/>
      </c>
      <c r="Z173" s="315" t="str">
        <f t="shared" ca="1" si="81"/>
        <v/>
      </c>
      <c r="AA173" s="316" t="str">
        <f t="shared" ca="1" si="82"/>
        <v/>
      </c>
      <c r="AC173" s="310" t="e">
        <f t="shared" ca="1" si="83"/>
        <v>#N/A</v>
      </c>
      <c r="AD173" s="323" t="e">
        <f t="shared" ca="1" si="84"/>
        <v>#N/A</v>
      </c>
      <c r="AE173" s="324">
        <f t="shared" ca="1" si="63"/>
        <v>203.17669386170152</v>
      </c>
      <c r="AG173" s="306">
        <f t="shared" ca="1" si="85"/>
        <v>-18.496864064808406</v>
      </c>
      <c r="AH173" s="304">
        <f t="shared" ca="1" si="86"/>
        <v>-8.8783999498933994</v>
      </c>
    </row>
    <row r="174" spans="1:34" x14ac:dyDescent="0.2">
      <c r="A174" s="347">
        <f t="shared" ca="1" si="64"/>
        <v>0.01</v>
      </c>
      <c r="B174" s="304">
        <f t="shared" ca="1" si="65"/>
        <v>1.7000000000000013</v>
      </c>
      <c r="D174" s="306">
        <f t="shared" ca="1" si="66"/>
        <v>-4.4122430774037564</v>
      </c>
      <c r="E174" s="307">
        <f t="shared" ca="1" si="67"/>
        <v>-31.800066481649154</v>
      </c>
      <c r="F174" s="304">
        <f t="shared" ca="1" si="68"/>
        <v>32.104705530675766</v>
      </c>
      <c r="G174" s="306">
        <f t="shared" ca="1" si="69"/>
        <v>43.940728678037502</v>
      </c>
      <c r="H174" s="307">
        <f t="shared" ca="1" si="70"/>
        <v>218.89698434397422</v>
      </c>
      <c r="I174" s="304">
        <f t="shared" ca="1" si="71"/>
        <v>223.26369474601776</v>
      </c>
      <c r="J174" s="306">
        <f t="shared" ca="1" si="72"/>
        <v>39.867433548250979</v>
      </c>
      <c r="K174" s="307">
        <f t="shared" ca="1" si="73"/>
        <v>205.36725370846534</v>
      </c>
      <c r="L174" s="304">
        <f t="shared" ca="1" si="58"/>
        <v>209.20114998125936</v>
      </c>
      <c r="M174" s="306">
        <f t="shared" ca="1" si="74"/>
        <v>1.3726921928620885</v>
      </c>
      <c r="N174" s="304">
        <f t="shared" ca="1" si="75"/>
        <v>78.649469221555705</v>
      </c>
      <c r="P174" s="310">
        <f t="shared" ca="1" si="76"/>
        <v>22</v>
      </c>
      <c r="Q174" s="304">
        <f t="shared" ca="1" si="77"/>
        <v>33.649999999990285</v>
      </c>
      <c r="R174" s="306">
        <f t="shared" ca="1" si="78"/>
        <v>1.6536678298714566E-2</v>
      </c>
      <c r="S174" s="307">
        <f t="shared" ca="1" si="79"/>
        <v>7.2810000000000015</v>
      </c>
      <c r="T174" s="304">
        <f t="shared" ca="1" si="59"/>
        <v>71.426610000000025</v>
      </c>
      <c r="U174" s="311">
        <f t="shared" ca="1" si="60"/>
        <v>0</v>
      </c>
      <c r="V174" s="306">
        <f t="shared" ca="1" si="61"/>
        <v>1.2000982120112968</v>
      </c>
      <c r="W174" s="304">
        <f t="shared" ca="1" si="62"/>
        <v>196.34362266513952</v>
      </c>
      <c r="Y174" s="314" t="str">
        <f t="shared" ca="1" si="80"/>
        <v/>
      </c>
      <c r="Z174" s="315" t="str">
        <f t="shared" ca="1" si="81"/>
        <v/>
      </c>
      <c r="AA174" s="316" t="str">
        <f t="shared" ca="1" si="82"/>
        <v/>
      </c>
      <c r="AC174" s="310" t="e">
        <f t="shared" ca="1" si="83"/>
        <v>#N/A</v>
      </c>
      <c r="AD174" s="323" t="e">
        <f t="shared" ca="1" si="84"/>
        <v>#N/A</v>
      </c>
      <c r="AE174" s="324">
        <f t="shared" ca="1" si="63"/>
        <v>205.36725370846534</v>
      </c>
      <c r="AG174" s="306">
        <f t="shared" ca="1" si="85"/>
        <v>-32.046648292147502</v>
      </c>
      <c r="AH174" s="304">
        <f t="shared" ca="1" si="86"/>
        <v>-22.428350649154897</v>
      </c>
    </row>
    <row r="175" spans="1:34" x14ac:dyDescent="0.2">
      <c r="A175" s="347">
        <f t="shared" ca="1" si="64"/>
        <v>0.01</v>
      </c>
      <c r="B175" s="304">
        <f t="shared" ca="1" si="65"/>
        <v>1.7100000000000013</v>
      </c>
      <c r="D175" s="306">
        <f t="shared" ca="1" si="66"/>
        <v>-5.3073156251089086</v>
      </c>
      <c r="E175" s="307">
        <f t="shared" ca="1" si="67"/>
        <v>-36.249147011202481</v>
      </c>
      <c r="F175" s="304">
        <f t="shared" ca="1" si="68"/>
        <v>36.635614614529054</v>
      </c>
      <c r="G175" s="306">
        <f t="shared" ca="1" si="69"/>
        <v>43.887655521786414</v>
      </c>
      <c r="H175" s="307">
        <f t="shared" ca="1" si="70"/>
        <v>218.53449287386221</v>
      </c>
      <c r="I175" s="304">
        <f t="shared" ca="1" si="71"/>
        <v>222.89784853792358</v>
      </c>
      <c r="J175" s="306">
        <f t="shared" ca="1" si="72"/>
        <v>40.306575469250099</v>
      </c>
      <c r="K175" s="307">
        <f t="shared" ca="1" si="73"/>
        <v>207.55441109455452</v>
      </c>
      <c r="L175" s="304">
        <f t="shared" ca="1" si="58"/>
        <v>211.43191242304388</v>
      </c>
      <c r="M175" s="306">
        <f t="shared" ca="1" si="74"/>
        <v>1.3726055740390224</v>
      </c>
      <c r="N175" s="304">
        <f t="shared" ca="1" si="75"/>
        <v>78.644506328567616</v>
      </c>
      <c r="P175" s="310">
        <f t="shared" ca="1" si="76"/>
        <v>23</v>
      </c>
      <c r="Q175" s="304">
        <f t="shared" ca="1" si="77"/>
        <v>0</v>
      </c>
      <c r="R175" s="306">
        <f t="shared" ca="1" si="78"/>
        <v>0</v>
      </c>
      <c r="S175" s="307">
        <f t="shared" ca="1" si="79"/>
        <v>7.2810000000000015</v>
      </c>
      <c r="T175" s="304">
        <f t="shared" ca="1" si="59"/>
        <v>71.426610000000025</v>
      </c>
      <c r="U175" s="311">
        <f t="shared" ca="1" si="60"/>
        <v>0</v>
      </c>
      <c r="V175" s="306">
        <f t="shared" ca="1" si="61"/>
        <v>1.1998357323782598</v>
      </c>
      <c r="W175" s="304">
        <f t="shared" ca="1" si="62"/>
        <v>195.65787873610191</v>
      </c>
      <c r="Y175" s="314" t="str">
        <f t="shared" ca="1" si="80"/>
        <v>Fin de propulsion</v>
      </c>
      <c r="Z175" s="315" t="str">
        <f t="shared" ca="1" si="81"/>
        <v/>
      </c>
      <c r="AA175" s="316" t="str">
        <f t="shared" ca="1" si="82"/>
        <v/>
      </c>
      <c r="AC175" s="310" t="e">
        <f t="shared" ca="1" si="83"/>
        <v>#N/A</v>
      </c>
      <c r="AD175" s="323" t="e">
        <f t="shared" ca="1" si="84"/>
        <v>#N/A</v>
      </c>
      <c r="AE175" s="324">
        <f t="shared" ca="1" si="63"/>
        <v>207.55441109455452</v>
      </c>
      <c r="AG175" s="306">
        <f t="shared" ca="1" si="85"/>
        <v>-36.584704427547408</v>
      </c>
      <c r="AH175" s="304">
        <f t="shared" ca="1" si="86"/>
        <v>-26.966573638942382</v>
      </c>
    </row>
    <row r="176" spans="1:34" x14ac:dyDescent="0.2">
      <c r="A176" s="347">
        <f t="shared" ca="1" si="64"/>
        <v>0.01</v>
      </c>
      <c r="B176" s="304">
        <f t="shared" ca="1" si="65"/>
        <v>1.7200000000000013</v>
      </c>
      <c r="D176" s="306">
        <f t="shared" ca="1" si="66"/>
        <v>-5.2910615610584149</v>
      </c>
      <c r="E176" s="307">
        <f t="shared" ca="1" si="67"/>
        <v>-36.156348221683764</v>
      </c>
      <c r="F176" s="304">
        <f t="shared" ca="1" si="68"/>
        <v>36.541440162787296</v>
      </c>
      <c r="G176" s="306">
        <f t="shared" ca="1" si="69"/>
        <v>43.834744906175828</v>
      </c>
      <c r="H176" s="307">
        <f t="shared" ca="1" si="70"/>
        <v>218.17292939164537</v>
      </c>
      <c r="I176" s="304">
        <f t="shared" ca="1" si="71"/>
        <v>222.53294583122155</v>
      </c>
      <c r="J176" s="306">
        <f t="shared" ca="1" si="72"/>
        <v>40.745187471389912</v>
      </c>
      <c r="K176" s="307">
        <f t="shared" ca="1" si="73"/>
        <v>209.73794820588205</v>
      </c>
      <c r="L176" s="304">
        <f t="shared" ca="1" si="58"/>
        <v>213.65902091812546</v>
      </c>
      <c r="M176" s="306">
        <f t="shared" ca="1" si="74"/>
        <v>1.3725187757437336</v>
      </c>
      <c r="N176" s="304">
        <f t="shared" ca="1" si="75"/>
        <v>78.639533152578636</v>
      </c>
      <c r="P176" s="310">
        <f t="shared" ca="1" si="76"/>
        <v>23</v>
      </c>
      <c r="Q176" s="304">
        <f t="shared" ca="1" si="77"/>
        <v>0</v>
      </c>
      <c r="R176" s="306">
        <f t="shared" ca="1" si="78"/>
        <v>0</v>
      </c>
      <c r="S176" s="307">
        <f t="shared" ca="1" si="79"/>
        <v>7.2810000000000015</v>
      </c>
      <c r="T176" s="304">
        <f t="shared" ca="1" si="59"/>
        <v>71.426610000000025</v>
      </c>
      <c r="U176" s="311">
        <f t="shared" ca="1" si="60"/>
        <v>0</v>
      </c>
      <c r="V176" s="306">
        <f t="shared" ca="1" si="61"/>
        <v>1.1995737438841938</v>
      </c>
      <c r="W176" s="304">
        <f t="shared" ca="1" si="62"/>
        <v>194.97520314008298</v>
      </c>
      <c r="Y176" s="314" t="str">
        <f t="shared" ca="1" si="80"/>
        <v/>
      </c>
      <c r="Z176" s="315" t="str">
        <f t="shared" ca="1" si="81"/>
        <v/>
      </c>
      <c r="AA176" s="316" t="str">
        <f t="shared" ca="1" si="82"/>
        <v/>
      </c>
      <c r="AC176" s="310" t="e">
        <f t="shared" ca="1" si="83"/>
        <v>#N/A</v>
      </c>
      <c r="AD176" s="323" t="e">
        <f t="shared" ca="1" si="84"/>
        <v>#N/A</v>
      </c>
      <c r="AE176" s="324">
        <f t="shared" ca="1" si="63"/>
        <v>209.73794820588205</v>
      </c>
      <c r="AG176" s="306">
        <f t="shared" ca="1" si="85"/>
        <v>-36.490354497741521</v>
      </c>
      <c r="AH176" s="304">
        <f t="shared" ca="1" si="86"/>
        <v>-26.872390981472581</v>
      </c>
    </row>
    <row r="177" spans="1:34" x14ac:dyDescent="0.2">
      <c r="A177" s="347">
        <f t="shared" ca="1" si="64"/>
        <v>0.01</v>
      </c>
      <c r="B177" s="304">
        <f t="shared" ca="1" si="65"/>
        <v>1.7300000000000013</v>
      </c>
      <c r="D177" s="306">
        <f t="shared" ca="1" si="66"/>
        <v>-5.2748791835031987</v>
      </c>
      <c r="E177" s="307">
        <f t="shared" ca="1" si="67"/>
        <v>-36.063964660115161</v>
      </c>
      <c r="F177" s="304">
        <f t="shared" ca="1" si="68"/>
        <v>36.447687133844184</v>
      </c>
      <c r="G177" s="306">
        <f t="shared" ca="1" si="69"/>
        <v>43.781996114340799</v>
      </c>
      <c r="H177" s="307">
        <f t="shared" ca="1" si="70"/>
        <v>217.81228974504421</v>
      </c>
      <c r="I177" s="304">
        <f t="shared" ca="1" si="71"/>
        <v>222.16898241594222</v>
      </c>
      <c r="J177" s="306">
        <f t="shared" ca="1" si="72"/>
        <v>41.183271176492497</v>
      </c>
      <c r="K177" s="307">
        <f t="shared" ca="1" si="73"/>
        <v>211.91787430156549</v>
      </c>
      <c r="L177" s="304">
        <f t="shared" ca="1" si="58"/>
        <v>215.88248486917746</v>
      </c>
      <c r="M177" s="306">
        <f t="shared" ca="1" si="74"/>
        <v>1.3724317976773568</v>
      </c>
      <c r="N177" s="304">
        <f t="shared" ca="1" si="75"/>
        <v>78.634549676465042</v>
      </c>
      <c r="P177" s="310">
        <f t="shared" ca="1" si="76"/>
        <v>23</v>
      </c>
      <c r="Q177" s="304">
        <f t="shared" ca="1" si="77"/>
        <v>0</v>
      </c>
      <c r="R177" s="306">
        <f t="shared" ca="1" si="78"/>
        <v>0</v>
      </c>
      <c r="S177" s="307">
        <f t="shared" ca="1" si="79"/>
        <v>7.2810000000000015</v>
      </c>
      <c r="T177" s="304">
        <f t="shared" ca="1" si="59"/>
        <v>71.426610000000025</v>
      </c>
      <c r="U177" s="311">
        <f t="shared" ca="1" si="60"/>
        <v>0</v>
      </c>
      <c r="V177" s="306">
        <f t="shared" ca="1" si="61"/>
        <v>1.1993122451185609</v>
      </c>
      <c r="W177" s="304">
        <f t="shared" ca="1" si="62"/>
        <v>194.29557759371286</v>
      </c>
      <c r="Y177" s="314" t="str">
        <f t="shared" ca="1" si="80"/>
        <v/>
      </c>
      <c r="Z177" s="315" t="str">
        <f t="shared" ca="1" si="81"/>
        <v/>
      </c>
      <c r="AA177" s="316" t="str">
        <f t="shared" ca="1" si="82"/>
        <v/>
      </c>
      <c r="AC177" s="310" t="e">
        <f t="shared" ca="1" si="83"/>
        <v>#N/A</v>
      </c>
      <c r="AD177" s="323" t="e">
        <f t="shared" ca="1" si="84"/>
        <v>#N/A</v>
      </c>
      <c r="AE177" s="324">
        <f t="shared" ca="1" si="63"/>
        <v>211.91787430156549</v>
      </c>
      <c r="AG177" s="306">
        <f t="shared" ca="1" si="85"/>
        <v>-36.39642556539377</v>
      </c>
      <c r="AH177" s="304">
        <f t="shared" ca="1" si="86"/>
        <v>-26.778629740431665</v>
      </c>
    </row>
    <row r="178" spans="1:34" x14ac:dyDescent="0.2">
      <c r="A178" s="347">
        <f t="shared" ca="1" si="64"/>
        <v>0.01</v>
      </c>
      <c r="B178" s="304">
        <f t="shared" ca="1" si="65"/>
        <v>1.7400000000000013</v>
      </c>
      <c r="D178" s="306">
        <f t="shared" ca="1" si="66"/>
        <v>-5.2587680636527967</v>
      </c>
      <c r="E178" s="307">
        <f t="shared" ca="1" si="67"/>
        <v>-35.971993852243401</v>
      </c>
      <c r="F178" s="304">
        <f t="shared" ca="1" si="68"/>
        <v>36.354353016566414</v>
      </c>
      <c r="G178" s="306">
        <f t="shared" ca="1" si="69"/>
        <v>43.729408433704272</v>
      </c>
      <c r="H178" s="307">
        <f t="shared" ca="1" si="70"/>
        <v>217.45256980652178</v>
      </c>
      <c r="I178" s="304">
        <f t="shared" ca="1" si="71"/>
        <v>221.80595410723751</v>
      </c>
      <c r="J178" s="306">
        <f t="shared" ca="1" si="72"/>
        <v>41.620828199232719</v>
      </c>
      <c r="K178" s="307">
        <f t="shared" ca="1" si="73"/>
        <v>214.09419859932331</v>
      </c>
      <c r="L178" s="304">
        <f t="shared" ca="1" si="58"/>
        <v>218.1023136371472</v>
      </c>
      <c r="M178" s="306">
        <f t="shared" ca="1" si="74"/>
        <v>1.3723446395400691</v>
      </c>
      <c r="N178" s="304">
        <f t="shared" ca="1" si="75"/>
        <v>78.629555883048241</v>
      </c>
      <c r="P178" s="310">
        <f t="shared" ca="1" si="76"/>
        <v>23</v>
      </c>
      <c r="Q178" s="304">
        <f t="shared" ca="1" si="77"/>
        <v>0</v>
      </c>
      <c r="R178" s="306">
        <f t="shared" ca="1" si="78"/>
        <v>0</v>
      </c>
      <c r="S178" s="307">
        <f t="shared" ca="1" si="79"/>
        <v>7.2810000000000015</v>
      </c>
      <c r="T178" s="304">
        <f t="shared" ca="1" si="59"/>
        <v>71.426610000000025</v>
      </c>
      <c r="U178" s="311">
        <f t="shared" ca="1" si="60"/>
        <v>0</v>
      </c>
      <c r="V178" s="306">
        <f t="shared" ca="1" si="61"/>
        <v>1.1990512346774023</v>
      </c>
      <c r="W178" s="304">
        <f t="shared" ca="1" si="62"/>
        <v>193.61898395080379</v>
      </c>
      <c r="Y178" s="314" t="str">
        <f t="shared" ca="1" si="80"/>
        <v/>
      </c>
      <c r="Z178" s="315" t="str">
        <f t="shared" ca="1" si="81"/>
        <v/>
      </c>
      <c r="AA178" s="316" t="str">
        <f t="shared" ca="1" si="82"/>
        <v/>
      </c>
      <c r="AC178" s="310" t="e">
        <f t="shared" ca="1" si="83"/>
        <v>#N/A</v>
      </c>
      <c r="AD178" s="323" t="e">
        <f t="shared" ca="1" si="84"/>
        <v>#N/A</v>
      </c>
      <c r="AE178" s="324">
        <f t="shared" ca="1" si="63"/>
        <v>214.09419859932331</v>
      </c>
      <c r="AG178" s="306">
        <f t="shared" ca="1" si="85"/>
        <v>-36.302915118371196</v>
      </c>
      <c r="AH178" s="304">
        <f t="shared" ca="1" si="86"/>
        <v>-26.685287404712653</v>
      </c>
    </row>
    <row r="179" spans="1:34" x14ac:dyDescent="0.2">
      <c r="A179" s="347">
        <f t="shared" ca="1" si="64"/>
        <v>0.01</v>
      </c>
      <c r="B179" s="304">
        <f t="shared" ca="1" si="65"/>
        <v>1.7500000000000013</v>
      </c>
      <c r="D179" s="306">
        <f t="shared" ca="1" si="66"/>
        <v>-5.2427277759326483</v>
      </c>
      <c r="E179" s="307">
        <f t="shared" ca="1" si="67"/>
        <v>-35.880433342379717</v>
      </c>
      <c r="F179" s="304">
        <f t="shared" ca="1" si="68"/>
        <v>36.261435318661746</v>
      </c>
      <c r="G179" s="306">
        <f t="shared" ca="1" si="69"/>
        <v>43.676981155944944</v>
      </c>
      <c r="H179" s="307">
        <f t="shared" ca="1" si="70"/>
        <v>217.09376547309799</v>
      </c>
      <c r="I179" s="304">
        <f t="shared" ca="1" si="71"/>
        <v>221.44385674519228</v>
      </c>
      <c r="J179" s="306">
        <f t="shared" ca="1" si="72"/>
        <v>42.057860147180968</v>
      </c>
      <c r="K179" s="307">
        <f t="shared" ca="1" si="73"/>
        <v>216.26693027572139</v>
      </c>
      <c r="L179" s="304">
        <f t="shared" ca="1" si="58"/>
        <v>220.31851654149176</v>
      </c>
      <c r="M179" s="306">
        <f t="shared" ca="1" si="74"/>
        <v>1.3722573010310881</v>
      </c>
      <c r="N179" s="304">
        <f t="shared" ca="1" si="75"/>
        <v>78.624551755094657</v>
      </c>
      <c r="P179" s="310">
        <f t="shared" ca="1" si="76"/>
        <v>23</v>
      </c>
      <c r="Q179" s="304">
        <f t="shared" ca="1" si="77"/>
        <v>0</v>
      </c>
      <c r="R179" s="306">
        <f t="shared" ca="1" si="78"/>
        <v>0</v>
      </c>
      <c r="S179" s="307">
        <f t="shared" ca="1" si="79"/>
        <v>7.2810000000000015</v>
      </c>
      <c r="T179" s="304">
        <f t="shared" ca="1" si="59"/>
        <v>71.426610000000025</v>
      </c>
      <c r="U179" s="311">
        <f t="shared" ca="1" si="60"/>
        <v>0</v>
      </c>
      <c r="V179" s="306">
        <f t="shared" ca="1" si="61"/>
        <v>1.1987907111632956</v>
      </c>
      <c r="W179" s="304">
        <f t="shared" ca="1" si="62"/>
        <v>192.94540420111173</v>
      </c>
      <c r="Y179" s="314" t="str">
        <f t="shared" ca="1" si="80"/>
        <v/>
      </c>
      <c r="Z179" s="315" t="str">
        <f t="shared" ca="1" si="81"/>
        <v/>
      </c>
      <c r="AA179" s="316" t="str">
        <f t="shared" ca="1" si="82"/>
        <v/>
      </c>
      <c r="AC179" s="310" t="e">
        <f t="shared" ca="1" si="83"/>
        <v>#N/A</v>
      </c>
      <c r="AD179" s="323" t="e">
        <f t="shared" ca="1" si="84"/>
        <v>#N/A</v>
      </c>
      <c r="AE179" s="324">
        <f t="shared" ca="1" si="63"/>
        <v>216.26693027572139</v>
      </c>
      <c r="AG179" s="306">
        <f t="shared" ca="1" si="85"/>
        <v>-36.209820663378181</v>
      </c>
      <c r="AH179" s="304">
        <f t="shared" ca="1" si="86"/>
        <v>-26.592361482049686</v>
      </c>
    </row>
    <row r="180" spans="1:34" x14ac:dyDescent="0.2">
      <c r="A180" s="347">
        <f t="shared" ca="1" si="64"/>
        <v>0.01</v>
      </c>
      <c r="B180" s="304">
        <f t="shared" ca="1" si="65"/>
        <v>1.7600000000000013</v>
      </c>
      <c r="D180" s="306">
        <f t="shared" ca="1" si="66"/>
        <v>-5.2267578979550393</v>
      </c>
      <c r="E180" s="307">
        <f t="shared" ca="1" si="67"/>
        <v>-35.78928069323235</v>
      </c>
      <c r="F180" s="304">
        <f t="shared" ca="1" si="68"/>
        <v>36.168931566508974</v>
      </c>
      <c r="G180" s="306">
        <f t="shared" ca="1" si="69"/>
        <v>43.624713576965391</v>
      </c>
      <c r="H180" s="307">
        <f t="shared" ca="1" si="70"/>
        <v>216.73587266616568</v>
      </c>
      <c r="I180" s="304">
        <f t="shared" ca="1" si="71"/>
        <v>221.08268619463772</v>
      </c>
      <c r="J180" s="306">
        <f t="shared" ca="1" si="72"/>
        <v>42.49436862084552</v>
      </c>
      <c r="K180" s="307">
        <f t="shared" ca="1" si="73"/>
        <v>218.43607846641771</v>
      </c>
      <c r="L180" s="304">
        <f t="shared" ca="1" si="58"/>
        <v>222.53110286041206</v>
      </c>
      <c r="M180" s="306">
        <f t="shared" ca="1" si="74"/>
        <v>1.3721697818486684</v>
      </c>
      <c r="N180" s="304">
        <f t="shared" ca="1" si="75"/>
        <v>78.619537275315579</v>
      </c>
      <c r="P180" s="310">
        <f t="shared" ca="1" si="76"/>
        <v>23</v>
      </c>
      <c r="Q180" s="304">
        <f t="shared" ca="1" si="77"/>
        <v>0</v>
      </c>
      <c r="R180" s="306">
        <f t="shared" ca="1" si="78"/>
        <v>0</v>
      </c>
      <c r="S180" s="307">
        <f t="shared" ca="1" si="79"/>
        <v>7.2810000000000015</v>
      </c>
      <c r="T180" s="304">
        <f t="shared" ca="1" si="59"/>
        <v>71.426610000000025</v>
      </c>
      <c r="U180" s="311">
        <f t="shared" ca="1" si="60"/>
        <v>0</v>
      </c>
      <c r="V180" s="306">
        <f t="shared" ca="1" si="61"/>
        <v>1.1985306731853163</v>
      </c>
      <c r="W180" s="304">
        <f t="shared" ca="1" si="62"/>
        <v>192.27482046911172</v>
      </c>
      <c r="Y180" s="314" t="str">
        <f t="shared" ca="1" si="80"/>
        <v/>
      </c>
      <c r="Z180" s="315" t="str">
        <f t="shared" ca="1" si="81"/>
        <v/>
      </c>
      <c r="AA180" s="316" t="str">
        <f t="shared" ca="1" si="82"/>
        <v/>
      </c>
      <c r="AC180" s="310" t="e">
        <f t="shared" ca="1" si="83"/>
        <v>#N/A</v>
      </c>
      <c r="AD180" s="323" t="e">
        <f t="shared" ca="1" si="84"/>
        <v>#N/A</v>
      </c>
      <c r="AE180" s="324">
        <f t="shared" ca="1" si="63"/>
        <v>218.43607846641771</v>
      </c>
      <c r="AG180" s="306">
        <f t="shared" ca="1" si="85"/>
        <v>-36.117139725786352</v>
      </c>
      <c r="AH180" s="304">
        <f t="shared" ca="1" si="86"/>
        <v>-26.499849498847919</v>
      </c>
    </row>
    <row r="181" spans="1:34" x14ac:dyDescent="0.2">
      <c r="A181" s="347">
        <f t="shared" ca="1" si="64"/>
        <v>0.01</v>
      </c>
      <c r="B181" s="304">
        <f t="shared" ca="1" si="65"/>
        <v>1.7700000000000014</v>
      </c>
      <c r="D181" s="306">
        <f t="shared" ca="1" si="66"/>
        <v>-5.2108580104904023</v>
      </c>
      <c r="E181" s="307">
        <f t="shared" ca="1" si="67"/>
        <v>-35.698533485740739</v>
      </c>
      <c r="F181" s="304">
        <f t="shared" ca="1" si="68"/>
        <v>36.076839304989633</v>
      </c>
      <c r="G181" s="306">
        <f t="shared" ca="1" si="69"/>
        <v>43.572604996860484</v>
      </c>
      <c r="H181" s="307">
        <f t="shared" ca="1" si="70"/>
        <v>216.37888733130828</v>
      </c>
      <c r="I181" s="304">
        <f t="shared" ca="1" si="71"/>
        <v>220.72243834496626</v>
      </c>
      <c r="J181" s="306">
        <f t="shared" ca="1" si="72"/>
        <v>42.930355213714648</v>
      </c>
      <c r="K181" s="307">
        <f t="shared" ca="1" si="73"/>
        <v>220.60165226640507</v>
      </c>
      <c r="L181" s="304">
        <f t="shared" ca="1" si="58"/>
        <v>224.74008183108685</v>
      </c>
      <c r="M181" s="306">
        <f t="shared" ca="1" si="74"/>
        <v>1.3720820816900992</v>
      </c>
      <c r="N181" s="304">
        <f t="shared" ca="1" si="75"/>
        <v>78.614512426366929</v>
      </c>
      <c r="P181" s="310">
        <f t="shared" ca="1" si="76"/>
        <v>23</v>
      </c>
      <c r="Q181" s="304">
        <f t="shared" ca="1" si="77"/>
        <v>0</v>
      </c>
      <c r="R181" s="306">
        <f t="shared" ca="1" si="78"/>
        <v>0</v>
      </c>
      <c r="S181" s="307">
        <f t="shared" ca="1" si="79"/>
        <v>7.2810000000000015</v>
      </c>
      <c r="T181" s="304">
        <f t="shared" ca="1" si="59"/>
        <v>71.426610000000025</v>
      </c>
      <c r="U181" s="311">
        <f t="shared" ca="1" si="60"/>
        <v>0</v>
      </c>
      <c r="V181" s="306">
        <f t="shared" ca="1" si="61"/>
        <v>1.198271119358997</v>
      </c>
      <c r="W181" s="304">
        <f t="shared" ca="1" si="62"/>
        <v>191.60721501278547</v>
      </c>
      <c r="Y181" s="314" t="str">
        <f t="shared" ca="1" si="80"/>
        <v/>
      </c>
      <c r="Z181" s="315" t="str">
        <f t="shared" ca="1" si="81"/>
        <v/>
      </c>
      <c r="AA181" s="316" t="str">
        <f t="shared" ca="1" si="82"/>
        <v/>
      </c>
      <c r="AC181" s="310" t="e">
        <f t="shared" ca="1" si="83"/>
        <v>#N/A</v>
      </c>
      <c r="AD181" s="323" t="e">
        <f t="shared" ca="1" si="84"/>
        <v>#N/A</v>
      </c>
      <c r="AE181" s="324">
        <f t="shared" ca="1" si="63"/>
        <v>220.60165226640507</v>
      </c>
      <c r="AG181" s="306">
        <f t="shared" ca="1" si="85"/>
        <v>-36.024869849466349</v>
      </c>
      <c r="AH181" s="304">
        <f t="shared" ca="1" si="86"/>
        <v>-26.40774900001534</v>
      </c>
    </row>
    <row r="182" spans="1:34" x14ac:dyDescent="0.2">
      <c r="A182" s="347">
        <f t="shared" ca="1" si="64"/>
        <v>0.01</v>
      </c>
      <c r="B182" s="304">
        <f t="shared" ca="1" si="65"/>
        <v>1.7800000000000014</v>
      </c>
      <c r="D182" s="306">
        <f t="shared" ca="1" si="66"/>
        <v>-5.1950276974388867</v>
      </c>
      <c r="E182" s="307">
        <f t="shared" ca="1" si="67"/>
        <v>-35.608189318911485</v>
      </c>
      <c r="F182" s="304">
        <f t="shared" ca="1" si="68"/>
        <v>35.985156097321564</v>
      </c>
      <c r="G182" s="306">
        <f t="shared" ca="1" si="69"/>
        <v>43.520654719886096</v>
      </c>
      <c r="H182" s="307">
        <f t="shared" ca="1" si="70"/>
        <v>216.02280543811915</v>
      </c>
      <c r="I182" s="304">
        <f t="shared" ca="1" si="71"/>
        <v>220.3631091099484</v>
      </c>
      <c r="J182" s="306">
        <f t="shared" ca="1" si="72"/>
        <v>43.365821512298382</v>
      </c>
      <c r="K182" s="307">
        <f t="shared" ca="1" si="73"/>
        <v>222.76366073025221</v>
      </c>
      <c r="L182" s="304">
        <f t="shared" ca="1" si="58"/>
        <v>226.94546264990501</v>
      </c>
      <c r="M182" s="306">
        <f t="shared" ca="1" si="74"/>
        <v>1.3719942002517005</v>
      </c>
      <c r="N182" s="304">
        <f t="shared" ca="1" si="75"/>
        <v>78.609477190849148</v>
      </c>
      <c r="P182" s="310">
        <f t="shared" ca="1" si="76"/>
        <v>23</v>
      </c>
      <c r="Q182" s="304">
        <f t="shared" ca="1" si="77"/>
        <v>0</v>
      </c>
      <c r="R182" s="306">
        <f t="shared" ca="1" si="78"/>
        <v>0</v>
      </c>
      <c r="S182" s="307">
        <f t="shared" ca="1" si="79"/>
        <v>7.2810000000000015</v>
      </c>
      <c r="T182" s="304">
        <f t="shared" ca="1" si="59"/>
        <v>71.426610000000025</v>
      </c>
      <c r="U182" s="311">
        <f t="shared" ca="1" si="60"/>
        <v>0</v>
      </c>
      <c r="V182" s="306">
        <f t="shared" ca="1" si="61"/>
        <v>1.1980120483062895</v>
      </c>
      <c r="W182" s="304">
        <f t="shared" ca="1" si="62"/>
        <v>190.94257022242272</v>
      </c>
      <c r="Y182" s="314" t="str">
        <f t="shared" ca="1" si="80"/>
        <v/>
      </c>
      <c r="Z182" s="315" t="str">
        <f t="shared" ca="1" si="81"/>
        <v/>
      </c>
      <c r="AA182" s="316" t="str">
        <f t="shared" ca="1" si="82"/>
        <v/>
      </c>
      <c r="AC182" s="310" t="e">
        <f t="shared" ca="1" si="83"/>
        <v>#N/A</v>
      </c>
      <c r="AD182" s="323" t="e">
        <f t="shared" ca="1" si="84"/>
        <v>#N/A</v>
      </c>
      <c r="AE182" s="324">
        <f t="shared" ca="1" si="63"/>
        <v>222.76366073025221</v>
      </c>
      <c r="AG182" s="306">
        <f t="shared" ca="1" si="85"/>
        <v>-35.933008596621342</v>
      </c>
      <c r="AH182" s="304">
        <f t="shared" ca="1" si="86"/>
        <v>-26.316057548796241</v>
      </c>
    </row>
    <row r="183" spans="1:34" x14ac:dyDescent="0.2">
      <c r="A183" s="347">
        <f t="shared" ca="1" si="64"/>
        <v>0.01</v>
      </c>
      <c r="B183" s="304">
        <f t="shared" ca="1" si="65"/>
        <v>1.7900000000000014</v>
      </c>
      <c r="D183" s="306">
        <f t="shared" ca="1" si="66"/>
        <v>-5.1792665458022702</v>
      </c>
      <c r="E183" s="307">
        <f t="shared" ca="1" si="67"/>
        <v>-35.51824580965615</v>
      </c>
      <c r="F183" s="304">
        <f t="shared" ca="1" si="68"/>
        <v>35.893879524894253</v>
      </c>
      <c r="G183" s="306">
        <f t="shared" ca="1" si="69"/>
        <v>43.468862054428072</v>
      </c>
      <c r="H183" s="307">
        <f t="shared" ca="1" si="70"/>
        <v>215.6676229800226</v>
      </c>
      <c r="I183" s="304">
        <f t="shared" ca="1" si="71"/>
        <v>220.00469442755096</v>
      </c>
      <c r="J183" s="306">
        <f t="shared" ca="1" si="72"/>
        <v>43.800769096169951</v>
      </c>
      <c r="K183" s="307">
        <f t="shared" ca="1" si="73"/>
        <v>224.92211287234292</v>
      </c>
      <c r="L183" s="304">
        <f t="shared" ca="1" si="58"/>
        <v>229.14725447269703</v>
      </c>
      <c r="M183" s="306">
        <f t="shared" ca="1" si="74"/>
        <v>1.3719061372288217</v>
      </c>
      <c r="N183" s="304">
        <f t="shared" ca="1" si="75"/>
        <v>78.60443155130703</v>
      </c>
      <c r="P183" s="310">
        <f t="shared" ca="1" si="76"/>
        <v>23</v>
      </c>
      <c r="Q183" s="304">
        <f t="shared" ca="1" si="77"/>
        <v>0</v>
      </c>
      <c r="R183" s="306">
        <f t="shared" ca="1" si="78"/>
        <v>0</v>
      </c>
      <c r="S183" s="307">
        <f t="shared" ca="1" si="79"/>
        <v>7.2810000000000015</v>
      </c>
      <c r="T183" s="304">
        <f t="shared" ca="1" si="59"/>
        <v>71.426610000000025</v>
      </c>
      <c r="U183" s="311">
        <f t="shared" ca="1" si="60"/>
        <v>0</v>
      </c>
      <c r="V183" s="306">
        <f t="shared" ca="1" si="61"/>
        <v>1.1977534586555212</v>
      </c>
      <c r="W183" s="304">
        <f t="shared" ca="1" si="62"/>
        <v>190.28086861943351</v>
      </c>
      <c r="Y183" s="314" t="str">
        <f t="shared" ca="1" si="80"/>
        <v/>
      </c>
      <c r="Z183" s="315" t="str">
        <f t="shared" ca="1" si="81"/>
        <v/>
      </c>
      <c r="AA183" s="316" t="str">
        <f t="shared" ca="1" si="82"/>
        <v/>
      </c>
      <c r="AC183" s="310" t="e">
        <f t="shared" ca="1" si="83"/>
        <v>#N/A</v>
      </c>
      <c r="AD183" s="323" t="e">
        <f t="shared" ca="1" si="84"/>
        <v>#N/A</v>
      </c>
      <c r="AE183" s="324">
        <f t="shared" ca="1" si="63"/>
        <v>224.92211287234292</v>
      </c>
      <c r="AG183" s="306">
        <f t="shared" ca="1" si="85"/>
        <v>-35.841553547622333</v>
      </c>
      <c r="AH183" s="304">
        <f t="shared" ca="1" si="86"/>
        <v>-26.224772726606602</v>
      </c>
    </row>
    <row r="184" spans="1:34" x14ac:dyDescent="0.2">
      <c r="A184" s="347">
        <f t="shared" ca="1" si="64"/>
        <v>0.01</v>
      </c>
      <c r="B184" s="304">
        <f t="shared" ca="1" si="65"/>
        <v>1.8000000000000014</v>
      </c>
      <c r="D184" s="306">
        <f t="shared" ca="1" si="66"/>
        <v>-5.1635741456560895</v>
      </c>
      <c r="E184" s="307">
        <f t="shared" ca="1" si="67"/>
        <v>-35.428700592630506</v>
      </c>
      <c r="F184" s="304">
        <f t="shared" ca="1" si="68"/>
        <v>35.803007187105734</v>
      </c>
      <c r="G184" s="306">
        <f t="shared" ca="1" si="69"/>
        <v>43.417226312971515</v>
      </c>
      <c r="H184" s="307">
        <f t="shared" ca="1" si="70"/>
        <v>215.3133359740963</v>
      </c>
      <c r="I184" s="304">
        <f t="shared" ca="1" si="71"/>
        <v>219.64719025975694</v>
      </c>
      <c r="J184" s="306">
        <f t="shared" ca="1" si="72"/>
        <v>44.235199538006952</v>
      </c>
      <c r="K184" s="307">
        <f t="shared" ca="1" si="73"/>
        <v>227.07701766711352</v>
      </c>
      <c r="L184" s="304">
        <f t="shared" ca="1" si="58"/>
        <v>231.34546641496539</v>
      </c>
      <c r="M184" s="306">
        <f t="shared" ca="1" si="74"/>
        <v>1.3718178923158375</v>
      </c>
      <c r="N184" s="304">
        <f t="shared" ca="1" si="75"/>
        <v>78.599375490229534</v>
      </c>
      <c r="P184" s="310">
        <f t="shared" ca="1" si="76"/>
        <v>23</v>
      </c>
      <c r="Q184" s="304">
        <f t="shared" ca="1" si="77"/>
        <v>0</v>
      </c>
      <c r="R184" s="306">
        <f t="shared" ca="1" si="78"/>
        <v>0</v>
      </c>
      <c r="S184" s="307">
        <f t="shared" ca="1" si="79"/>
        <v>7.2810000000000015</v>
      </c>
      <c r="T184" s="304">
        <f t="shared" ca="1" si="59"/>
        <v>71.426610000000025</v>
      </c>
      <c r="U184" s="311">
        <f t="shared" ca="1" si="60"/>
        <v>0</v>
      </c>
      <c r="V184" s="306">
        <f t="shared" ca="1" si="61"/>
        <v>1.1974953490413618</v>
      </c>
      <c r="W184" s="304">
        <f t="shared" ca="1" si="62"/>
        <v>189.62209285517491</v>
      </c>
      <c r="Y184" s="314" t="str">
        <f t="shared" ca="1" si="80"/>
        <v/>
      </c>
      <c r="Z184" s="315" t="str">
        <f t="shared" ca="1" si="81"/>
        <v/>
      </c>
      <c r="AA184" s="316" t="str">
        <f t="shared" ca="1" si="82"/>
        <v/>
      </c>
      <c r="AC184" s="310" t="e">
        <f t="shared" ca="1" si="83"/>
        <v>#N/A</v>
      </c>
      <c r="AD184" s="323" t="e">
        <f t="shared" ca="1" si="84"/>
        <v>#N/A</v>
      </c>
      <c r="AE184" s="324">
        <f t="shared" ca="1" si="63"/>
        <v>227.07701766711352</v>
      </c>
      <c r="AG184" s="306">
        <f t="shared" ca="1" si="85"/>
        <v>-35.750502300845064</v>
      </c>
      <c r="AH184" s="304">
        <f t="shared" ca="1" si="86"/>
        <v>-26.133892132870962</v>
      </c>
    </row>
    <row r="185" spans="1:34" x14ac:dyDescent="0.2">
      <c r="A185" s="347">
        <f t="shared" ca="1" si="64"/>
        <v>0.01</v>
      </c>
      <c r="B185" s="304">
        <f t="shared" ca="1" si="65"/>
        <v>1.8100000000000014</v>
      </c>
      <c r="D185" s="306">
        <f t="shared" ca="1" si="66"/>
        <v>-5.1479500901221495</v>
      </c>
      <c r="E185" s="307">
        <f t="shared" ca="1" si="67"/>
        <v>-35.339551320075763</v>
      </c>
      <c r="F185" s="304">
        <f t="shared" ca="1" si="68"/>
        <v>35.712536701201408</v>
      </c>
      <c r="G185" s="306">
        <f t="shared" ca="1" si="69"/>
        <v>43.365746812070292</v>
      </c>
      <c r="H185" s="307">
        <f t="shared" ca="1" si="70"/>
        <v>214.95994046089555</v>
      </c>
      <c r="I185" s="304">
        <f t="shared" ca="1" si="71"/>
        <v>219.29059259238718</v>
      </c>
      <c r="J185" s="306">
        <f t="shared" ca="1" si="72"/>
        <v>44.669114403632165</v>
      </c>
      <c r="K185" s="307">
        <f t="shared" ca="1" si="73"/>
        <v>229.22838404928848</v>
      </c>
      <c r="L185" s="304">
        <f t="shared" ca="1" si="58"/>
        <v>233.54010755211377</v>
      </c>
      <c r="M185" s="306">
        <f t="shared" ca="1" si="74"/>
        <v>1.3717294652061454</v>
      </c>
      <c r="N185" s="304">
        <f t="shared" ca="1" si="75"/>
        <v>78.59430899004964</v>
      </c>
      <c r="P185" s="310">
        <f t="shared" ca="1" si="76"/>
        <v>23</v>
      </c>
      <c r="Q185" s="304">
        <f t="shared" ca="1" si="77"/>
        <v>0</v>
      </c>
      <c r="R185" s="306">
        <f t="shared" ca="1" si="78"/>
        <v>0</v>
      </c>
      <c r="S185" s="307">
        <f t="shared" ca="1" si="79"/>
        <v>7.2810000000000015</v>
      </c>
      <c r="T185" s="304">
        <f t="shared" ca="1" si="59"/>
        <v>71.426610000000025</v>
      </c>
      <c r="U185" s="311">
        <f t="shared" ca="1" si="60"/>
        <v>0</v>
      </c>
      <c r="V185" s="306">
        <f t="shared" ca="1" si="61"/>
        <v>1.1972377181047802</v>
      </c>
      <c r="W185" s="304">
        <f t="shared" ca="1" si="62"/>
        <v>188.9662257097882</v>
      </c>
      <c r="Y185" s="314" t="str">
        <f t="shared" ca="1" si="80"/>
        <v/>
      </c>
      <c r="Z185" s="315" t="str">
        <f t="shared" ca="1" si="81"/>
        <v/>
      </c>
      <c r="AA185" s="316" t="str">
        <f t="shared" ca="1" si="82"/>
        <v/>
      </c>
      <c r="AC185" s="310" t="e">
        <f t="shared" ca="1" si="83"/>
        <v>#N/A</v>
      </c>
      <c r="AD185" s="323" t="e">
        <f t="shared" ca="1" si="84"/>
        <v>#N/A</v>
      </c>
      <c r="AE185" s="324">
        <f t="shared" ca="1" si="63"/>
        <v>229.22838404928848</v>
      </c>
      <c r="AG185" s="306">
        <f t="shared" ca="1" si="85"/>
        <v>-35.659852472508817</v>
      </c>
      <c r="AH185" s="304">
        <f t="shared" ca="1" si="86"/>
        <v>-26.043413384861264</v>
      </c>
    </row>
    <row r="186" spans="1:34" x14ac:dyDescent="0.2">
      <c r="A186" s="347">
        <f t="shared" ca="1" si="64"/>
        <v>0.01</v>
      </c>
      <c r="B186" s="304">
        <f t="shared" ca="1" si="65"/>
        <v>1.8200000000000014</v>
      </c>
      <c r="D186" s="306">
        <f t="shared" ca="1" si="66"/>
        <v>-5.1323939753412624</v>
      </c>
      <c r="E186" s="307">
        <f t="shared" ca="1" si="67"/>
        <v>-35.250795661661215</v>
      </c>
      <c r="F186" s="304">
        <f t="shared" ca="1" si="68"/>
        <v>35.62246570211434</v>
      </c>
      <c r="G186" s="306">
        <f t="shared" ca="1" si="69"/>
        <v>43.314422872316882</v>
      </c>
      <c r="H186" s="307">
        <f t="shared" ca="1" si="70"/>
        <v>214.60743250427893</v>
      </c>
      <c r="I186" s="304">
        <f t="shared" ca="1" si="71"/>
        <v>218.93489743492361</v>
      </c>
      <c r="J186" s="306">
        <f t="shared" ca="1" si="72"/>
        <v>45.102515252054097</v>
      </c>
      <c r="K186" s="307">
        <f t="shared" ca="1" si="73"/>
        <v>231.37622091411436</v>
      </c>
      <c r="L186" s="304">
        <f t="shared" ca="1" si="58"/>
        <v>235.73118691967514</v>
      </c>
      <c r="M186" s="306">
        <f t="shared" ca="1" si="74"/>
        <v>1.3716408555921629</v>
      </c>
      <c r="N186" s="304">
        <f t="shared" ca="1" si="75"/>
        <v>78.589232033144157</v>
      </c>
      <c r="P186" s="310">
        <f t="shared" ca="1" si="76"/>
        <v>23</v>
      </c>
      <c r="Q186" s="304">
        <f t="shared" ca="1" si="77"/>
        <v>0</v>
      </c>
      <c r="R186" s="306">
        <f t="shared" ca="1" si="78"/>
        <v>0</v>
      </c>
      <c r="S186" s="307">
        <f t="shared" ca="1" si="79"/>
        <v>7.2810000000000015</v>
      </c>
      <c r="T186" s="304">
        <f t="shared" ca="1" si="59"/>
        <v>71.426610000000025</v>
      </c>
      <c r="U186" s="311">
        <f t="shared" ca="1" si="60"/>
        <v>0</v>
      </c>
      <c r="V186" s="306">
        <f t="shared" ca="1" si="61"/>
        <v>1.1969805644930089</v>
      </c>
      <c r="W186" s="304">
        <f t="shared" ca="1" si="62"/>
        <v>188.31325009104984</v>
      </c>
      <c r="Y186" s="314" t="str">
        <f t="shared" ca="1" si="80"/>
        <v/>
      </c>
      <c r="Z186" s="315" t="str">
        <f t="shared" ca="1" si="81"/>
        <v/>
      </c>
      <c r="AA186" s="316" t="str">
        <f t="shared" ca="1" si="82"/>
        <v/>
      </c>
      <c r="AC186" s="310" t="e">
        <f t="shared" ca="1" si="83"/>
        <v>#N/A</v>
      </c>
      <c r="AD186" s="323" t="e">
        <f t="shared" ca="1" si="84"/>
        <v>#N/A</v>
      </c>
      <c r="AE186" s="324">
        <f t="shared" ca="1" si="63"/>
        <v>231.37622091411436</v>
      </c>
      <c r="AG186" s="306">
        <f t="shared" ca="1" si="85"/>
        <v>-35.56960169651672</v>
      </c>
      <c r="AH186" s="304">
        <f t="shared" ca="1" si="86"/>
        <v>-25.953334117537175</v>
      </c>
    </row>
    <row r="187" spans="1:34" x14ac:dyDescent="0.2">
      <c r="A187" s="347">
        <f t="shared" ca="1" si="64"/>
        <v>0.01</v>
      </c>
      <c r="B187" s="304">
        <f t="shared" ca="1" si="65"/>
        <v>1.8300000000000014</v>
      </c>
      <c r="D187" s="306">
        <f t="shared" ca="1" si="66"/>
        <v>-5.1169054004462904</v>
      </c>
      <c r="E187" s="307">
        <f t="shared" ca="1" si="67"/>
        <v>-35.162431304328713</v>
      </c>
      <c r="F187" s="304">
        <f t="shared" ca="1" si="68"/>
        <v>35.532791842307468</v>
      </c>
      <c r="G187" s="306">
        <f t="shared" ca="1" si="69"/>
        <v>43.263253818312421</v>
      </c>
      <c r="H187" s="307">
        <f t="shared" ca="1" si="70"/>
        <v>214.25580819123564</v>
      </c>
      <c r="I187" s="304">
        <f t="shared" ca="1" si="71"/>
        <v>218.5801008203338</v>
      </c>
      <c r="J187" s="306">
        <f t="shared" ca="1" si="72"/>
        <v>45.535403635507244</v>
      </c>
      <c r="K187" s="307">
        <f t="shared" ca="1" si="73"/>
        <v>233.52053711759194</v>
      </c>
      <c r="L187" s="304">
        <f t="shared" ca="1" si="58"/>
        <v>237.91871351353851</v>
      </c>
      <c r="M187" s="306">
        <f t="shared" ca="1" si="74"/>
        <v>1.3715520631653237</v>
      </c>
      <c r="N187" s="304">
        <f t="shared" ca="1" si="75"/>
        <v>78.584144601833543</v>
      </c>
      <c r="P187" s="310">
        <f t="shared" ca="1" si="76"/>
        <v>23</v>
      </c>
      <c r="Q187" s="304">
        <f t="shared" ca="1" si="77"/>
        <v>0</v>
      </c>
      <c r="R187" s="306">
        <f t="shared" ca="1" si="78"/>
        <v>0</v>
      </c>
      <c r="S187" s="307">
        <f t="shared" ca="1" si="79"/>
        <v>7.2810000000000015</v>
      </c>
      <c r="T187" s="304">
        <f t="shared" ca="1" si="59"/>
        <v>71.426610000000025</v>
      </c>
      <c r="U187" s="311">
        <f t="shared" ca="1" si="60"/>
        <v>0</v>
      </c>
      <c r="V187" s="306">
        <f t="shared" ca="1" si="61"/>
        <v>1.1967238868595036</v>
      </c>
      <c r="W187" s="304">
        <f t="shared" ca="1" si="62"/>
        <v>187.66314903323271</v>
      </c>
      <c r="Y187" s="314" t="str">
        <f t="shared" ca="1" si="80"/>
        <v/>
      </c>
      <c r="Z187" s="315" t="str">
        <f t="shared" ca="1" si="81"/>
        <v/>
      </c>
      <c r="AA187" s="316" t="str">
        <f t="shared" ca="1" si="82"/>
        <v/>
      </c>
      <c r="AC187" s="310" t="e">
        <f t="shared" ca="1" si="83"/>
        <v>#N/A</v>
      </c>
      <c r="AD187" s="323" t="e">
        <f t="shared" ca="1" si="84"/>
        <v>#N/A</v>
      </c>
      <c r="AE187" s="324">
        <f t="shared" ca="1" si="63"/>
        <v>233.52053711759194</v>
      </c>
      <c r="AG187" s="306">
        <f t="shared" ca="1" si="85"/>
        <v>-35.479747624297929</v>
      </c>
      <c r="AH187" s="304">
        <f t="shared" ca="1" si="86"/>
        <v>-25.863651983388245</v>
      </c>
    </row>
    <row r="188" spans="1:34" x14ac:dyDescent="0.2">
      <c r="A188" s="347">
        <f t="shared" ca="1" si="64"/>
        <v>0.01</v>
      </c>
      <c r="B188" s="304">
        <f t="shared" ca="1" si="65"/>
        <v>1.8400000000000014</v>
      </c>
      <c r="D188" s="306">
        <f t="shared" ca="1" si="66"/>
        <v>-5.1014839675354846</v>
      </c>
      <c r="E188" s="307">
        <f t="shared" ca="1" si="67"/>
        <v>-35.074455952138607</v>
      </c>
      <c r="F188" s="304">
        <f t="shared" ca="1" si="68"/>
        <v>35.443512791617209</v>
      </c>
      <c r="G188" s="306">
        <f t="shared" ca="1" si="69"/>
        <v>43.212238978637068</v>
      </c>
      <c r="H188" s="307">
        <f t="shared" ca="1" si="70"/>
        <v>213.90506363171426</v>
      </c>
      <c r="I188" s="304">
        <f t="shared" ca="1" si="71"/>
        <v>218.22619880489734</v>
      </c>
      <c r="J188" s="306">
        <f t="shared" ca="1" si="72"/>
        <v>45.967781099491994</v>
      </c>
      <c r="K188" s="307">
        <f t="shared" ca="1" si="73"/>
        <v>235.6613414767067</v>
      </c>
      <c r="L188" s="304">
        <f t="shared" ca="1" si="58"/>
        <v>240.10269629017449</v>
      </c>
      <c r="M188" s="306">
        <f t="shared" ca="1" si="74"/>
        <v>1.3714630876160763</v>
      </c>
      <c r="N188" s="304">
        <f t="shared" ca="1" si="75"/>
        <v>78.579046678381815</v>
      </c>
      <c r="P188" s="310">
        <f t="shared" ca="1" si="76"/>
        <v>23</v>
      </c>
      <c r="Q188" s="304">
        <f t="shared" ca="1" si="77"/>
        <v>0</v>
      </c>
      <c r="R188" s="306">
        <f t="shared" ca="1" si="78"/>
        <v>0</v>
      </c>
      <c r="S188" s="307">
        <f t="shared" ca="1" si="79"/>
        <v>7.2810000000000015</v>
      </c>
      <c r="T188" s="304">
        <f t="shared" ca="1" si="59"/>
        <v>71.426610000000025</v>
      </c>
      <c r="U188" s="311">
        <f t="shared" ca="1" si="60"/>
        <v>0</v>
      </c>
      <c r="V188" s="306">
        <f t="shared" ca="1" si="61"/>
        <v>1.1964676838639072</v>
      </c>
      <c r="W188" s="304">
        <f t="shared" ca="1" si="62"/>
        <v>187.01590569598082</v>
      </c>
      <c r="Y188" s="314" t="str">
        <f t="shared" ca="1" si="80"/>
        <v/>
      </c>
      <c r="Z188" s="315" t="str">
        <f t="shared" ca="1" si="81"/>
        <v/>
      </c>
      <c r="AA188" s="316" t="str">
        <f t="shared" ca="1" si="82"/>
        <v/>
      </c>
      <c r="AC188" s="310" t="e">
        <f t="shared" ca="1" si="83"/>
        <v>#N/A</v>
      </c>
      <c r="AD188" s="323" t="e">
        <f t="shared" ca="1" si="84"/>
        <v>#N/A</v>
      </c>
      <c r="AE188" s="324">
        <f t="shared" ca="1" si="63"/>
        <v>235.6613414767067</v>
      </c>
      <c r="AG188" s="306">
        <f t="shared" ca="1" si="85"/>
        <v>-35.390287924651155</v>
      </c>
      <c r="AH188" s="304">
        <f t="shared" ca="1" si="86"/>
        <v>-25.774364652277526</v>
      </c>
    </row>
    <row r="189" spans="1:34" x14ac:dyDescent="0.2">
      <c r="A189" s="347">
        <f t="shared" ca="1" si="64"/>
        <v>0.01</v>
      </c>
      <c r="B189" s="304">
        <f t="shared" ca="1" si="65"/>
        <v>1.8500000000000014</v>
      </c>
      <c r="D189" s="306">
        <f t="shared" ca="1" si="66"/>
        <v>-5.0861292816460617</v>
      </c>
      <c r="E189" s="307">
        <f t="shared" ca="1" si="67"/>
        <v>-34.986867326117434</v>
      </c>
      <c r="F189" s="304">
        <f t="shared" ca="1" si="68"/>
        <v>35.354626237098891</v>
      </c>
      <c r="G189" s="306">
        <f t="shared" ca="1" si="69"/>
        <v>43.161377685820604</v>
      </c>
      <c r="H189" s="307">
        <f t="shared" ca="1" si="70"/>
        <v>213.55519495845309</v>
      </c>
      <c r="I189" s="304">
        <f t="shared" ca="1" si="71"/>
        <v>217.87318746803371</v>
      </c>
      <c r="J189" s="306">
        <f t="shared" ca="1" si="72"/>
        <v>46.399649182814279</v>
      </c>
      <c r="K189" s="307">
        <f t="shared" ca="1" si="73"/>
        <v>237.79864276965753</v>
      </c>
      <c r="L189" s="304">
        <f t="shared" ca="1" si="58"/>
        <v>242.28314416685993</v>
      </c>
      <c r="M189" s="306">
        <f t="shared" ca="1" si="74"/>
        <v>1.3713739286338795</v>
      </c>
      <c r="N189" s="304">
        <f t="shared" ca="1" si="75"/>
        <v>78.573938244996256</v>
      </c>
      <c r="P189" s="310">
        <f t="shared" ca="1" si="76"/>
        <v>23</v>
      </c>
      <c r="Q189" s="304">
        <f t="shared" ca="1" si="77"/>
        <v>0</v>
      </c>
      <c r="R189" s="306">
        <f t="shared" ca="1" si="78"/>
        <v>0</v>
      </c>
      <c r="S189" s="307">
        <f t="shared" ca="1" si="79"/>
        <v>7.2810000000000015</v>
      </c>
      <c r="T189" s="304">
        <f t="shared" ca="1" si="59"/>
        <v>71.426610000000025</v>
      </c>
      <c r="U189" s="311">
        <f t="shared" ca="1" si="60"/>
        <v>0</v>
      </c>
      <c r="V189" s="306">
        <f t="shared" ca="1" si="61"/>
        <v>1.1962119541720115</v>
      </c>
      <c r="W189" s="304">
        <f t="shared" ca="1" si="62"/>
        <v>186.37150336319453</v>
      </c>
      <c r="Y189" s="314" t="str">
        <f t="shared" ca="1" si="80"/>
        <v/>
      </c>
      <c r="Z189" s="315" t="str">
        <f t="shared" ca="1" si="81"/>
        <v/>
      </c>
      <c r="AA189" s="316" t="str">
        <f t="shared" ca="1" si="82"/>
        <v/>
      </c>
      <c r="AC189" s="310" t="e">
        <f t="shared" ca="1" si="83"/>
        <v>#N/A</v>
      </c>
      <c r="AD189" s="323" t="e">
        <f t="shared" ca="1" si="84"/>
        <v>#N/A</v>
      </c>
      <c r="AE189" s="324">
        <f t="shared" ca="1" si="63"/>
        <v>237.79864276965753</v>
      </c>
      <c r="AG189" s="306">
        <f t="shared" ca="1" si="85"/>
        <v>-35.30122028359019</v>
      </c>
      <c r="AH189" s="304">
        <f t="shared" ca="1" si="86"/>
        <v>-25.685469811287017</v>
      </c>
    </row>
    <row r="190" spans="1:34" x14ac:dyDescent="0.2">
      <c r="A190" s="347">
        <f t="shared" ca="1" si="64"/>
        <v>0.01</v>
      </c>
      <c r="B190" s="304">
        <f t="shared" ca="1" si="65"/>
        <v>1.8600000000000014</v>
      </c>
      <c r="D190" s="306">
        <f t="shared" ca="1" si="66"/>
        <v>-5.0708409507280914</v>
      </c>
      <c r="E190" s="307">
        <f t="shared" ca="1" si="67"/>
        <v>-34.899663164107054</v>
      </c>
      <c r="F190" s="304">
        <f t="shared" ca="1" si="68"/>
        <v>35.266129882873621</v>
      </c>
      <c r="G190" s="306">
        <f t="shared" ca="1" si="69"/>
        <v>43.110669276313324</v>
      </c>
      <c r="H190" s="307">
        <f t="shared" ca="1" si="70"/>
        <v>213.20619832681203</v>
      </c>
      <c r="I190" s="304">
        <f t="shared" ca="1" si="71"/>
        <v>217.52106291213173</v>
      </c>
      <c r="J190" s="306">
        <f t="shared" ca="1" si="72"/>
        <v>46.831009417624948</v>
      </c>
      <c r="K190" s="307">
        <f t="shared" ca="1" si="73"/>
        <v>239.93244973608387</v>
      </c>
      <c r="L190" s="304">
        <f t="shared" ca="1" si="58"/>
        <v>244.46006602190079</v>
      </c>
      <c r="M190" s="306">
        <f t="shared" ca="1" si="74"/>
        <v>1.3712845859072</v>
      </c>
      <c r="N190" s="304">
        <f t="shared" ca="1" si="75"/>
        <v>78.568819283827324</v>
      </c>
      <c r="P190" s="310">
        <f t="shared" ca="1" si="76"/>
        <v>23</v>
      </c>
      <c r="Q190" s="304">
        <f t="shared" ca="1" si="77"/>
        <v>0</v>
      </c>
      <c r="R190" s="306">
        <f t="shared" ca="1" si="78"/>
        <v>0</v>
      </c>
      <c r="S190" s="307">
        <f t="shared" ca="1" si="79"/>
        <v>7.2810000000000015</v>
      </c>
      <c r="T190" s="304">
        <f t="shared" ca="1" si="59"/>
        <v>71.426610000000025</v>
      </c>
      <c r="U190" s="311">
        <f t="shared" ca="1" si="60"/>
        <v>0</v>
      </c>
      <c r="V190" s="306">
        <f t="shared" ca="1" si="61"/>
        <v>1.1959566964557202</v>
      </c>
      <c r="W190" s="304">
        <f t="shared" ca="1" si="62"/>
        <v>185.72992544192834</v>
      </c>
      <c r="Y190" s="314" t="str">
        <f t="shared" ca="1" si="80"/>
        <v/>
      </c>
      <c r="Z190" s="315" t="str">
        <f t="shared" ca="1" si="81"/>
        <v/>
      </c>
      <c r="AA190" s="316" t="str">
        <f t="shared" ca="1" si="82"/>
        <v/>
      </c>
      <c r="AC190" s="310" t="e">
        <f t="shared" ca="1" si="83"/>
        <v>#N/A</v>
      </c>
      <c r="AD190" s="323" t="e">
        <f t="shared" ca="1" si="84"/>
        <v>#N/A</v>
      </c>
      <c r="AE190" s="324">
        <f t="shared" ca="1" si="63"/>
        <v>239.93244973608387</v>
      </c>
      <c r="AG190" s="306">
        <f t="shared" ca="1" si="85"/>
        <v>-35.2125424041907</v>
      </c>
      <c r="AH190" s="304">
        <f t="shared" ca="1" si="86"/>
        <v>-25.596965164564551</v>
      </c>
    </row>
    <row r="191" spans="1:34" x14ac:dyDescent="0.2">
      <c r="A191" s="347">
        <f t="shared" ca="1" si="64"/>
        <v>0.01</v>
      </c>
      <c r="B191" s="304">
        <f t="shared" ca="1" si="65"/>
        <v>1.8700000000000014</v>
      </c>
      <c r="D191" s="306">
        <f t="shared" ca="1" si="66"/>
        <v>-5.0556185856186611</v>
      </c>
      <c r="E191" s="307">
        <f t="shared" ca="1" si="67"/>
        <v>-34.812841220615503</v>
      </c>
      <c r="F191" s="304">
        <f t="shared" ca="1" si="68"/>
        <v>35.178021449976953</v>
      </c>
      <c r="G191" s="306">
        <f t="shared" ca="1" si="69"/>
        <v>43.060113090457136</v>
      </c>
      <c r="H191" s="307">
        <f t="shared" ca="1" si="70"/>
        <v>212.85806991460586</v>
      </c>
      <c r="I191" s="304">
        <f t="shared" ca="1" si="71"/>
        <v>217.16982126238028</v>
      </c>
      <c r="J191" s="306">
        <f t="shared" ca="1" si="72"/>
        <v>47.261863329458798</v>
      </c>
      <c r="K191" s="307">
        <f t="shared" ca="1" si="73"/>
        <v>242.06277107729096</v>
      </c>
      <c r="L191" s="304">
        <f t="shared" ca="1" si="58"/>
        <v>246.63347069485403</v>
      </c>
      <c r="M191" s="306">
        <f t="shared" ca="1" si="74"/>
        <v>1.3711950591235098</v>
      </c>
      <c r="N191" s="304">
        <f t="shared" ca="1" si="75"/>
        <v>78.563689776968502</v>
      </c>
      <c r="P191" s="310">
        <f t="shared" ca="1" si="76"/>
        <v>23</v>
      </c>
      <c r="Q191" s="304">
        <f t="shared" ca="1" si="77"/>
        <v>0</v>
      </c>
      <c r="R191" s="306">
        <f t="shared" ca="1" si="78"/>
        <v>0</v>
      </c>
      <c r="S191" s="307">
        <f t="shared" ca="1" si="79"/>
        <v>7.2810000000000015</v>
      </c>
      <c r="T191" s="304">
        <f t="shared" ca="1" si="59"/>
        <v>71.426610000000025</v>
      </c>
      <c r="U191" s="311">
        <f t="shared" ca="1" si="60"/>
        <v>0</v>
      </c>
      <c r="V191" s="306">
        <f t="shared" ca="1" si="61"/>
        <v>1.1957019093930121</v>
      </c>
      <c r="W191" s="304">
        <f t="shared" ca="1" si="62"/>
        <v>185.09115546129919</v>
      </c>
      <c r="Y191" s="314" t="str">
        <f t="shared" ca="1" si="80"/>
        <v/>
      </c>
      <c r="Z191" s="315" t="str">
        <f t="shared" ca="1" si="81"/>
        <v/>
      </c>
      <c r="AA191" s="316" t="str">
        <f t="shared" ca="1" si="82"/>
        <v/>
      </c>
      <c r="AC191" s="310" t="e">
        <f t="shared" ca="1" si="83"/>
        <v>#N/A</v>
      </c>
      <c r="AD191" s="323" t="e">
        <f t="shared" ca="1" si="84"/>
        <v>#N/A</v>
      </c>
      <c r="AE191" s="324">
        <f t="shared" ca="1" si="63"/>
        <v>242.06277107729096</v>
      </c>
      <c r="AG191" s="306">
        <f t="shared" ca="1" si="85"/>
        <v>-35.124252006438851</v>
      </c>
      <c r="AH191" s="304">
        <f t="shared" ca="1" si="86"/>
        <v>-25.508848433172407</v>
      </c>
    </row>
    <row r="192" spans="1:34" x14ac:dyDescent="0.2">
      <c r="A192" s="347">
        <f t="shared" ca="1" si="64"/>
        <v>0.01</v>
      </c>
      <c r="B192" s="304">
        <f t="shared" ca="1" si="65"/>
        <v>1.8800000000000014</v>
      </c>
      <c r="D192" s="306">
        <f t="shared" ca="1" si="66"/>
        <v>-5.0404618000162582</v>
      </c>
      <c r="E192" s="307">
        <f t="shared" ca="1" si="67"/>
        <v>-34.726399266669254</v>
      </c>
      <c r="F192" s="304">
        <f t="shared" ca="1" si="68"/>
        <v>35.090298676208924</v>
      </c>
      <c r="G192" s="306">
        <f t="shared" ca="1" si="69"/>
        <v>43.009708472456971</v>
      </c>
      <c r="H192" s="307">
        <f t="shared" ca="1" si="70"/>
        <v>212.51080592193918</v>
      </c>
      <c r="I192" s="304">
        <f t="shared" ca="1" si="71"/>
        <v>216.81945866660087</v>
      </c>
      <c r="J192" s="306">
        <f t="shared" ca="1" si="72"/>
        <v>47.692212437273369</v>
      </c>
      <c r="K192" s="307">
        <f t="shared" ca="1" si="73"/>
        <v>244.18961545647369</v>
      </c>
      <c r="L192" s="304">
        <f t="shared" ca="1" si="58"/>
        <v>248.80336698674822</v>
      </c>
      <c r="M192" s="306">
        <f t="shared" ca="1" si="74"/>
        <v>1.3711053479692823</v>
      </c>
      <c r="N192" s="304">
        <f t="shared" ca="1" si="75"/>
        <v>78.55854970645602</v>
      </c>
      <c r="P192" s="310">
        <f t="shared" ca="1" si="76"/>
        <v>23</v>
      </c>
      <c r="Q192" s="304">
        <f t="shared" ca="1" si="77"/>
        <v>0</v>
      </c>
      <c r="R192" s="306">
        <f t="shared" ca="1" si="78"/>
        <v>0</v>
      </c>
      <c r="S192" s="307">
        <f t="shared" ca="1" si="79"/>
        <v>7.2810000000000015</v>
      </c>
      <c r="T192" s="304">
        <f t="shared" ca="1" si="59"/>
        <v>71.426610000000025</v>
      </c>
      <c r="U192" s="311">
        <f t="shared" ca="1" si="60"/>
        <v>0</v>
      </c>
      <c r="V192" s="306">
        <f t="shared" ca="1" si="61"/>
        <v>1.1954475916679033</v>
      </c>
      <c r="W192" s="304">
        <f t="shared" ca="1" si="62"/>
        <v>184.45517707140652</v>
      </c>
      <c r="Y192" s="314" t="str">
        <f t="shared" ca="1" si="80"/>
        <v/>
      </c>
      <c r="Z192" s="315" t="str">
        <f t="shared" ca="1" si="81"/>
        <v/>
      </c>
      <c r="AA192" s="316" t="str">
        <f t="shared" ca="1" si="82"/>
        <v/>
      </c>
      <c r="AC192" s="310" t="e">
        <f t="shared" ca="1" si="83"/>
        <v>#N/A</v>
      </c>
      <c r="AD192" s="323" t="e">
        <f t="shared" ca="1" si="84"/>
        <v>#N/A</v>
      </c>
      <c r="AE192" s="324">
        <f t="shared" ca="1" si="63"/>
        <v>244.18961545647369</v>
      </c>
      <c r="AG192" s="306">
        <f t="shared" ca="1" si="85"/>
        <v>-35.036346827081395</v>
      </c>
      <c r="AH192" s="304">
        <f t="shared" ca="1" si="86"/>
        <v>-25.421117354937394</v>
      </c>
    </row>
    <row r="193" spans="1:34" x14ac:dyDescent="0.2">
      <c r="A193" s="347">
        <f t="shared" ca="1" si="64"/>
        <v>0.01</v>
      </c>
      <c r="B193" s="304">
        <f t="shared" ca="1" si="65"/>
        <v>1.8900000000000015</v>
      </c>
      <c r="D193" s="306">
        <f t="shared" ca="1" si="66"/>
        <v>-5.0253702104554767</v>
      </c>
      <c r="E193" s="307">
        <f t="shared" ca="1" si="67"/>
        <v>-34.640335089667062</v>
      </c>
      <c r="F193" s="304">
        <f t="shared" ca="1" si="68"/>
        <v>35.002959315985734</v>
      </c>
      <c r="G193" s="306">
        <f t="shared" ca="1" si="69"/>
        <v>42.959454770352416</v>
      </c>
      <c r="H193" s="307">
        <f t="shared" ca="1" si="70"/>
        <v>212.1644025710425</v>
      </c>
      <c r="I193" s="304">
        <f t="shared" ca="1" si="71"/>
        <v>216.46997129508134</v>
      </c>
      <c r="J193" s="306">
        <f t="shared" ca="1" si="72"/>
        <v>48.122058253487417</v>
      </c>
      <c r="K193" s="307">
        <f t="shared" ca="1" si="73"/>
        <v>246.3129914989386</v>
      </c>
      <c r="L193" s="304">
        <f t="shared" ca="1" si="58"/>
        <v>250.96976366030279</v>
      </c>
      <c r="M193" s="306">
        <f t="shared" ca="1" si="74"/>
        <v>1.37101545212999</v>
      </c>
      <c r="N193" s="304">
        <f t="shared" ca="1" si="75"/>
        <v>78.55339905426878</v>
      </c>
      <c r="P193" s="310">
        <f t="shared" ca="1" si="76"/>
        <v>23</v>
      </c>
      <c r="Q193" s="304">
        <f t="shared" ca="1" si="77"/>
        <v>0</v>
      </c>
      <c r="R193" s="306">
        <f t="shared" ca="1" si="78"/>
        <v>0</v>
      </c>
      <c r="S193" s="307">
        <f t="shared" ca="1" si="79"/>
        <v>7.2810000000000015</v>
      </c>
      <c r="T193" s="304">
        <f t="shared" ca="1" si="59"/>
        <v>71.426610000000025</v>
      </c>
      <c r="U193" s="311">
        <f t="shared" ca="1" si="60"/>
        <v>0</v>
      </c>
      <c r="V193" s="306">
        <f t="shared" ca="1" si="61"/>
        <v>1.1951937419704126</v>
      </c>
      <c r="W193" s="304">
        <f t="shared" ca="1" si="62"/>
        <v>183.82197404226358</v>
      </c>
      <c r="Y193" s="314" t="str">
        <f t="shared" ca="1" si="80"/>
        <v/>
      </c>
      <c r="Z193" s="315" t="str">
        <f t="shared" ca="1" si="81"/>
        <v/>
      </c>
      <c r="AA193" s="316" t="str">
        <f t="shared" ca="1" si="82"/>
        <v/>
      </c>
      <c r="AC193" s="310" t="e">
        <f t="shared" ca="1" si="83"/>
        <v>#N/A</v>
      </c>
      <c r="AD193" s="323" t="e">
        <f t="shared" ca="1" si="84"/>
        <v>#N/A</v>
      </c>
      <c r="AE193" s="324">
        <f t="shared" ca="1" si="63"/>
        <v>246.3129914989386</v>
      </c>
      <c r="AG193" s="306">
        <f t="shared" ca="1" si="85"/>
        <v>-34.948824619477278</v>
      </c>
      <c r="AH193" s="304">
        <f t="shared" ca="1" si="86"/>
        <v>-25.333769684302499</v>
      </c>
    </row>
    <row r="194" spans="1:34" x14ac:dyDescent="0.2">
      <c r="A194" s="347">
        <f t="shared" ca="1" si="64"/>
        <v>0.01</v>
      </c>
      <c r="B194" s="304">
        <f t="shared" ca="1" si="65"/>
        <v>1.9000000000000015</v>
      </c>
      <c r="D194" s="306">
        <f t="shared" ca="1" si="66"/>
        <v>-5.0103434362819428</v>
      </c>
      <c r="E194" s="307">
        <f t="shared" ca="1" si="67"/>
        <v>-34.554646493235325</v>
      </c>
      <c r="F194" s="304">
        <f t="shared" ca="1" si="68"/>
        <v>34.916001140192925</v>
      </c>
      <c r="G194" s="306">
        <f t="shared" ca="1" si="69"/>
        <v>42.909351335989598</v>
      </c>
      <c r="H194" s="307">
        <f t="shared" ca="1" si="70"/>
        <v>211.81885610611016</v>
      </c>
      <c r="I194" s="304">
        <f t="shared" ca="1" si="71"/>
        <v>216.12135534041144</v>
      </c>
      <c r="J194" s="306">
        <f t="shared" ca="1" si="72"/>
        <v>48.551402284019126</v>
      </c>
      <c r="K194" s="307">
        <f t="shared" ca="1" si="73"/>
        <v>248.43290779232436</v>
      </c>
      <c r="L194" s="304">
        <f t="shared" ca="1" si="58"/>
        <v>253.13266944014595</v>
      </c>
      <c r="M194" s="306">
        <f t="shared" ca="1" si="74"/>
        <v>1.3709253712901013</v>
      </c>
      <c r="N194" s="304">
        <f t="shared" ca="1" si="75"/>
        <v>78.54823780232816</v>
      </c>
      <c r="P194" s="310">
        <f t="shared" ca="1" si="76"/>
        <v>23</v>
      </c>
      <c r="Q194" s="304">
        <f t="shared" ca="1" si="77"/>
        <v>0</v>
      </c>
      <c r="R194" s="306">
        <f t="shared" ca="1" si="78"/>
        <v>0</v>
      </c>
      <c r="S194" s="307">
        <f t="shared" ca="1" si="79"/>
        <v>7.2810000000000015</v>
      </c>
      <c r="T194" s="304">
        <f t="shared" ca="1" si="59"/>
        <v>71.426610000000025</v>
      </c>
      <c r="U194" s="311">
        <f t="shared" ca="1" si="60"/>
        <v>0</v>
      </c>
      <c r="V194" s="306">
        <f t="shared" ca="1" si="61"/>
        <v>1.1949403589965246</v>
      </c>
      <c r="W194" s="304">
        <f t="shared" ca="1" si="62"/>
        <v>183.1915302627398</v>
      </c>
      <c r="Y194" s="314" t="str">
        <f t="shared" ca="1" si="80"/>
        <v/>
      </c>
      <c r="Z194" s="315" t="str">
        <f t="shared" ca="1" si="81"/>
        <v/>
      </c>
      <c r="AA194" s="316" t="str">
        <f t="shared" ca="1" si="82"/>
        <v/>
      </c>
      <c r="AC194" s="310" t="e">
        <f t="shared" ca="1" si="83"/>
        <v>#N/A</v>
      </c>
      <c r="AD194" s="323" t="e">
        <f t="shared" ca="1" si="84"/>
        <v>#N/A</v>
      </c>
      <c r="AE194" s="324">
        <f t="shared" ca="1" si="63"/>
        <v>248.43290779232436</v>
      </c>
      <c r="AG194" s="306">
        <f t="shared" ca="1" si="85"/>
        <v>-34.861683153450855</v>
      </c>
      <c r="AH194" s="304">
        <f t="shared" ca="1" si="86"/>
        <v>-25.246803192180131</v>
      </c>
    </row>
    <row r="195" spans="1:34" x14ac:dyDescent="0.2">
      <c r="A195" s="347">
        <f t="shared" ca="1" si="64"/>
        <v>0.01</v>
      </c>
      <c r="B195" s="304">
        <f t="shared" ca="1" si="65"/>
        <v>1.9100000000000015</v>
      </c>
      <c r="D195" s="306">
        <f t="shared" ca="1" si="66"/>
        <v>-4.9953810996275259</v>
      </c>
      <c r="E195" s="307">
        <f t="shared" ca="1" si="67"/>
        <v>-34.469331297085034</v>
      </c>
      <c r="F195" s="304">
        <f t="shared" ca="1" si="68"/>
        <v>34.829421936040248</v>
      </c>
      <c r="G195" s="306">
        <f t="shared" ca="1" si="69"/>
        <v>42.859397524993319</v>
      </c>
      <c r="H195" s="307">
        <f t="shared" ca="1" si="70"/>
        <v>211.4741627931393</v>
      </c>
      <c r="I195" s="304">
        <f t="shared" ca="1" si="71"/>
        <v>215.77360701731939</v>
      </c>
      <c r="J195" s="306">
        <f t="shared" ca="1" si="72"/>
        <v>48.980246028324039</v>
      </c>
      <c r="K195" s="307">
        <f t="shared" ca="1" si="73"/>
        <v>250.54937288682061</v>
      </c>
      <c r="L195" s="304">
        <f t="shared" ca="1" si="58"/>
        <v>255.29209301303132</v>
      </c>
      <c r="M195" s="306">
        <f t="shared" ca="1" si="74"/>
        <v>1.3708351051330772</v>
      </c>
      <c r="N195" s="304">
        <f t="shared" ca="1" si="75"/>
        <v>78.543065932497811</v>
      </c>
      <c r="P195" s="310">
        <f t="shared" ca="1" si="76"/>
        <v>23</v>
      </c>
      <c r="Q195" s="304">
        <f t="shared" ca="1" si="77"/>
        <v>0</v>
      </c>
      <c r="R195" s="306">
        <f t="shared" ca="1" si="78"/>
        <v>0</v>
      </c>
      <c r="S195" s="307">
        <f t="shared" ca="1" si="79"/>
        <v>7.2810000000000015</v>
      </c>
      <c r="T195" s="304">
        <f t="shared" ca="1" si="59"/>
        <v>71.426610000000025</v>
      </c>
      <c r="U195" s="311">
        <f t="shared" ca="1" si="60"/>
        <v>0</v>
      </c>
      <c r="V195" s="306">
        <f t="shared" ca="1" si="61"/>
        <v>1.1946874414481525</v>
      </c>
      <c r="W195" s="304">
        <f t="shared" ca="1" si="62"/>
        <v>182.56382973951341</v>
      </c>
      <c r="Y195" s="314" t="str">
        <f t="shared" ca="1" si="80"/>
        <v/>
      </c>
      <c r="Z195" s="315" t="str">
        <f t="shared" ca="1" si="81"/>
        <v/>
      </c>
      <c r="AA195" s="316" t="str">
        <f t="shared" ca="1" si="82"/>
        <v/>
      </c>
      <c r="AC195" s="310" t="e">
        <f t="shared" ca="1" si="83"/>
        <v>#N/A</v>
      </c>
      <c r="AD195" s="323" t="e">
        <f t="shared" ca="1" si="84"/>
        <v>#N/A</v>
      </c>
      <c r="AE195" s="324">
        <f t="shared" ca="1" si="63"/>
        <v>250.54937288682061</v>
      </c>
      <c r="AG195" s="306">
        <f t="shared" ca="1" si="85"/>
        <v>-34.774920215146679</v>
      </c>
      <c r="AH195" s="304">
        <f t="shared" ca="1" si="86"/>
        <v>-25.160215665806863</v>
      </c>
    </row>
    <row r="196" spans="1:34" x14ac:dyDescent="0.2">
      <c r="A196" s="347">
        <f t="shared" ca="1" si="64"/>
        <v>0.01</v>
      </c>
      <c r="B196" s="304">
        <f t="shared" ca="1" si="65"/>
        <v>1.9200000000000015</v>
      </c>
      <c r="D196" s="306">
        <f t="shared" ca="1" si="66"/>
        <v>-4.9804828253857885</v>
      </c>
      <c r="E196" s="307">
        <f t="shared" ca="1" si="67"/>
        <v>-34.384387336869906</v>
      </c>
      <c r="F196" s="304">
        <f t="shared" ca="1" si="68"/>
        <v>34.74321950691764</v>
      </c>
      <c r="G196" s="306">
        <f t="shared" ca="1" si="69"/>
        <v>42.809592696739465</v>
      </c>
      <c r="H196" s="307">
        <f t="shared" ca="1" si="70"/>
        <v>211.13031891977059</v>
      </c>
      <c r="I196" s="304">
        <f t="shared" ca="1" si="71"/>
        <v>215.42672256251026</v>
      </c>
      <c r="J196" s="306">
        <f t="shared" ca="1" si="72"/>
        <v>49.408590979432702</v>
      </c>
      <c r="K196" s="307">
        <f t="shared" ca="1" si="73"/>
        <v>252.66239529538515</v>
      </c>
      <c r="L196" s="304">
        <f t="shared" ref="L196:L259" ca="1" si="87">SQRT(pos_x^2+pos_z^2)</f>
        <v>257.44804302805323</v>
      </c>
      <c r="M196" s="306">
        <f t="shared" ca="1" si="74"/>
        <v>1.3707446533413681</v>
      </c>
      <c r="N196" s="304">
        <f t="shared" ca="1" si="75"/>
        <v>78.537883426583491</v>
      </c>
      <c r="P196" s="310">
        <f t="shared" ca="1" si="76"/>
        <v>23</v>
      </c>
      <c r="Q196" s="304">
        <f t="shared" ca="1" si="77"/>
        <v>0</v>
      </c>
      <c r="R196" s="306">
        <f t="shared" ca="1" si="78"/>
        <v>0</v>
      </c>
      <c r="S196" s="307">
        <f t="shared" ca="1" si="79"/>
        <v>7.2810000000000015</v>
      </c>
      <c r="T196" s="304">
        <f t="shared" ref="T196:T259" ca="1" si="88">m*g</f>
        <v>71.426610000000025</v>
      </c>
      <c r="U196" s="311">
        <f t="shared" ref="U196:U259" ca="1" si="89">IF(pos_xz&lt;L_rampe,Poids*COS(Beta),0)</f>
        <v>0</v>
      </c>
      <c r="V196" s="306">
        <f t="shared" ref="V196:V259" ca="1" si="90">Rho_moyen*(20000-Alt_rampe-pos_z)/(20000+Alt_rampe+pos_z)</f>
        <v>1.1944349880331049</v>
      </c>
      <c r="W196" s="304">
        <f t="shared" ref="W196:W259" ca="1" si="91">1/2*Rho*Sref*Cx*vit_xz^2</f>
        <v>181.93885659603575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252.66239529538515</v>
      </c>
      <c r="AG196" s="306">
        <f t="shared" ca="1" si="85"/>
        <v>-34.688533606885528</v>
      </c>
      <c r="AH196" s="304">
        <f t="shared" ca="1" si="86"/>
        <v>-25.074004908599555</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-4.9656482411877017</v>
      </c>
      <c r="E197" s="307">
        <f t="shared" ref="E197:E260" ca="1" si="96">IF(AND(L196&lt;L_rampe,Poussee&lt;Poids*SIN(M196)),0,(-W196+Poussee)/m*SIN(M196)+U196/m*COS(M196)-Poids/m)</f>
        <v>-34.29981246404634</v>
      </c>
      <c r="F197" s="304">
        <f t="shared" ref="F197:F260" ca="1" si="97">SQRT(acc_x^2+acc_z^2)</f>
        <v>34.657391672253112</v>
      </c>
      <c r="G197" s="306">
        <f t="shared" ref="G197:G260" ca="1" si="98">G196+acc_x*pas</f>
        <v>42.759936214327588</v>
      </c>
      <c r="H197" s="307">
        <f t="shared" ref="H197:H260" ca="1" si="99">H196+acc_z*pas</f>
        <v>210.78732079513011</v>
      </c>
      <c r="I197" s="304">
        <f t="shared" ref="I197:I260" ca="1" si="100">SQRT(vit_x^2+vit_z^2)</f>
        <v>215.08069823450558</v>
      </c>
      <c r="J197" s="306">
        <f t="shared" ref="J197:J260" ca="1" si="101">J196+0.5*(vit_x+G196)*pas*(K196&gt;=0)</f>
        <v>49.836438623988037</v>
      </c>
      <c r="K197" s="307">
        <f t="shared" ref="K197:K260" ca="1" si="102">K196+0.5*(vit_z+H196)*pas</f>
        <v>254.77198349395965</v>
      </c>
      <c r="L197" s="304">
        <f t="shared" ca="1" si="87"/>
        <v>259.60052809686073</v>
      </c>
      <c r="M197" s="306">
        <f t="shared" ref="M197:M260" ca="1" si="103">IF(AND(L196&gt;L_rampe,G197&gt;0),ATAN2(G197,H197),$M$4)</f>
        <v>1.3706540155964115</v>
      </c>
      <c r="N197" s="304">
        <f t="shared" ref="N197:N260" ca="1" si="104">DEGREES(Beta)</f>
        <v>78.532690266332892</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7.2810000000000015</v>
      </c>
      <c r="T197" s="304">
        <f t="shared" ca="1" si="88"/>
        <v>71.426610000000025</v>
      </c>
      <c r="U197" s="311">
        <f t="shared" ca="1" si="89"/>
        <v>0</v>
      </c>
      <c r="V197" s="306">
        <f t="shared" ca="1" si="90"/>
        <v>1.1941829974650484</v>
      </c>
      <c r="W197" s="304">
        <f t="shared" ca="1" si="91"/>
        <v>181.31659507150553</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254.77198349395965</v>
      </c>
      <c r="AG197" s="306">
        <f t="shared" ref="AG197:AG260" ca="1" si="114">IF(AND(L196&lt;L_rampe,Poussee&lt;Poids*SIN(M196)),0,(-W196+Poussee)/m-Poids*SIN(M196)/m)</f>
        <v>-34.60252114702223</v>
      </c>
      <c r="AH197" s="304">
        <f t="shared" ref="AH197:AH260" ca="1" si="115">IF(AND(L196&lt;L_rampe,Poussee&lt;Poids*SIN(M196)), g*SIN(M196), (-W196+Poussee)/m)</f>
        <v>-24.988168740013144</v>
      </c>
    </row>
    <row r="198" spans="1:34" x14ac:dyDescent="0.2">
      <c r="A198" s="347">
        <f t="shared" ca="1" si="93"/>
        <v>0.01</v>
      </c>
      <c r="B198" s="304">
        <f t="shared" ca="1" si="94"/>
        <v>1.9400000000000015</v>
      </c>
      <c r="D198" s="306">
        <f t="shared" ca="1" si="95"/>
        <v>-4.9508769773775887</v>
      </c>
      <c r="E198" s="307">
        <f t="shared" ca="1" si="96"/>
        <v>-34.215604545734564</v>
      </c>
      <c r="F198" s="304">
        <f t="shared" ca="1" si="97"/>
        <v>34.571936267371825</v>
      </c>
      <c r="G198" s="306">
        <f t="shared" ca="1" si="98"/>
        <v>42.710427444553815</v>
      </c>
      <c r="H198" s="307">
        <f t="shared" ca="1" si="99"/>
        <v>210.44516474967276</v>
      </c>
      <c r="I198" s="304">
        <f t="shared" ca="1" si="100"/>
        <v>214.73553031348445</v>
      </c>
      <c r="J198" s="306">
        <f t="shared" ca="1" si="101"/>
        <v>50.263790442282442</v>
      </c>
      <c r="K198" s="307">
        <f t="shared" ca="1" si="102"/>
        <v>256.87814592168365</v>
      </c>
      <c r="L198" s="304">
        <f t="shared" ca="1" si="87"/>
        <v>261.74955679387017</v>
      </c>
      <c r="M198" s="306">
        <f t="shared" ca="1" si="103"/>
        <v>1.3705631915786285</v>
      </c>
      <c r="N198" s="304">
        <f t="shared" ca="1" si="104"/>
        <v>78.527486433435499</v>
      </c>
      <c r="P198" s="310">
        <f t="shared" ca="1" si="105"/>
        <v>23</v>
      </c>
      <c r="Q198" s="304">
        <f t="shared" ca="1" si="106"/>
        <v>0</v>
      </c>
      <c r="R198" s="306">
        <f t="shared" ca="1" si="107"/>
        <v>0</v>
      </c>
      <c r="S198" s="307">
        <f t="shared" ca="1" si="108"/>
        <v>7.2810000000000015</v>
      </c>
      <c r="T198" s="304">
        <f t="shared" ca="1" si="88"/>
        <v>71.426610000000025</v>
      </c>
      <c r="U198" s="311">
        <f t="shared" ca="1" si="89"/>
        <v>0</v>
      </c>
      <c r="V198" s="306">
        <f t="shared" ca="1" si="90"/>
        <v>1.1939314684634743</v>
      </c>
      <c r="W198" s="304">
        <f t="shared" ca="1" si="91"/>
        <v>180.69702951985445</v>
      </c>
      <c r="Y198" s="314" t="str">
        <f t="shared" ca="1" si="109"/>
        <v/>
      </c>
      <c r="Z198" s="315" t="str">
        <f t="shared" ca="1" si="110"/>
        <v/>
      </c>
      <c r="AA198" s="316" t="str">
        <f t="shared" ca="1" si="111"/>
        <v/>
      </c>
      <c r="AC198" s="310" t="e">
        <f t="shared" ca="1" si="112"/>
        <v>#N/A</v>
      </c>
      <c r="AD198" s="323" t="e">
        <f t="shared" ca="1" si="113"/>
        <v>#N/A</v>
      </c>
      <c r="AE198" s="324">
        <f t="shared" ca="1" si="92"/>
        <v>256.87814592168365</v>
      </c>
      <c r="AG198" s="306">
        <f t="shared" ca="1" si="114"/>
        <v>-34.516880669804742</v>
      </c>
      <c r="AH198" s="304">
        <f t="shared" ca="1" si="115"/>
        <v>-24.902704995399738</v>
      </c>
    </row>
    <row r="199" spans="1:34" x14ac:dyDescent="0.2">
      <c r="A199" s="347">
        <f t="shared" ca="1" si="93"/>
        <v>0.01</v>
      </c>
      <c r="B199" s="304">
        <f t="shared" ca="1" si="94"/>
        <v>1.9500000000000015</v>
      </c>
      <c r="D199" s="306">
        <f t="shared" ca="1" si="95"/>
        <v>-4.9361686669893459</v>
      </c>
      <c r="E199" s="307">
        <f t="shared" ca="1" si="96"/>
        <v>-34.131761464581338</v>
      </c>
      <c r="F199" s="304">
        <f t="shared" ca="1" si="97"/>
        <v>34.486851143356759</v>
      </c>
      <c r="G199" s="306">
        <f t="shared" ca="1" si="98"/>
        <v>42.661065757883925</v>
      </c>
      <c r="H199" s="307">
        <f t="shared" ca="1" si="99"/>
        <v>210.10384713502694</v>
      </c>
      <c r="I199" s="304">
        <f t="shared" ca="1" si="100"/>
        <v>214.39121510112597</v>
      </c>
      <c r="J199" s="306">
        <f t="shared" ca="1" si="101"/>
        <v>50.690647908294629</v>
      </c>
      <c r="K199" s="307">
        <f t="shared" ca="1" si="102"/>
        <v>258.98089098110717</v>
      </c>
      <c r="L199" s="304">
        <f t="shared" ca="1" si="87"/>
        <v>263.89513765647678</v>
      </c>
      <c r="M199" s="306">
        <f t="shared" ca="1" si="103"/>
        <v>1.3704721809674194</v>
      </c>
      <c r="N199" s="304">
        <f t="shared" ca="1" si="104"/>
        <v>78.522271909522317</v>
      </c>
      <c r="P199" s="310">
        <f t="shared" ca="1" si="105"/>
        <v>23</v>
      </c>
      <c r="Q199" s="304">
        <f t="shared" ca="1" si="106"/>
        <v>0</v>
      </c>
      <c r="R199" s="306">
        <f t="shared" ca="1" si="107"/>
        <v>0</v>
      </c>
      <c r="S199" s="307">
        <f t="shared" ca="1" si="108"/>
        <v>7.2810000000000015</v>
      </c>
      <c r="T199" s="304">
        <f t="shared" ca="1" si="88"/>
        <v>71.426610000000025</v>
      </c>
      <c r="U199" s="311">
        <f t="shared" ca="1" si="89"/>
        <v>0</v>
      </c>
      <c r="V199" s="306">
        <f t="shared" ca="1" si="90"/>
        <v>1.1936803997536629</v>
      </c>
      <c r="W199" s="304">
        <f t="shared" ca="1" si="91"/>
        <v>180.08014440874189</v>
      </c>
      <c r="Y199" s="314" t="str">
        <f t="shared" ca="1" si="109"/>
        <v/>
      </c>
      <c r="Z199" s="315" t="str">
        <f t="shared" ca="1" si="110"/>
        <v/>
      </c>
      <c r="AA199" s="316" t="str">
        <f t="shared" ca="1" si="111"/>
        <v/>
      </c>
      <c r="AC199" s="310" t="e">
        <f t="shared" ca="1" si="112"/>
        <v>#N/A</v>
      </c>
      <c r="AD199" s="323" t="e">
        <f t="shared" ca="1" si="113"/>
        <v>#N/A</v>
      </c>
      <c r="AE199" s="324">
        <f t="shared" ca="1" si="92"/>
        <v>258.98089098110717</v>
      </c>
      <c r="AG199" s="306">
        <f t="shared" ca="1" si="114"/>
        <v>-34.431610025234789</v>
      </c>
      <c r="AH199" s="304">
        <f t="shared" ca="1" si="115"/>
        <v>-24.817611525869307</v>
      </c>
    </row>
    <row r="200" spans="1:34" x14ac:dyDescent="0.2">
      <c r="A200" s="347">
        <f t="shared" ca="1" si="93"/>
        <v>0.01</v>
      </c>
      <c r="B200" s="304">
        <f t="shared" ca="1" si="94"/>
        <v>1.9600000000000015</v>
      </c>
      <c r="D200" s="306">
        <f t="shared" ca="1" si="95"/>
        <v>-4.9215229457229013</v>
      </c>
      <c r="E200" s="307">
        <f t="shared" ca="1" si="96"/>
        <v>-34.048281118623933</v>
      </c>
      <c r="F200" s="304">
        <f t="shared" ca="1" si="97"/>
        <v>34.402134166910635</v>
      </c>
      <c r="G200" s="306">
        <f t="shared" ca="1" si="98"/>
        <v>42.611850528426693</v>
      </c>
      <c r="H200" s="307">
        <f t="shared" ca="1" si="99"/>
        <v>209.7633643238407</v>
      </c>
      <c r="I200" s="304">
        <f t="shared" ca="1" si="100"/>
        <v>214.04774892045305</v>
      </c>
      <c r="J200" s="306">
        <f t="shared" ca="1" si="101"/>
        <v>51.117012489726179</v>
      </c>
      <c r="K200" s="307">
        <f t="shared" ca="1" si="102"/>
        <v>261.08022703840152</v>
      </c>
      <c r="L200" s="304">
        <f t="shared" ca="1" si="87"/>
        <v>266.03727918526397</v>
      </c>
      <c r="M200" s="306">
        <f t="shared" ca="1" si="103"/>
        <v>1.3703809834411631</v>
      </c>
      <c r="N200" s="304">
        <f t="shared" ca="1" si="104"/>
        <v>78.517046676165805</v>
      </c>
      <c r="P200" s="310">
        <f t="shared" ca="1" si="105"/>
        <v>23</v>
      </c>
      <c r="Q200" s="304">
        <f t="shared" ca="1" si="106"/>
        <v>0</v>
      </c>
      <c r="R200" s="306">
        <f t="shared" ca="1" si="107"/>
        <v>0</v>
      </c>
      <c r="S200" s="307">
        <f t="shared" ca="1" si="108"/>
        <v>7.2810000000000015</v>
      </c>
      <c r="T200" s="304">
        <f t="shared" ca="1" si="88"/>
        <v>71.426610000000025</v>
      </c>
      <c r="U200" s="311">
        <f t="shared" ca="1" si="89"/>
        <v>0</v>
      </c>
      <c r="V200" s="306">
        <f t="shared" ca="1" si="90"/>
        <v>1.1934297900666484</v>
      </c>
      <c r="W200" s="304">
        <f t="shared" ca="1" si="91"/>
        <v>179.46592431856118</v>
      </c>
      <c r="Y200" s="314" t="str">
        <f t="shared" ca="1" si="109"/>
        <v/>
      </c>
      <c r="Z200" s="315" t="str">
        <f t="shared" ca="1" si="110"/>
        <v/>
      </c>
      <c r="AA200" s="316" t="str">
        <f t="shared" ca="1" si="111"/>
        <v/>
      </c>
      <c r="AC200" s="310" t="e">
        <f t="shared" ca="1" si="112"/>
        <v>#N/A</v>
      </c>
      <c r="AD200" s="323" t="e">
        <f t="shared" ca="1" si="113"/>
        <v>#N/A</v>
      </c>
      <c r="AE200" s="324">
        <f t="shared" ca="1" si="92"/>
        <v>261.08022703840152</v>
      </c>
      <c r="AG200" s="306">
        <f t="shared" ca="1" si="114"/>
        <v>-34.346707078929803</v>
      </c>
      <c r="AH200" s="304">
        <f t="shared" ca="1" si="115"/>
        <v>-24.732886198151608</v>
      </c>
    </row>
    <row r="201" spans="1:34" x14ac:dyDescent="0.2">
      <c r="A201" s="347">
        <f t="shared" ca="1" si="93"/>
        <v>0.01</v>
      </c>
      <c r="B201" s="304">
        <f t="shared" ca="1" si="94"/>
        <v>1.9700000000000015</v>
      </c>
      <c r="D201" s="306">
        <f t="shared" ca="1" si="95"/>
        <v>-4.9069394519208647</v>
      </c>
      <c r="E201" s="307">
        <f t="shared" ca="1" si="96"/>
        <v>-33.965161421155656</v>
      </c>
      <c r="F201" s="304">
        <f t="shared" ca="1" si="97"/>
        <v>34.317783220219482</v>
      </c>
      <c r="G201" s="306">
        <f t="shared" ca="1" si="98"/>
        <v>42.562781133907485</v>
      </c>
      <c r="H201" s="307">
        <f t="shared" ca="1" si="99"/>
        <v>209.42371270962914</v>
      </c>
      <c r="I201" s="304">
        <f t="shared" ca="1" si="100"/>
        <v>213.70512811567764</v>
      </c>
      <c r="J201" s="306">
        <f t="shared" ca="1" si="101"/>
        <v>51.542885648037853</v>
      </c>
      <c r="K201" s="307">
        <f t="shared" ca="1" si="102"/>
        <v>263.17616242356888</v>
      </c>
      <c r="L201" s="304">
        <f t="shared" ca="1" si="87"/>
        <v>268.17598984421295</v>
      </c>
      <c r="M201" s="306">
        <f t="shared" ca="1" si="103"/>
        <v>1.3702895986772119</v>
      </c>
      <c r="N201" s="304">
        <f t="shared" ca="1" si="104"/>
        <v>78.511810714879601</v>
      </c>
      <c r="P201" s="310">
        <f t="shared" ca="1" si="105"/>
        <v>23</v>
      </c>
      <c r="Q201" s="304">
        <f t="shared" ca="1" si="106"/>
        <v>0</v>
      </c>
      <c r="R201" s="306">
        <f t="shared" ca="1" si="107"/>
        <v>0</v>
      </c>
      <c r="S201" s="307">
        <f t="shared" ca="1" si="108"/>
        <v>7.2810000000000015</v>
      </c>
      <c r="T201" s="304">
        <f t="shared" ca="1" si="88"/>
        <v>71.426610000000025</v>
      </c>
      <c r="U201" s="311">
        <f t="shared" ca="1" si="89"/>
        <v>0</v>
      </c>
      <c r="V201" s="306">
        <f t="shared" ca="1" si="90"/>
        <v>1.1931796381391857</v>
      </c>
      <c r="W201" s="304">
        <f t="shared" ca="1" si="91"/>
        <v>178.85435394145523</v>
      </c>
      <c r="Y201" s="314" t="str">
        <f t="shared" ca="1" si="109"/>
        <v/>
      </c>
      <c r="Z201" s="315" t="str">
        <f t="shared" ca="1" si="110"/>
        <v/>
      </c>
      <c r="AA201" s="316" t="str">
        <f t="shared" ca="1" si="111"/>
        <v/>
      </c>
      <c r="AC201" s="310" t="e">
        <f t="shared" ca="1" si="112"/>
        <v>#N/A</v>
      </c>
      <c r="AD201" s="323" t="e">
        <f t="shared" ca="1" si="113"/>
        <v>#N/A</v>
      </c>
      <c r="AE201" s="324">
        <f t="shared" ca="1" si="92"/>
        <v>263.17616242356888</v>
      </c>
      <c r="AG201" s="306">
        <f t="shared" ca="1" si="114"/>
        <v>-34.262169711986438</v>
      </c>
      <c r="AH201" s="304">
        <f t="shared" ca="1" si="115"/>
        <v>-24.64852689445971</v>
      </c>
    </row>
    <row r="202" spans="1:34" x14ac:dyDescent="0.2">
      <c r="A202" s="347">
        <f t="shared" ca="1" si="93"/>
        <v>0.01</v>
      </c>
      <c r="B202" s="304">
        <f t="shared" ca="1" si="94"/>
        <v>1.9800000000000015</v>
      </c>
      <c r="D202" s="306">
        <f t="shared" ca="1" si="95"/>
        <v>-4.8924178265454943</v>
      </c>
      <c r="E202" s="307">
        <f t="shared" ca="1" si="96"/>
        <v>-33.882400300592614</v>
      </c>
      <c r="F202" s="304">
        <f t="shared" ca="1" si="97"/>
        <v>34.23379620081738</v>
      </c>
      <c r="G202" s="306">
        <f t="shared" ca="1" si="98"/>
        <v>42.513856955642034</v>
      </c>
      <c r="H202" s="307">
        <f t="shared" ca="1" si="99"/>
        <v>209.08488870662322</v>
      </c>
      <c r="I202" s="304">
        <f t="shared" ca="1" si="100"/>
        <v>213.3633490520474</v>
      </c>
      <c r="J202" s="306">
        <f t="shared" ca="1" si="101"/>
        <v>51.968268838485599</v>
      </c>
      <c r="K202" s="307">
        <f t="shared" ca="1" si="102"/>
        <v>265.26870543065013</v>
      </c>
      <c r="L202" s="304">
        <f t="shared" ca="1" si="87"/>
        <v>270.31127806090916</v>
      </c>
      <c r="M202" s="306">
        <f t="shared" ca="1" si="103"/>
        <v>1.3701980263518889</v>
      </c>
      <c r="N202" s="304">
        <f t="shared" ca="1" si="104"/>
        <v>78.506564007118385</v>
      </c>
      <c r="P202" s="310">
        <f t="shared" ca="1" si="105"/>
        <v>23</v>
      </c>
      <c r="Q202" s="304">
        <f t="shared" ca="1" si="106"/>
        <v>0</v>
      </c>
      <c r="R202" s="306">
        <f t="shared" ca="1" si="107"/>
        <v>0</v>
      </c>
      <c r="S202" s="307">
        <f t="shared" ca="1" si="108"/>
        <v>7.2810000000000015</v>
      </c>
      <c r="T202" s="304">
        <f t="shared" ca="1" si="88"/>
        <v>71.426610000000025</v>
      </c>
      <c r="U202" s="311">
        <f t="shared" ca="1" si="89"/>
        <v>0</v>
      </c>
      <c r="V202" s="306">
        <f t="shared" ca="1" si="90"/>
        <v>1.1929299427137163</v>
      </c>
      <c r="W202" s="304">
        <f t="shared" ca="1" si="91"/>
        <v>178.24541808034266</v>
      </c>
      <c r="Y202" s="314" t="str">
        <f t="shared" ca="1" si="109"/>
        <v/>
      </c>
      <c r="Z202" s="315" t="str">
        <f t="shared" ca="1" si="110"/>
        <v/>
      </c>
      <c r="AA202" s="316" t="str">
        <f t="shared" ca="1" si="111"/>
        <v/>
      </c>
      <c r="AC202" s="310" t="e">
        <f t="shared" ca="1" si="112"/>
        <v>#N/A</v>
      </c>
      <c r="AD202" s="323" t="e">
        <f t="shared" ca="1" si="113"/>
        <v>#N/A</v>
      </c>
      <c r="AE202" s="324">
        <f t="shared" ca="1" si="92"/>
        <v>265.26870543065013</v>
      </c>
      <c r="AG202" s="306">
        <f t="shared" ca="1" si="114"/>
        <v>-34.177995820845311</v>
      </c>
      <c r="AH202" s="304">
        <f t="shared" ca="1" si="115"/>
        <v>-24.564531512354787</v>
      </c>
    </row>
    <row r="203" spans="1:34" x14ac:dyDescent="0.2">
      <c r="A203" s="347">
        <f t="shared" ca="1" si="93"/>
        <v>0.01</v>
      </c>
      <c r="B203" s="304">
        <f t="shared" ca="1" si="94"/>
        <v>1.9900000000000015</v>
      </c>
      <c r="D203" s="306">
        <f t="shared" ca="1" si="95"/>
        <v>-4.8779577131558476</v>
      </c>
      <c r="E203" s="307">
        <f t="shared" ca="1" si="96"/>
        <v>-33.799995700341952</v>
      </c>
      <c r="F203" s="304">
        <f t="shared" ca="1" si="97"/>
        <v>34.150171021452749</v>
      </c>
      <c r="G203" s="306">
        <f t="shared" ca="1" si="98"/>
        <v>42.465077378510472</v>
      </c>
      <c r="H203" s="307">
        <f t="shared" ca="1" si="99"/>
        <v>208.74688874961979</v>
      </c>
      <c r="I203" s="304">
        <f t="shared" ca="1" si="100"/>
        <v>213.02240811569337</v>
      </c>
      <c r="J203" s="306">
        <f t="shared" ca="1" si="101"/>
        <v>52.393163510156363</v>
      </c>
      <c r="K203" s="307">
        <f t="shared" ca="1" si="102"/>
        <v>267.35786431793133</v>
      </c>
      <c r="L203" s="304">
        <f t="shared" ca="1" si="87"/>
        <v>272.44315222674868</v>
      </c>
      <c r="M203" s="306">
        <f t="shared" ca="1" si="103"/>
        <v>1.3701062661404853</v>
      </c>
      <c r="N203" s="304">
        <f t="shared" ca="1" si="104"/>
        <v>78.501306534277731</v>
      </c>
      <c r="P203" s="310">
        <f t="shared" ca="1" si="105"/>
        <v>23</v>
      </c>
      <c r="Q203" s="304">
        <f t="shared" ca="1" si="106"/>
        <v>0</v>
      </c>
      <c r="R203" s="306">
        <f t="shared" ca="1" si="107"/>
        <v>0</v>
      </c>
      <c r="S203" s="307">
        <f t="shared" ca="1" si="108"/>
        <v>7.2810000000000015</v>
      </c>
      <c r="T203" s="304">
        <f t="shared" ca="1" si="88"/>
        <v>71.426610000000025</v>
      </c>
      <c r="U203" s="311">
        <f t="shared" ca="1" si="89"/>
        <v>0</v>
      </c>
      <c r="V203" s="306">
        <f t="shared" ca="1" si="90"/>
        <v>1.1926807025383339</v>
      </c>
      <c r="W203" s="304">
        <f t="shared" ca="1" si="91"/>
        <v>177.63910164795359</v>
      </c>
      <c r="Y203" s="314" t="str">
        <f t="shared" ca="1" si="109"/>
        <v/>
      </c>
      <c r="Z203" s="315" t="str">
        <f t="shared" ca="1" si="110"/>
        <v/>
      </c>
      <c r="AA203" s="316" t="str">
        <f t="shared" ca="1" si="111"/>
        <v/>
      </c>
      <c r="AC203" s="310" t="e">
        <f t="shared" ca="1" si="112"/>
        <v>#N/A</v>
      </c>
      <c r="AD203" s="323" t="e">
        <f t="shared" ca="1" si="113"/>
        <v>#N/A</v>
      </c>
      <c r="AE203" s="324">
        <f t="shared" ca="1" si="92"/>
        <v>267.35786431793133</v>
      </c>
      <c r="AG203" s="306">
        <f t="shared" ca="1" si="114"/>
        <v>-34.094183317157274</v>
      </c>
      <c r="AH203" s="304">
        <f t="shared" ca="1" si="115"/>
        <v>-24.480897964612364</v>
      </c>
    </row>
    <row r="204" spans="1:34" x14ac:dyDescent="0.2">
      <c r="A204" s="347">
        <f t="shared" ca="1" si="93"/>
        <v>0.01</v>
      </c>
      <c r="B204" s="304">
        <f t="shared" ca="1" si="94"/>
        <v>2.0000000000000013</v>
      </c>
      <c r="D204" s="306">
        <f t="shared" ca="1" si="95"/>
        <v>-4.8635587578851762</v>
      </c>
      <c r="E204" s="307">
        <f t="shared" ca="1" si="96"/>
        <v>-33.71794557867134</v>
      </c>
      <c r="F204" s="304">
        <f t="shared" ca="1" si="97"/>
        <v>34.066905609955889</v>
      </c>
      <c r="G204" s="306">
        <f t="shared" ca="1" si="98"/>
        <v>42.416441790931621</v>
      </c>
      <c r="H204" s="307">
        <f t="shared" ca="1" si="99"/>
        <v>208.40970929383306</v>
      </c>
      <c r="I204" s="304">
        <f t="shared" ca="1" si="100"/>
        <v>212.68230171347943</v>
      </c>
      <c r="J204" s="306">
        <f t="shared" ca="1" si="101"/>
        <v>52.817571106003577</v>
      </c>
      <c r="K204" s="307">
        <f t="shared" ca="1" si="102"/>
        <v>269.44364730814857</v>
      </c>
      <c r="L204" s="304">
        <f t="shared" ca="1" si="87"/>
        <v>274.57162069714292</v>
      </c>
      <c r="M204" s="306">
        <f t="shared" ca="1" si="103"/>
        <v>1.3700143177172566</v>
      </c>
      <c r="N204" s="304">
        <f t="shared" ca="1" si="104"/>
        <v>78.496038277693842</v>
      </c>
      <c r="P204" s="310">
        <f t="shared" ca="1" si="105"/>
        <v>23</v>
      </c>
      <c r="Q204" s="304">
        <f t="shared" ca="1" si="106"/>
        <v>0</v>
      </c>
      <c r="R204" s="306">
        <f t="shared" ca="1" si="107"/>
        <v>0</v>
      </c>
      <c r="S204" s="307">
        <f t="shared" ca="1" si="108"/>
        <v>7.2810000000000015</v>
      </c>
      <c r="T204" s="304">
        <f t="shared" ca="1" si="88"/>
        <v>71.426610000000025</v>
      </c>
      <c r="U204" s="311">
        <f t="shared" ca="1" si="89"/>
        <v>0</v>
      </c>
      <c r="V204" s="306">
        <f t="shared" ca="1" si="90"/>
        <v>1.1924319163667509</v>
      </c>
      <c r="W204" s="304">
        <f t="shared" ca="1" si="91"/>
        <v>177.03538966587513</v>
      </c>
      <c r="Y204" s="314" t="str">
        <f t="shared" ca="1" si="109"/>
        <v/>
      </c>
      <c r="Z204" s="315" t="str">
        <f t="shared" ca="1" si="110"/>
        <v/>
      </c>
      <c r="AA204" s="316" t="str">
        <f t="shared" ca="1" si="111"/>
        <v/>
      </c>
      <c r="AC204" s="310">
        <f t="shared" ca="1" si="112"/>
        <v>2.0000000000000013</v>
      </c>
      <c r="AD204" s="323">
        <f t="shared" ca="1" si="113"/>
        <v>52.817571106003577</v>
      </c>
      <c r="AE204" s="324">
        <f t="shared" ca="1" si="92"/>
        <v>269.44364730814857</v>
      </c>
      <c r="AG204" s="306">
        <f t="shared" ca="1" si="114"/>
        <v>-34.010730127650945</v>
      </c>
      <c r="AH204" s="304">
        <f t="shared" ca="1" si="115"/>
        <v>-24.397624179089899</v>
      </c>
    </row>
    <row r="205" spans="1:34" x14ac:dyDescent="0.2">
      <c r="A205" s="347">
        <f t="shared" ca="1" si="93"/>
        <v>0.1</v>
      </c>
      <c r="B205" s="304">
        <f t="shared" ca="1" si="94"/>
        <v>2.1000000000000014</v>
      </c>
      <c r="D205" s="306">
        <f t="shared" ca="1" si="95"/>
        <v>-4.8492206094185448</v>
      </c>
      <c r="E205" s="307">
        <f t="shared" ca="1" si="96"/>
        <v>-33.636247908579826</v>
      </c>
      <c r="F205" s="304">
        <f t="shared" ca="1" si="97"/>
        <v>33.983997909107899</v>
      </c>
      <c r="G205" s="306">
        <f t="shared" ca="1" si="98"/>
        <v>41.931519729989766</v>
      </c>
      <c r="H205" s="307">
        <f t="shared" ca="1" si="99"/>
        <v>205.04608450297508</v>
      </c>
      <c r="I205" s="304">
        <f t="shared" ca="1" si="100"/>
        <v>209.28962974038564</v>
      </c>
      <c r="J205" s="306">
        <f t="shared" ca="1" si="101"/>
        <v>57.034969182049643</v>
      </c>
      <c r="K205" s="307">
        <f t="shared" ca="1" si="102"/>
        <v>290.11643699798896</v>
      </c>
      <c r="L205" s="304">
        <f t="shared" ca="1" si="87"/>
        <v>295.66963781559554</v>
      </c>
      <c r="M205" s="306">
        <f t="shared" ca="1" si="103"/>
        <v>1.3690795057939875</v>
      </c>
      <c r="N205" s="304">
        <f t="shared" ca="1" si="104"/>
        <v>78.442477499852018</v>
      </c>
      <c r="P205" s="310">
        <f t="shared" ca="1" si="105"/>
        <v>23</v>
      </c>
      <c r="Q205" s="304">
        <f t="shared" ca="1" si="106"/>
        <v>0</v>
      </c>
      <c r="R205" s="306">
        <f t="shared" ca="1" si="107"/>
        <v>0</v>
      </c>
      <c r="S205" s="307">
        <f t="shared" ca="1" si="108"/>
        <v>7.2810000000000015</v>
      </c>
      <c r="T205" s="304">
        <f t="shared" ca="1" si="88"/>
        <v>71.426610000000025</v>
      </c>
      <c r="U205" s="311">
        <f t="shared" ca="1" si="89"/>
        <v>0</v>
      </c>
      <c r="V205" s="306">
        <f t="shared" ca="1" si="90"/>
        <v>1.1899688914870399</v>
      </c>
      <c r="W205" s="304">
        <f t="shared" ca="1" si="91"/>
        <v>171.07825957974558</v>
      </c>
      <c r="Y205" s="314" t="str">
        <f t="shared" ca="1" si="109"/>
        <v/>
      </c>
      <c r="Z205" s="315" t="str">
        <f t="shared" ca="1" si="110"/>
        <v/>
      </c>
      <c r="AA205" s="316" t="str">
        <f t="shared" ca="1" si="111"/>
        <v/>
      </c>
      <c r="AC205" s="310" t="e">
        <f t="shared" ca="1" si="112"/>
        <v>#N/A</v>
      </c>
      <c r="AD205" s="323" t="e">
        <f t="shared" ca="1" si="113"/>
        <v>#N/A</v>
      </c>
      <c r="AE205" s="324">
        <f t="shared" ca="1" si="92"/>
        <v>290.11643699798896</v>
      </c>
      <c r="AG205" s="306">
        <f t="shared" ca="1" si="114"/>
        <v>-33.927634194001598</v>
      </c>
      <c r="AH205" s="304">
        <f t="shared" ca="1" si="115"/>
        <v>-24.314708098595673</v>
      </c>
    </row>
    <row r="206" spans="1:34" x14ac:dyDescent="0.2">
      <c r="A206" s="347">
        <f t="shared" ca="1" si="93"/>
        <v>0.1</v>
      </c>
      <c r="B206" s="304">
        <f t="shared" ca="1" si="94"/>
        <v>2.2000000000000015</v>
      </c>
      <c r="D206" s="306">
        <f t="shared" ca="1" si="95"/>
        <v>-4.7075689056459602</v>
      </c>
      <c r="E206" s="307">
        <f t="shared" ca="1" si="96"/>
        <v>-32.830118942655261</v>
      </c>
      <c r="F206" s="304">
        <f t="shared" ca="1" si="97"/>
        <v>33.165914954819151</v>
      </c>
      <c r="G206" s="306">
        <f t="shared" ca="1" si="98"/>
        <v>41.460762839425172</v>
      </c>
      <c r="H206" s="307">
        <f t="shared" ca="1" si="99"/>
        <v>201.76307260870956</v>
      </c>
      <c r="I206" s="304">
        <f t="shared" ca="1" si="100"/>
        <v>205.97896087643142</v>
      </c>
      <c r="J206" s="306">
        <f t="shared" ca="1" si="101"/>
        <v>61.204583310520391</v>
      </c>
      <c r="K206" s="307">
        <f t="shared" ca="1" si="102"/>
        <v>310.4568948535732</v>
      </c>
      <c r="L206" s="304">
        <f t="shared" ca="1" si="87"/>
        <v>316.43243288313073</v>
      </c>
      <c r="M206" s="306">
        <f t="shared" ca="1" si="103"/>
        <v>1.3681253064720307</v>
      </c>
      <c r="N206" s="304">
        <f t="shared" ca="1" si="104"/>
        <v>78.38780590588965</v>
      </c>
      <c r="P206" s="310">
        <f t="shared" ca="1" si="105"/>
        <v>23</v>
      </c>
      <c r="Q206" s="304">
        <f t="shared" ca="1" si="106"/>
        <v>0</v>
      </c>
      <c r="R206" s="306">
        <f t="shared" ca="1" si="107"/>
        <v>0</v>
      </c>
      <c r="S206" s="307">
        <f t="shared" ca="1" si="108"/>
        <v>7.2810000000000015</v>
      </c>
      <c r="T206" s="304">
        <f t="shared" ca="1" si="88"/>
        <v>71.426610000000025</v>
      </c>
      <c r="U206" s="311">
        <f t="shared" ca="1" si="89"/>
        <v>0</v>
      </c>
      <c r="V206" s="306">
        <f t="shared" ca="1" si="90"/>
        <v>1.1875503553992433</v>
      </c>
      <c r="W206" s="304">
        <f t="shared" ca="1" si="91"/>
        <v>165.3718389186906</v>
      </c>
      <c r="Y206" s="314" t="str">
        <f t="shared" ca="1" si="109"/>
        <v/>
      </c>
      <c r="Z206" s="315" t="str">
        <f t="shared" ca="1" si="110"/>
        <v/>
      </c>
      <c r="AA206" s="316" t="str">
        <f t="shared" ca="1" si="111"/>
        <v/>
      </c>
      <c r="AC206" s="310" t="e">
        <f t="shared" ca="1" si="112"/>
        <v>#N/A</v>
      </c>
      <c r="AD206" s="323" t="e">
        <f t="shared" ca="1" si="113"/>
        <v>#N/A</v>
      </c>
      <c r="AE206" s="324">
        <f t="shared" ca="1" si="92"/>
        <v>310.4568948535732</v>
      </c>
      <c r="AG206" s="306">
        <f t="shared" ca="1" si="114"/>
        <v>-33.107626354927419</v>
      </c>
      <c r="AH206" s="304">
        <f t="shared" ca="1" si="115"/>
        <v>-23.49653338548902</v>
      </c>
    </row>
    <row r="207" spans="1:34" x14ac:dyDescent="0.2">
      <c r="A207" s="347">
        <f t="shared" ca="1" si="93"/>
        <v>0.1</v>
      </c>
      <c r="B207" s="304">
        <f t="shared" ca="1" si="94"/>
        <v>2.3000000000000016</v>
      </c>
      <c r="D207" s="306">
        <f t="shared" ca="1" si="95"/>
        <v>-4.5717760717619864</v>
      </c>
      <c r="E207" s="307">
        <f t="shared" ca="1" si="96"/>
        <v>-32.05791644789872</v>
      </c>
      <c r="F207" s="304">
        <f t="shared" ca="1" si="97"/>
        <v>32.38226587857605</v>
      </c>
      <c r="G207" s="306">
        <f t="shared" ca="1" si="98"/>
        <v>41.003585232248973</v>
      </c>
      <c r="H207" s="307">
        <f t="shared" ca="1" si="99"/>
        <v>198.55728096391968</v>
      </c>
      <c r="I207" s="304">
        <f t="shared" ca="1" si="100"/>
        <v>202.74685651245804</v>
      </c>
      <c r="J207" s="306">
        <f t="shared" ca="1" si="101"/>
        <v>65.3278007141041</v>
      </c>
      <c r="K207" s="307">
        <f t="shared" ca="1" si="102"/>
        <v>330.47291253220465</v>
      </c>
      <c r="L207" s="304">
        <f t="shared" ca="1" si="87"/>
        <v>336.86802677556068</v>
      </c>
      <c r="M207" s="306">
        <f t="shared" ca="1" si="103"/>
        <v>1.3671513728199027</v>
      </c>
      <c r="N207" s="304">
        <f t="shared" ca="1" si="104"/>
        <v>78.332003618096962</v>
      </c>
      <c r="P207" s="310">
        <f t="shared" ca="1" si="105"/>
        <v>23</v>
      </c>
      <c r="Q207" s="304">
        <f t="shared" ca="1" si="106"/>
        <v>0</v>
      </c>
      <c r="R207" s="306">
        <f t="shared" ca="1" si="107"/>
        <v>0</v>
      </c>
      <c r="S207" s="307">
        <f t="shared" ca="1" si="108"/>
        <v>7.2810000000000015</v>
      </c>
      <c r="T207" s="304">
        <f t="shared" ca="1" si="88"/>
        <v>71.426610000000025</v>
      </c>
      <c r="U207" s="311">
        <f t="shared" ca="1" si="89"/>
        <v>0</v>
      </c>
      <c r="V207" s="306">
        <f t="shared" ca="1" si="90"/>
        <v>1.1851751204122356</v>
      </c>
      <c r="W207" s="304">
        <f t="shared" ca="1" si="91"/>
        <v>159.90225224724222</v>
      </c>
      <c r="Y207" s="314" t="str">
        <f t="shared" ca="1" si="109"/>
        <v/>
      </c>
      <c r="Z207" s="315" t="str">
        <f t="shared" ca="1" si="110"/>
        <v/>
      </c>
      <c r="AA207" s="316" t="str">
        <f t="shared" ca="1" si="111"/>
        <v/>
      </c>
      <c r="AC207" s="310" t="e">
        <f t="shared" ca="1" si="112"/>
        <v>#N/A</v>
      </c>
      <c r="AD207" s="323" t="e">
        <f t="shared" ca="1" si="113"/>
        <v>#N/A</v>
      </c>
      <c r="AE207" s="324">
        <f t="shared" ca="1" si="92"/>
        <v>330.47291253220465</v>
      </c>
      <c r="AG207" s="306">
        <f t="shared" ca="1" si="114"/>
        <v>-32.322005214025715</v>
      </c>
      <c r="AH207" s="304">
        <f t="shared" ca="1" si="115"/>
        <v>-22.712792050362665</v>
      </c>
    </row>
    <row r="208" spans="1:34" x14ac:dyDescent="0.2">
      <c r="A208" s="347">
        <f t="shared" ca="1" si="93"/>
        <v>0.1</v>
      </c>
      <c r="B208" s="304">
        <f t="shared" ca="1" si="94"/>
        <v>2.4000000000000017</v>
      </c>
      <c r="D208" s="306">
        <f t="shared" ca="1" si="95"/>
        <v>-4.4415162177149456</v>
      </c>
      <c r="E208" s="307">
        <f t="shared" ca="1" si="96"/>
        <v>-31.317762761511631</v>
      </c>
      <c r="F208" s="304">
        <f t="shared" ca="1" si="97"/>
        <v>31.631144947639019</v>
      </c>
      <c r="G208" s="306">
        <f t="shared" ca="1" si="98"/>
        <v>40.559433610477477</v>
      </c>
      <c r="H208" s="307">
        <f t="shared" ca="1" si="99"/>
        <v>195.42550468776852</v>
      </c>
      <c r="I208" s="304">
        <f t="shared" ca="1" si="100"/>
        <v>199.59006873407247</v>
      </c>
      <c r="J208" s="306">
        <f t="shared" ca="1" si="101"/>
        <v>69.405951656240418</v>
      </c>
      <c r="K208" s="307">
        <f t="shared" ca="1" si="102"/>
        <v>350.17205181478903</v>
      </c>
      <c r="L208" s="304">
        <f t="shared" ca="1" si="87"/>
        <v>356.9841060852537</v>
      </c>
      <c r="M208" s="306">
        <f t="shared" ca="1" si="103"/>
        <v>1.3661573465692851</v>
      </c>
      <c r="N208" s="304">
        <f t="shared" ca="1" si="104"/>
        <v>78.27505010921135</v>
      </c>
      <c r="P208" s="310">
        <f t="shared" ca="1" si="105"/>
        <v>23</v>
      </c>
      <c r="Q208" s="304">
        <f t="shared" ca="1" si="106"/>
        <v>0</v>
      </c>
      <c r="R208" s="306">
        <f t="shared" ca="1" si="107"/>
        <v>0</v>
      </c>
      <c r="S208" s="307">
        <f t="shared" ca="1" si="108"/>
        <v>7.2810000000000015</v>
      </c>
      <c r="T208" s="304">
        <f t="shared" ca="1" si="88"/>
        <v>71.426610000000025</v>
      </c>
      <c r="U208" s="311">
        <f t="shared" ca="1" si="89"/>
        <v>0</v>
      </c>
      <c r="V208" s="306">
        <f t="shared" ca="1" si="90"/>
        <v>1.1828420504376167</v>
      </c>
      <c r="W208" s="304">
        <f t="shared" ca="1" si="91"/>
        <v>154.65658168430124</v>
      </c>
      <c r="Y208" s="314" t="str">
        <f t="shared" ca="1" si="109"/>
        <v/>
      </c>
      <c r="Z208" s="315" t="str">
        <f t="shared" ca="1" si="110"/>
        <v/>
      </c>
      <c r="AA208" s="316" t="str">
        <f t="shared" ca="1" si="111"/>
        <v/>
      </c>
      <c r="AC208" s="310" t="e">
        <f t="shared" ca="1" si="112"/>
        <v>#N/A</v>
      </c>
      <c r="AD208" s="323" t="e">
        <f t="shared" ca="1" si="113"/>
        <v>#N/A</v>
      </c>
      <c r="AE208" s="324">
        <f t="shared" ca="1" si="92"/>
        <v>350.17205181478903</v>
      </c>
      <c r="AG208" s="306">
        <f t="shared" ca="1" si="114"/>
        <v>-31.568863846720358</v>
      </c>
      <c r="AH208" s="304">
        <f t="shared" ca="1" si="115"/>
        <v>-21.961578388578793</v>
      </c>
    </row>
    <row r="209" spans="1:34" x14ac:dyDescent="0.2">
      <c r="A209" s="347">
        <f t="shared" ca="1" si="93"/>
        <v>0.1</v>
      </c>
      <c r="B209" s="304">
        <f t="shared" ca="1" si="94"/>
        <v>2.5000000000000018</v>
      </c>
      <c r="D209" s="306">
        <f t="shared" ca="1" si="95"/>
        <v>-4.3164859318906412</v>
      </c>
      <c r="E209" s="307">
        <f t="shared" ca="1" si="96"/>
        <v>-30.607909798707635</v>
      </c>
      <c r="F209" s="304">
        <f t="shared" ca="1" si="97"/>
        <v>30.910777943074041</v>
      </c>
      <c r="G209" s="306">
        <f t="shared" ca="1" si="98"/>
        <v>40.12778501728841</v>
      </c>
      <c r="H209" s="307">
        <f t="shared" ca="1" si="99"/>
        <v>192.36471370789775</v>
      </c>
      <c r="I209" s="304">
        <f t="shared" ca="1" si="100"/>
        <v>196.50552717497587</v>
      </c>
      <c r="J209" s="306">
        <f t="shared" ca="1" si="101"/>
        <v>73.440312587628711</v>
      </c>
      <c r="K209" s="307">
        <f t="shared" ca="1" si="102"/>
        <v>369.56156273457236</v>
      </c>
      <c r="L209" s="304">
        <f t="shared" ca="1" si="87"/>
        <v>376.78804142884883</v>
      </c>
      <c r="M209" s="306">
        <f t="shared" ca="1" si="103"/>
        <v>1.3651428577490838</v>
      </c>
      <c r="N209" s="304">
        <f t="shared" ca="1" si="104"/>
        <v>78.216924181450608</v>
      </c>
      <c r="P209" s="310">
        <f t="shared" ca="1" si="105"/>
        <v>23</v>
      </c>
      <c r="Q209" s="304">
        <f t="shared" ca="1" si="106"/>
        <v>0</v>
      </c>
      <c r="R209" s="306">
        <f t="shared" ca="1" si="107"/>
        <v>0</v>
      </c>
      <c r="S209" s="307">
        <f t="shared" ca="1" si="108"/>
        <v>7.2810000000000015</v>
      </c>
      <c r="T209" s="304">
        <f t="shared" ca="1" si="88"/>
        <v>71.426610000000025</v>
      </c>
      <c r="U209" s="311">
        <f t="shared" ca="1" si="89"/>
        <v>0</v>
      </c>
      <c r="V209" s="306">
        <f t="shared" ca="1" si="90"/>
        <v>1.1805500580652581</v>
      </c>
      <c r="W209" s="304">
        <f t="shared" ca="1" si="91"/>
        <v>149.62278828785298</v>
      </c>
      <c r="Y209" s="314" t="str">
        <f t="shared" ca="1" si="109"/>
        <v/>
      </c>
      <c r="Z209" s="315" t="str">
        <f t="shared" ca="1" si="110"/>
        <v/>
      </c>
      <c r="AA209" s="316" t="str">
        <f t="shared" ca="1" si="111"/>
        <v/>
      </c>
      <c r="AC209" s="310" t="e">
        <f t="shared" ca="1" si="112"/>
        <v>#N/A</v>
      </c>
      <c r="AD209" s="323" t="e">
        <f t="shared" ca="1" si="113"/>
        <v>#N/A</v>
      </c>
      <c r="AE209" s="324">
        <f t="shared" ca="1" si="92"/>
        <v>369.56156273457236</v>
      </c>
      <c r="AG209" s="306">
        <f t="shared" ca="1" si="114"/>
        <v>-30.846426796105412</v>
      </c>
      <c r="AH209" s="304">
        <f t="shared" ca="1" si="115"/>
        <v>-21.241118209627967</v>
      </c>
    </row>
    <row r="210" spans="1:34" x14ac:dyDescent="0.2">
      <c r="A210" s="347">
        <f t="shared" ca="1" si="93"/>
        <v>0.1</v>
      </c>
      <c r="B210" s="304">
        <f t="shared" ca="1" si="94"/>
        <v>2.6000000000000019</v>
      </c>
      <c r="D210" s="306">
        <f t="shared" ca="1" si="95"/>
        <v>-4.1964024352582223</v>
      </c>
      <c r="E210" s="307">
        <f t="shared" ca="1" si="96"/>
        <v>-29.926728414334026</v>
      </c>
      <c r="F210" s="304">
        <f t="shared" ca="1" si="97"/>
        <v>30.219511362428559</v>
      </c>
      <c r="G210" s="306">
        <f t="shared" ca="1" si="98"/>
        <v>39.708144773762591</v>
      </c>
      <c r="H210" s="307">
        <f t="shared" ca="1" si="99"/>
        <v>189.37204086646435</v>
      </c>
      <c r="I210" s="304">
        <f t="shared" ca="1" si="100"/>
        <v>193.49032695022231</v>
      </c>
      <c r="J210" s="306">
        <f t="shared" ca="1" si="101"/>
        <v>77.432109077181266</v>
      </c>
      <c r="K210" s="307">
        <f t="shared" ca="1" si="102"/>
        <v>388.64840046329044</v>
      </c>
      <c r="L210" s="304">
        <f t="shared" ca="1" si="87"/>
        <v>396.28690452601973</v>
      </c>
      <c r="M210" s="306">
        <f t="shared" ca="1" si="103"/>
        <v>1.3641075243024829</v>
      </c>
      <c r="N210" s="304">
        <f t="shared" ca="1" si="104"/>
        <v>78.157603944571648</v>
      </c>
      <c r="P210" s="310">
        <f t="shared" ca="1" si="105"/>
        <v>23</v>
      </c>
      <c r="Q210" s="304">
        <f t="shared" ca="1" si="106"/>
        <v>0</v>
      </c>
      <c r="R210" s="306">
        <f t="shared" ca="1" si="107"/>
        <v>0</v>
      </c>
      <c r="S210" s="307">
        <f t="shared" ca="1" si="108"/>
        <v>7.2810000000000015</v>
      </c>
      <c r="T210" s="304">
        <f t="shared" ca="1" si="88"/>
        <v>71.426610000000025</v>
      </c>
      <c r="U210" s="311">
        <f t="shared" ca="1" si="89"/>
        <v>0</v>
      </c>
      <c r="V210" s="306">
        <f t="shared" ca="1" si="90"/>
        <v>1.1782981018440917</v>
      </c>
      <c r="W210" s="304">
        <f t="shared" ca="1" si="91"/>
        <v>144.78964089994059</v>
      </c>
      <c r="Y210" s="314" t="str">
        <f t="shared" ca="1" si="109"/>
        <v/>
      </c>
      <c r="Z210" s="315" t="str">
        <f t="shared" ca="1" si="110"/>
        <v/>
      </c>
      <c r="AA210" s="316" t="str">
        <f t="shared" ca="1" si="111"/>
        <v/>
      </c>
      <c r="AC210" s="310" t="e">
        <f t="shared" ca="1" si="112"/>
        <v>#N/A</v>
      </c>
      <c r="AD210" s="323" t="e">
        <f t="shared" ca="1" si="113"/>
        <v>#N/A</v>
      </c>
      <c r="AE210" s="324">
        <f t="shared" ca="1" si="92"/>
        <v>388.64840046329044</v>
      </c>
      <c r="AG210" s="306">
        <f t="shared" ca="1" si="114"/>
        <v>-30.15303927369629</v>
      </c>
      <c r="AH210" s="304">
        <f t="shared" ca="1" si="115"/>
        <v>-20.549758039809497</v>
      </c>
    </row>
    <row r="211" spans="1:34" x14ac:dyDescent="0.2">
      <c r="A211" s="347">
        <f t="shared" ca="1" si="93"/>
        <v>0.1</v>
      </c>
      <c r="B211" s="304">
        <f t="shared" ca="1" si="94"/>
        <v>2.700000000000002</v>
      </c>
      <c r="D211" s="306">
        <f t="shared" ca="1" si="95"/>
        <v>-4.0810019106894551</v>
      </c>
      <c r="E211" s="307">
        <f t="shared" ca="1" si="96"/>
        <v>-29.272698774027177</v>
      </c>
      <c r="F211" s="304">
        <f t="shared" ca="1" si="97"/>
        <v>29.555802647026578</v>
      </c>
      <c r="G211" s="306">
        <f t="shared" ca="1" si="98"/>
        <v>39.300044582693644</v>
      </c>
      <c r="H211" s="307">
        <f t="shared" ca="1" si="99"/>
        <v>186.44477098906162</v>
      </c>
      <c r="I211" s="304">
        <f t="shared" ca="1" si="100"/>
        <v>190.54171756695524</v>
      </c>
      <c r="J211" s="306">
        <f t="shared" ca="1" si="101"/>
        <v>81.382518545004075</v>
      </c>
      <c r="K211" s="307">
        <f t="shared" ca="1" si="102"/>
        <v>407.43924105606675</v>
      </c>
      <c r="L211" s="304">
        <f t="shared" ca="1" si="87"/>
        <v>415.48748414010214</v>
      </c>
      <c r="M211" s="306">
        <f t="shared" ca="1" si="103"/>
        <v>1.3630509516862293</v>
      </c>
      <c r="N211" s="304">
        <f t="shared" ca="1" si="104"/>
        <v>78.097066792911221</v>
      </c>
      <c r="P211" s="310">
        <f t="shared" ca="1" si="105"/>
        <v>23</v>
      </c>
      <c r="Q211" s="304">
        <f t="shared" ca="1" si="106"/>
        <v>0</v>
      </c>
      <c r="R211" s="306">
        <f t="shared" ca="1" si="107"/>
        <v>0</v>
      </c>
      <c r="S211" s="307">
        <f t="shared" ca="1" si="108"/>
        <v>7.2810000000000015</v>
      </c>
      <c r="T211" s="304">
        <f t="shared" ca="1" si="88"/>
        <v>71.426610000000025</v>
      </c>
      <c r="U211" s="311">
        <f t="shared" ca="1" si="89"/>
        <v>0</v>
      </c>
      <c r="V211" s="306">
        <f t="shared" ca="1" si="90"/>
        <v>1.1760851837510746</v>
      </c>
      <c r="W211" s="304">
        <f t="shared" ca="1" si="91"/>
        <v>140.14665165107556</v>
      </c>
      <c r="Y211" s="314" t="str">
        <f t="shared" ca="1" si="109"/>
        <v/>
      </c>
      <c r="Z211" s="315" t="str">
        <f t="shared" ca="1" si="110"/>
        <v/>
      </c>
      <c r="AA211" s="316" t="str">
        <f t="shared" ca="1" si="111"/>
        <v/>
      </c>
      <c r="AC211" s="310" t="e">
        <f t="shared" ca="1" si="112"/>
        <v>#N/A</v>
      </c>
      <c r="AD211" s="323" t="e">
        <f t="shared" ca="1" si="113"/>
        <v>#N/A</v>
      </c>
      <c r="AE211" s="324">
        <f t="shared" ca="1" si="92"/>
        <v>407.43924105606675</v>
      </c>
      <c r="AG211" s="306">
        <f t="shared" ca="1" si="114"/>
        <v>-29.487157384700865</v>
      </c>
      <c r="AH211" s="304">
        <f t="shared" ca="1" si="115"/>
        <v>-19.885955349531734</v>
      </c>
    </row>
    <row r="212" spans="1:34" x14ac:dyDescent="0.2">
      <c r="A212" s="347">
        <f t="shared" ca="1" si="93"/>
        <v>0.1</v>
      </c>
      <c r="B212" s="304">
        <f t="shared" ca="1" si="94"/>
        <v>2.800000000000002</v>
      </c>
      <c r="D212" s="306">
        <f t="shared" ca="1" si="95"/>
        <v>-3.9700379886468018</v>
      </c>
      <c r="E212" s="307">
        <f t="shared" ca="1" si="96"/>
        <v>-28.644401626533583</v>
      </c>
      <c r="F212" s="304">
        <f t="shared" ca="1" si="97"/>
        <v>28.918211323895164</v>
      </c>
      <c r="G212" s="306">
        <f t="shared" ca="1" si="98"/>
        <v>38.903040783828963</v>
      </c>
      <c r="H212" s="307">
        <f t="shared" ca="1" si="99"/>
        <v>183.58033082640827</v>
      </c>
      <c r="I212" s="304">
        <f t="shared" ca="1" si="100"/>
        <v>187.6570927211699</v>
      </c>
      <c r="J212" s="306">
        <f t="shared" ca="1" si="101"/>
        <v>85.292672813330199</v>
      </c>
      <c r="K212" s="307">
        <f t="shared" ca="1" si="102"/>
        <v>425.94049614684025</v>
      </c>
      <c r="L212" s="304">
        <f t="shared" ca="1" si="87"/>
        <v>434.39630096659232</v>
      </c>
      <c r="M212" s="306">
        <f t="shared" ca="1" si="103"/>
        <v>1.361972732451332</v>
      </c>
      <c r="N212" s="304">
        <f t="shared" ca="1" si="104"/>
        <v>78.035289381361778</v>
      </c>
      <c r="P212" s="310">
        <f t="shared" ca="1" si="105"/>
        <v>23</v>
      </c>
      <c r="Q212" s="304">
        <f t="shared" ca="1" si="106"/>
        <v>0</v>
      </c>
      <c r="R212" s="306">
        <f t="shared" ca="1" si="107"/>
        <v>0</v>
      </c>
      <c r="S212" s="307">
        <f t="shared" ca="1" si="108"/>
        <v>7.2810000000000015</v>
      </c>
      <c r="T212" s="304">
        <f t="shared" ca="1" si="88"/>
        <v>71.426610000000025</v>
      </c>
      <c r="U212" s="311">
        <f t="shared" ca="1" si="89"/>
        <v>0</v>
      </c>
      <c r="V212" s="306">
        <f t="shared" ca="1" si="90"/>
        <v>1.1739103468329104</v>
      </c>
      <c r="W212" s="304">
        <f t="shared" ca="1" si="91"/>
        <v>135.68401741894516</v>
      </c>
      <c r="Y212" s="314" t="str">
        <f t="shared" ca="1" si="109"/>
        <v/>
      </c>
      <c r="Z212" s="315" t="str">
        <f t="shared" ca="1" si="110"/>
        <v/>
      </c>
      <c r="AA212" s="316" t="str">
        <f t="shared" ca="1" si="111"/>
        <v/>
      </c>
      <c r="AC212" s="310" t="e">
        <f t="shared" ca="1" si="112"/>
        <v>#N/A</v>
      </c>
      <c r="AD212" s="323" t="e">
        <f t="shared" ca="1" si="113"/>
        <v>#N/A</v>
      </c>
      <c r="AE212" s="324">
        <f t="shared" ca="1" si="92"/>
        <v>425.94049614684025</v>
      </c>
      <c r="AG212" s="306">
        <f t="shared" ca="1" si="114"/>
        <v>-28.847339267817212</v>
      </c>
      <c r="AH212" s="304">
        <f t="shared" ca="1" si="115"/>
        <v>-19.248269695244545</v>
      </c>
    </row>
    <row r="213" spans="1:34" x14ac:dyDescent="0.2">
      <c r="A213" s="347">
        <f t="shared" ca="1" si="93"/>
        <v>0.1</v>
      </c>
      <c r="B213" s="304">
        <f t="shared" ca="1" si="94"/>
        <v>2.9000000000000021</v>
      </c>
      <c r="D213" s="306">
        <f t="shared" ca="1" si="95"/>
        <v>-3.863280372682623</v>
      </c>
      <c r="E213" s="307">
        <f t="shared" ca="1" si="96"/>
        <v>-28.040510381775913</v>
      </c>
      <c r="F213" s="304">
        <f t="shared" ca="1" si="97"/>
        <v>28.305390965475773</v>
      </c>
      <c r="G213" s="306">
        <f t="shared" ca="1" si="98"/>
        <v>38.5167127465607</v>
      </c>
      <c r="H213" s="307">
        <f t="shared" ca="1" si="99"/>
        <v>180.77627978823068</v>
      </c>
      <c r="I213" s="304">
        <f t="shared" ca="1" si="100"/>
        <v>184.83398089873444</v>
      </c>
      <c r="J213" s="306">
        <f t="shared" ca="1" si="101"/>
        <v>89.16366048984969</v>
      </c>
      <c r="K213" s="307">
        <f t="shared" ca="1" si="102"/>
        <v>444.15832667757218</v>
      </c>
      <c r="L213" s="304">
        <f t="shared" ca="1" si="87"/>
        <v>453.01962154963013</v>
      </c>
      <c r="M213" s="306">
        <f t="shared" ca="1" si="103"/>
        <v>1.3608724458043135</v>
      </c>
      <c r="N213" s="304">
        <f t="shared" ca="1" si="104"/>
        <v>77.972247600233018</v>
      </c>
      <c r="P213" s="310">
        <f t="shared" ca="1" si="105"/>
        <v>23</v>
      </c>
      <c r="Q213" s="304">
        <f t="shared" ca="1" si="106"/>
        <v>0</v>
      </c>
      <c r="R213" s="306">
        <f t="shared" ca="1" si="107"/>
        <v>0</v>
      </c>
      <c r="S213" s="307">
        <f t="shared" ca="1" si="108"/>
        <v>7.2810000000000015</v>
      </c>
      <c r="T213" s="304">
        <f t="shared" ca="1" si="88"/>
        <v>71.426610000000025</v>
      </c>
      <c r="U213" s="311">
        <f t="shared" ca="1" si="89"/>
        <v>0</v>
      </c>
      <c r="V213" s="306">
        <f t="shared" ca="1" si="90"/>
        <v>1.1717726730065443</v>
      </c>
      <c r="W213" s="304">
        <f t="shared" ca="1" si="91"/>
        <v>131.39256661938941</v>
      </c>
      <c r="Y213" s="314" t="str">
        <f t="shared" ca="1" si="109"/>
        <v/>
      </c>
      <c r="Z213" s="315" t="str">
        <f t="shared" ca="1" si="110"/>
        <v/>
      </c>
      <c r="AA213" s="316" t="str">
        <f t="shared" ca="1" si="111"/>
        <v/>
      </c>
      <c r="AC213" s="310" t="e">
        <f t="shared" ca="1" si="112"/>
        <v>#N/A</v>
      </c>
      <c r="AD213" s="323" t="e">
        <f t="shared" ca="1" si="113"/>
        <v>#N/A</v>
      </c>
      <c r="AE213" s="324">
        <f t="shared" ca="1" si="92"/>
        <v>444.15832667757218</v>
      </c>
      <c r="AG213" s="306">
        <f t="shared" ca="1" si="114"/>
        <v>-28.23223705270545</v>
      </c>
      <c r="AH213" s="304">
        <f t="shared" ca="1" si="115"/>
        <v>-18.635354679157413</v>
      </c>
    </row>
    <row r="214" spans="1:34" x14ac:dyDescent="0.2">
      <c r="A214" s="347">
        <f t="shared" ca="1" si="93"/>
        <v>0.1</v>
      </c>
      <c r="B214" s="304">
        <f t="shared" ca="1" si="94"/>
        <v>3.0000000000000022</v>
      </c>
      <c r="D214" s="306">
        <f t="shared" ca="1" si="95"/>
        <v>-3.7605135901434728</v>
      </c>
      <c r="E214" s="307">
        <f t="shared" ca="1" si="96"/>
        <v>-27.459783910490209</v>
      </c>
      <c r="F214" s="304">
        <f t="shared" ca="1" si="97"/>
        <v>27.716081881688666</v>
      </c>
      <c r="G214" s="306">
        <f t="shared" ca="1" si="98"/>
        <v>38.140661387546352</v>
      </c>
      <c r="H214" s="307">
        <f t="shared" ca="1" si="99"/>
        <v>178.03030139718166</v>
      </c>
      <c r="I214" s="304">
        <f t="shared" ca="1" si="100"/>
        <v>182.07003670744621</v>
      </c>
      <c r="J214" s="306">
        <f t="shared" ca="1" si="101"/>
        <v>92.996529196555045</v>
      </c>
      <c r="K214" s="307">
        <f t="shared" ca="1" si="102"/>
        <v>462.09865573684277</v>
      </c>
      <c r="L214" s="304">
        <f t="shared" ca="1" si="87"/>
        <v>471.36347130044226</v>
      </c>
      <c r="M214" s="306">
        <f t="shared" ca="1" si="103"/>
        <v>1.3597496571480963</v>
      </c>
      <c r="N214" s="304">
        <f t="shared" ca="1" si="104"/>
        <v>77.907916548946602</v>
      </c>
      <c r="P214" s="310">
        <f t="shared" ca="1" si="105"/>
        <v>23</v>
      </c>
      <c r="Q214" s="304">
        <f t="shared" ca="1" si="106"/>
        <v>0</v>
      </c>
      <c r="R214" s="306">
        <f t="shared" ca="1" si="107"/>
        <v>0</v>
      </c>
      <c r="S214" s="307">
        <f t="shared" ca="1" si="108"/>
        <v>7.2810000000000015</v>
      </c>
      <c r="T214" s="304">
        <f t="shared" ca="1" si="88"/>
        <v>71.426610000000025</v>
      </c>
      <c r="U214" s="311">
        <f t="shared" ca="1" si="89"/>
        <v>0</v>
      </c>
      <c r="V214" s="306">
        <f t="shared" ca="1" si="90"/>
        <v>1.1696712810057805</v>
      </c>
      <c r="W214" s="304">
        <f t="shared" ca="1" si="91"/>
        <v>127.26371077997102</v>
      </c>
      <c r="Y214" s="314" t="str">
        <f t="shared" ca="1" si="109"/>
        <v/>
      </c>
      <c r="Z214" s="315" t="str">
        <f t="shared" ca="1" si="110"/>
        <v/>
      </c>
      <c r="AA214" s="316" t="str">
        <f t="shared" ca="1" si="111"/>
        <v/>
      </c>
      <c r="AC214" s="310">
        <f t="shared" ca="1" si="112"/>
        <v>3.0000000000000022</v>
      </c>
      <c r="AD214" s="323">
        <f t="shared" ca="1" si="113"/>
        <v>92.996529196555045</v>
      </c>
      <c r="AE214" s="324">
        <f t="shared" ca="1" si="92"/>
        <v>462.09865573684277</v>
      </c>
      <c r="AG214" s="306">
        <f t="shared" ca="1" si="114"/>
        <v>-27.640589549695768</v>
      </c>
      <c r="AH214" s="304">
        <f t="shared" ca="1" si="115"/>
        <v>-18.045950641311549</v>
      </c>
    </row>
    <row r="215" spans="1:34" x14ac:dyDescent="0.2">
      <c r="A215" s="347">
        <f t="shared" ca="1" si="93"/>
        <v>0.1</v>
      </c>
      <c r="B215" s="304">
        <f t="shared" ca="1" si="94"/>
        <v>3.1000000000000023</v>
      </c>
      <c r="D215" s="306">
        <f t="shared" ca="1" si="95"/>
        <v>-3.6615358551723571</v>
      </c>
      <c r="E215" s="307">
        <f t="shared" ca="1" si="96"/>
        <v>-26.90105999105112</v>
      </c>
      <c r="F215" s="304">
        <f t="shared" ca="1" si="97"/>
        <v>27.149104468855764</v>
      </c>
      <c r="G215" s="306">
        <f t="shared" ca="1" si="98"/>
        <v>37.774507802029113</v>
      </c>
      <c r="H215" s="307">
        <f t="shared" ca="1" si="99"/>
        <v>175.34019539807656</v>
      </c>
      <c r="I215" s="304">
        <f t="shared" ca="1" si="100"/>
        <v>179.36303287445054</v>
      </c>
      <c r="J215" s="306">
        <f t="shared" ca="1" si="101"/>
        <v>96.792287656033821</v>
      </c>
      <c r="K215" s="307">
        <f t="shared" ca="1" si="102"/>
        <v>479.76718057660571</v>
      </c>
      <c r="L215" s="304">
        <f t="shared" ca="1" si="87"/>
        <v>489.43364668575225</v>
      </c>
      <c r="M215" s="306">
        <f t="shared" ca="1" si="103"/>
        <v>1.3586039176015501</v>
      </c>
      <c r="N215" s="304">
        <f t="shared" ca="1" si="104"/>
        <v>77.842270508508278</v>
      </c>
      <c r="P215" s="310">
        <f t="shared" ca="1" si="105"/>
        <v>23</v>
      </c>
      <c r="Q215" s="304">
        <f t="shared" ca="1" si="106"/>
        <v>0</v>
      </c>
      <c r="R215" s="306">
        <f t="shared" ca="1" si="107"/>
        <v>0</v>
      </c>
      <c r="S215" s="307">
        <f t="shared" ca="1" si="108"/>
        <v>7.2810000000000015</v>
      </c>
      <c r="T215" s="304">
        <f t="shared" ca="1" si="88"/>
        <v>71.426610000000025</v>
      </c>
      <c r="U215" s="311">
        <f t="shared" ca="1" si="89"/>
        <v>0</v>
      </c>
      <c r="V215" s="306">
        <f t="shared" ca="1" si="90"/>
        <v>1.1676053244625026</v>
      </c>
      <c r="W215" s="304">
        <f t="shared" ca="1" si="91"/>
        <v>123.28940040955651</v>
      </c>
      <c r="Y215" s="314" t="str">
        <f t="shared" ca="1" si="109"/>
        <v/>
      </c>
      <c r="Z215" s="315" t="str">
        <f t="shared" ca="1" si="110"/>
        <v/>
      </c>
      <c r="AA215" s="316" t="str">
        <f t="shared" ca="1" si="111"/>
        <v/>
      </c>
      <c r="AC215" s="310" t="e">
        <f t="shared" ca="1" si="112"/>
        <v>#N/A</v>
      </c>
      <c r="AD215" s="323" t="e">
        <f t="shared" ca="1" si="113"/>
        <v>#N/A</v>
      </c>
      <c r="AE215" s="324">
        <f t="shared" ca="1" si="92"/>
        <v>479.76718057660571</v>
      </c>
      <c r="AG215" s="306">
        <f t="shared" ca="1" si="114"/>
        <v>-27.071215596231088</v>
      </c>
      <c r="AH215" s="304">
        <f t="shared" ca="1" si="115"/>
        <v>-17.47887800851133</v>
      </c>
    </row>
    <row r="216" spans="1:34" x14ac:dyDescent="0.2">
      <c r="A216" s="347">
        <f t="shared" ca="1" si="93"/>
        <v>0.1</v>
      </c>
      <c r="B216" s="304">
        <f t="shared" ca="1" si="94"/>
        <v>3.2000000000000024</v>
      </c>
      <c r="D216" s="306">
        <f t="shared" ca="1" si="95"/>
        <v>-3.5661580325835573</v>
      </c>
      <c r="E216" s="307">
        <f t="shared" ca="1" si="96"/>
        <v>-26.363249337640156</v>
      </c>
      <c r="F216" s="304">
        <f t="shared" ca="1" si="97"/>
        <v>26.603353148652978</v>
      </c>
      <c r="G216" s="306">
        <f t="shared" ca="1" si="98"/>
        <v>37.417891998770756</v>
      </c>
      <c r="H216" s="307">
        <f t="shared" ca="1" si="99"/>
        <v>172.70387046431256</v>
      </c>
      <c r="I216" s="304">
        <f t="shared" ca="1" si="100"/>
        <v>176.71085285003218</v>
      </c>
      <c r="J216" s="306">
        <f t="shared" ca="1" si="101"/>
        <v>100.55190764607381</v>
      </c>
      <c r="K216" s="307">
        <f t="shared" ca="1" si="102"/>
        <v>497.16938386972515</v>
      </c>
      <c r="L216" s="304">
        <f t="shared" ca="1" si="87"/>
        <v>507.23572664853435</v>
      </c>
      <c r="M216" s="306">
        <f t="shared" ca="1" si="103"/>
        <v>1.3574347634966677</v>
      </c>
      <c r="N216" s="304">
        <f t="shared" ca="1" si="104"/>
        <v>77.775282912698117</v>
      </c>
      <c r="P216" s="310">
        <f t="shared" ca="1" si="105"/>
        <v>23</v>
      </c>
      <c r="Q216" s="304">
        <f t="shared" ca="1" si="106"/>
        <v>0</v>
      </c>
      <c r="R216" s="306">
        <f t="shared" ca="1" si="107"/>
        <v>0</v>
      </c>
      <c r="S216" s="307">
        <f t="shared" ca="1" si="108"/>
        <v>7.2810000000000015</v>
      </c>
      <c r="T216" s="304">
        <f t="shared" ca="1" si="88"/>
        <v>71.426610000000025</v>
      </c>
      <c r="U216" s="311">
        <f t="shared" ca="1" si="89"/>
        <v>0</v>
      </c>
      <c r="V216" s="306">
        <f t="shared" ca="1" si="90"/>
        <v>1.1655739901120501</v>
      </c>
      <c r="W216" s="304">
        <f t="shared" ca="1" si="91"/>
        <v>119.46208473246433</v>
      </c>
      <c r="Y216" s="314" t="str">
        <f t="shared" ca="1" si="109"/>
        <v/>
      </c>
      <c r="Z216" s="315" t="str">
        <f t="shared" ca="1" si="110"/>
        <v/>
      </c>
      <c r="AA216" s="316" t="str">
        <f t="shared" ca="1" si="111"/>
        <v>Satellite</v>
      </c>
      <c r="AC216" s="310" t="e">
        <f t="shared" ca="1" si="112"/>
        <v>#N/A</v>
      </c>
      <c r="AD216" s="323" t="e">
        <f t="shared" ca="1" si="113"/>
        <v>#N/A</v>
      </c>
      <c r="AE216" s="324">
        <f t="shared" ca="1" si="92"/>
        <v>497.16938386972515</v>
      </c>
      <c r="AG216" s="306">
        <f t="shared" ca="1" si="114"/>
        <v>-26.523007993208292</v>
      </c>
      <c r="AH216" s="304">
        <f t="shared" ca="1" si="115"/>
        <v>-16.933031233286155</v>
      </c>
    </row>
    <row r="217" spans="1:34" x14ac:dyDescent="0.2">
      <c r="A217" s="347">
        <f t="shared" ca="1" si="93"/>
        <v>0.1</v>
      </c>
      <c r="B217" s="304">
        <f t="shared" ca="1" si="94"/>
        <v>3.3000000000000025</v>
      </c>
      <c r="D217" s="306">
        <f t="shared" ca="1" si="95"/>
        <v>-3.4742026924792944</v>
      </c>
      <c r="E217" s="307">
        <f t="shared" ca="1" si="96"/>
        <v>-25.845330151373073</v>
      </c>
      <c r="F217" s="304">
        <f t="shared" ca="1" si="97"/>
        <v>26.077790837835639</v>
      </c>
      <c r="G217" s="306">
        <f t="shared" ca="1" si="98"/>
        <v>37.070471729522829</v>
      </c>
      <c r="H217" s="307">
        <f t="shared" ca="1" si="99"/>
        <v>170.11933744917525</v>
      </c>
      <c r="I217" s="304">
        <f t="shared" ca="1" si="100"/>
        <v>174.11148396471646</v>
      </c>
      <c r="J217" s="306">
        <f t="shared" ca="1" si="101"/>
        <v>104.2763258324885</v>
      </c>
      <c r="K217" s="307">
        <f t="shared" ca="1" si="102"/>
        <v>514.31054426539959</v>
      </c>
      <c r="L217" s="304">
        <f t="shared" ca="1" si="87"/>
        <v>524.77508331826766</v>
      </c>
      <c r="M217" s="306">
        <f t="shared" ca="1" si="103"/>
        <v>1.3562417158522746</v>
      </c>
      <c r="N217" s="304">
        <f t="shared" ca="1" si="104"/>
        <v>77.70692631791637</v>
      </c>
      <c r="P217" s="310">
        <f t="shared" ca="1" si="105"/>
        <v>23</v>
      </c>
      <c r="Q217" s="304">
        <f t="shared" ca="1" si="106"/>
        <v>0</v>
      </c>
      <c r="R217" s="306">
        <f t="shared" ca="1" si="107"/>
        <v>0</v>
      </c>
      <c r="S217" s="307">
        <f t="shared" ca="1" si="108"/>
        <v>7.2810000000000015</v>
      </c>
      <c r="T217" s="304">
        <f t="shared" ca="1" si="88"/>
        <v>71.426610000000025</v>
      </c>
      <c r="U217" s="311">
        <f t="shared" ca="1" si="89"/>
        <v>0</v>
      </c>
      <c r="V217" s="306">
        <f t="shared" ca="1" si="90"/>
        <v>1.1635764961132238</v>
      </c>
      <c r="W217" s="304">
        <f t="shared" ca="1" si="91"/>
        <v>115.77467490399829</v>
      </c>
      <c r="Y217" s="314" t="str">
        <f t="shared" ca="1" si="109"/>
        <v/>
      </c>
      <c r="Z217" s="315" t="str">
        <f t="shared" ca="1" si="110"/>
        <v/>
      </c>
      <c r="AA217" s="316" t="str">
        <f t="shared" ca="1" si="111"/>
        <v/>
      </c>
      <c r="AC217" s="310" t="e">
        <f t="shared" ca="1" si="112"/>
        <v>#N/A</v>
      </c>
      <c r="AD217" s="323" t="e">
        <f t="shared" ca="1" si="113"/>
        <v>#N/A</v>
      </c>
      <c r="AE217" s="324">
        <f t="shared" ca="1" si="92"/>
        <v>514.31054426539959</v>
      </c>
      <c r="AG217" s="306">
        <f t="shared" ca="1" si="114"/>
        <v>-25.994927971954038</v>
      </c>
      <c r="AH217" s="304">
        <f t="shared" ca="1" si="115"/>
        <v>-16.407373263626468</v>
      </c>
    </row>
    <row r="218" spans="1:34" x14ac:dyDescent="0.2">
      <c r="A218" s="347">
        <f t="shared" ca="1" si="93"/>
        <v>0.1</v>
      </c>
      <c r="B218" s="304">
        <f t="shared" ca="1" si="94"/>
        <v>3.4000000000000026</v>
      </c>
      <c r="D218" s="306">
        <f t="shared" ca="1" si="95"/>
        <v>-3.3855032466107922</v>
      </c>
      <c r="E218" s="307">
        <f t="shared" ca="1" si="96"/>
        <v>-25.346343142533659</v>
      </c>
      <c r="F218" s="304">
        <f t="shared" ca="1" si="97"/>
        <v>25.571443896109489</v>
      </c>
      <c r="G218" s="306">
        <f t="shared" ca="1" si="98"/>
        <v>36.731921404861751</v>
      </c>
      <c r="H218" s="307">
        <f t="shared" ca="1" si="99"/>
        <v>167.58470313492188</v>
      </c>
      <c r="I218" s="304">
        <f t="shared" ca="1" si="100"/>
        <v>171.56301109188087</v>
      </c>
      <c r="J218" s="306">
        <f t="shared" ca="1" si="101"/>
        <v>107.96644548920773</v>
      </c>
      <c r="K218" s="307">
        <f t="shared" ca="1" si="102"/>
        <v>531.19574629460442</v>
      </c>
      <c r="L218" s="304">
        <f t="shared" ca="1" si="87"/>
        <v>542.05689206305249</v>
      </c>
      <c r="M218" s="306">
        <f t="shared" ca="1" si="103"/>
        <v>1.3550242798231076</v>
      </c>
      <c r="N218" s="304">
        <f t="shared" ca="1" si="104"/>
        <v>77.637172371617936</v>
      </c>
      <c r="P218" s="310">
        <f t="shared" ca="1" si="105"/>
        <v>23</v>
      </c>
      <c r="Q218" s="304">
        <f t="shared" ca="1" si="106"/>
        <v>0</v>
      </c>
      <c r="R218" s="306">
        <f t="shared" ca="1" si="107"/>
        <v>0</v>
      </c>
      <c r="S218" s="307">
        <f t="shared" ca="1" si="108"/>
        <v>7.2810000000000015</v>
      </c>
      <c r="T218" s="304">
        <f t="shared" ca="1" si="88"/>
        <v>71.426610000000025</v>
      </c>
      <c r="U218" s="311">
        <f t="shared" ca="1" si="89"/>
        <v>0</v>
      </c>
      <c r="V218" s="306">
        <f t="shared" ca="1" si="90"/>
        <v>1.1616120904742406</v>
      </c>
      <c r="W218" s="304">
        <f t="shared" ca="1" si="91"/>
        <v>112.22051036651231</v>
      </c>
      <c r="Y218" s="314" t="str">
        <f t="shared" ca="1" si="109"/>
        <v/>
      </c>
      <c r="Z218" s="315" t="str">
        <f t="shared" ca="1" si="110"/>
        <v/>
      </c>
      <c r="AA218" s="316" t="str">
        <f t="shared" ca="1" si="111"/>
        <v/>
      </c>
      <c r="AC218" s="310" t="e">
        <f t="shared" ca="1" si="112"/>
        <v>#N/A</v>
      </c>
      <c r="AD218" s="323" t="e">
        <f t="shared" ca="1" si="113"/>
        <v>#N/A</v>
      </c>
      <c r="AE218" s="324">
        <f t="shared" ca="1" si="92"/>
        <v>531.19574629460442</v>
      </c>
      <c r="AG218" s="306">
        <f t="shared" ca="1" si="114"/>
        <v>-25.486000139199334</v>
      </c>
      <c r="AH218" s="304">
        <f t="shared" ca="1" si="115"/>
        <v>-15.900930490866401</v>
      </c>
    </row>
    <row r="219" spans="1:34" x14ac:dyDescent="0.2">
      <c r="A219" s="347">
        <f t="shared" ca="1" si="93"/>
        <v>0.1</v>
      </c>
      <c r="B219" s="304">
        <f t="shared" ca="1" si="94"/>
        <v>3.5000000000000027</v>
      </c>
      <c r="D219" s="306">
        <f t="shared" ca="1" si="95"/>
        <v>-3.2999031584803546</v>
      </c>
      <c r="E219" s="307">
        <f t="shared" ca="1" si="96"/>
        <v>-24.865386977788905</v>
      </c>
      <c r="F219" s="304">
        <f t="shared" ca="1" si="97"/>
        <v>25.08339750533294</v>
      </c>
      <c r="G219" s="306">
        <f t="shared" ca="1" si="98"/>
        <v>36.401931089013715</v>
      </c>
      <c r="H219" s="307">
        <f t="shared" ca="1" si="99"/>
        <v>165.098164437143</v>
      </c>
      <c r="I219" s="304">
        <f t="shared" ca="1" si="100"/>
        <v>169.06361077275977</v>
      </c>
      <c r="J219" s="306">
        <f t="shared" ca="1" si="101"/>
        <v>111.6231381139015</v>
      </c>
      <c r="K219" s="307">
        <f t="shared" ca="1" si="102"/>
        <v>547.82988967320762</v>
      </c>
      <c r="L219" s="304">
        <f t="shared" ca="1" si="87"/>
        <v>559.08614093156871</v>
      </c>
      <c r="M219" s="306">
        <f t="shared" ca="1" si="103"/>
        <v>1.3537819441230321</v>
      </c>
      <c r="N219" s="304">
        <f t="shared" ca="1" si="104"/>
        <v>77.565991779265175</v>
      </c>
      <c r="P219" s="310">
        <f t="shared" ca="1" si="105"/>
        <v>23</v>
      </c>
      <c r="Q219" s="304">
        <f t="shared" ca="1" si="106"/>
        <v>0</v>
      </c>
      <c r="R219" s="306">
        <f t="shared" ca="1" si="107"/>
        <v>0</v>
      </c>
      <c r="S219" s="307">
        <f t="shared" ca="1" si="108"/>
        <v>7.2810000000000015</v>
      </c>
      <c r="T219" s="304">
        <f t="shared" ca="1" si="88"/>
        <v>71.426610000000025</v>
      </c>
      <c r="U219" s="311">
        <f t="shared" ca="1" si="89"/>
        <v>0</v>
      </c>
      <c r="V219" s="306">
        <f t="shared" ca="1" si="90"/>
        <v>1.1596800495767241</v>
      </c>
      <c r="W219" s="304">
        <f t="shared" ca="1" si="91"/>
        <v>108.79332804233799</v>
      </c>
      <c r="Y219" s="314" t="str">
        <f t="shared" ca="1" si="109"/>
        <v/>
      </c>
      <c r="Z219" s="315" t="str">
        <f t="shared" ca="1" si="110"/>
        <v/>
      </c>
      <c r="AA219" s="316" t="str">
        <f t="shared" ca="1" si="111"/>
        <v/>
      </c>
      <c r="AC219" s="310" t="e">
        <f t="shared" ca="1" si="112"/>
        <v>#N/A</v>
      </c>
      <c r="AD219" s="323" t="e">
        <f t="shared" ca="1" si="113"/>
        <v>#N/A</v>
      </c>
      <c r="AE219" s="324">
        <f t="shared" ca="1" si="92"/>
        <v>547.82988967320762</v>
      </c>
      <c r="AG219" s="306">
        <f t="shared" ca="1" si="114"/>
        <v>-24.995307853229917</v>
      </c>
      <c r="AH219" s="304">
        <f t="shared" ca="1" si="115"/>
        <v>-15.412788128898818</v>
      </c>
    </row>
    <row r="220" spans="1:34" x14ac:dyDescent="0.2">
      <c r="A220" s="347">
        <f t="shared" ca="1" si="93"/>
        <v>0.1</v>
      </c>
      <c r="B220" s="304">
        <f t="shared" ca="1" si="94"/>
        <v>3.6000000000000028</v>
      </c>
      <c r="D220" s="306">
        <f t="shared" ca="1" si="95"/>
        <v>-3.2172552200541147</v>
      </c>
      <c r="E220" s="307">
        <f t="shared" ca="1" si="96"/>
        <v>-24.401614111292538</v>
      </c>
      <c r="F220" s="304">
        <f t="shared" ca="1" si="97"/>
        <v>24.612791438343528</v>
      </c>
      <c r="G220" s="306">
        <f t="shared" ca="1" si="98"/>
        <v>36.080205567008306</v>
      </c>
      <c r="H220" s="307">
        <f t="shared" ca="1" si="99"/>
        <v>162.65800302601374</v>
      </c>
      <c r="I220" s="304">
        <f t="shared" ca="1" si="100"/>
        <v>166.61154576489673</v>
      </c>
      <c r="J220" s="306">
        <f t="shared" ca="1" si="101"/>
        <v>115.24724494670261</v>
      </c>
      <c r="K220" s="307">
        <f t="shared" ca="1" si="102"/>
        <v>564.21769804636551</v>
      </c>
      <c r="L220" s="304">
        <f t="shared" ca="1" si="87"/>
        <v>575.86763952886338</v>
      </c>
      <c r="M220" s="306">
        <f t="shared" ca="1" si="103"/>
        <v>1.3525141804210861</v>
      </c>
      <c r="N220" s="304">
        <f t="shared" ca="1" si="104"/>
        <v>77.493354269723795</v>
      </c>
      <c r="P220" s="310">
        <f t="shared" ca="1" si="105"/>
        <v>23</v>
      </c>
      <c r="Q220" s="304">
        <f t="shared" ca="1" si="106"/>
        <v>0</v>
      </c>
      <c r="R220" s="306">
        <f t="shared" ca="1" si="107"/>
        <v>0</v>
      </c>
      <c r="S220" s="307">
        <f t="shared" ca="1" si="108"/>
        <v>7.2810000000000015</v>
      </c>
      <c r="T220" s="304">
        <f t="shared" ca="1" si="88"/>
        <v>71.426610000000025</v>
      </c>
      <c r="U220" s="311">
        <f t="shared" ca="1" si="89"/>
        <v>0</v>
      </c>
      <c r="V220" s="306">
        <f t="shared" ca="1" si="90"/>
        <v>1.1577796767904804</v>
      </c>
      <c r="W220" s="304">
        <f t="shared" ca="1" si="91"/>
        <v>105.48723409262502</v>
      </c>
      <c r="Y220" s="314" t="str">
        <f t="shared" ca="1" si="109"/>
        <v/>
      </c>
      <c r="Z220" s="315" t="str">
        <f t="shared" ca="1" si="110"/>
        <v/>
      </c>
      <c r="AA220" s="316" t="str">
        <f t="shared" ca="1" si="111"/>
        <v/>
      </c>
      <c r="AC220" s="310" t="e">
        <f t="shared" ca="1" si="112"/>
        <v>#N/A</v>
      </c>
      <c r="AD220" s="323" t="e">
        <f t="shared" ca="1" si="113"/>
        <v>#N/A</v>
      </c>
      <c r="AE220" s="324">
        <f t="shared" ca="1" si="92"/>
        <v>564.21769804636551</v>
      </c>
      <c r="AG220" s="306">
        <f t="shared" ca="1" si="114"/>
        <v>-24.521988989496069</v>
      </c>
      <c r="AH220" s="304">
        <f t="shared" ca="1" si="115"/>
        <v>-14.94208598301579</v>
      </c>
    </row>
    <row r="221" spans="1:34" x14ac:dyDescent="0.2">
      <c r="A221" s="347">
        <f t="shared" ca="1" si="93"/>
        <v>0.1</v>
      </c>
      <c r="B221" s="304">
        <f t="shared" ca="1" si="94"/>
        <v>3.7000000000000028</v>
      </c>
      <c r="D221" s="306">
        <f t="shared" ca="1" si="95"/>
        <v>-3.1374208887235655</v>
      </c>
      <c r="E221" s="307">
        <f t="shared" ca="1" si="96"/>
        <v>-23.9542269630115</v>
      </c>
      <c r="F221" s="304">
        <f t="shared" ca="1" si="97"/>
        <v>24.158816180195299</v>
      </c>
      <c r="G221" s="306">
        <f t="shared" ca="1" si="98"/>
        <v>35.766463478135947</v>
      </c>
      <c r="H221" s="307">
        <f t="shared" ca="1" si="99"/>
        <v>160.26258032971259</v>
      </c>
      <c r="I221" s="304">
        <f t="shared" ca="1" si="100"/>
        <v>164.20515997882165</v>
      </c>
      <c r="J221" s="306">
        <f t="shared" ca="1" si="101"/>
        <v>118.83957839895982</v>
      </c>
      <c r="K221" s="307">
        <f t="shared" ca="1" si="102"/>
        <v>580.36372721415182</v>
      </c>
      <c r="L221" s="304">
        <f t="shared" ca="1" si="87"/>
        <v>592.4060273663199</v>
      </c>
      <c r="M221" s="306">
        <f t="shared" ca="1" si="103"/>
        <v>1.3512204427089665</v>
      </c>
      <c r="N221" s="304">
        <f t="shared" ca="1" si="104"/>
        <v>77.419228559022429</v>
      </c>
      <c r="P221" s="310">
        <f t="shared" ca="1" si="105"/>
        <v>23</v>
      </c>
      <c r="Q221" s="304">
        <f t="shared" ca="1" si="106"/>
        <v>0</v>
      </c>
      <c r="R221" s="306">
        <f t="shared" ca="1" si="107"/>
        <v>0</v>
      </c>
      <c r="S221" s="307">
        <f t="shared" ca="1" si="108"/>
        <v>7.2810000000000015</v>
      </c>
      <c r="T221" s="304">
        <f t="shared" ca="1" si="88"/>
        <v>71.426610000000025</v>
      </c>
      <c r="U221" s="311">
        <f t="shared" ca="1" si="89"/>
        <v>0</v>
      </c>
      <c r="V221" s="306">
        <f t="shared" ca="1" si="90"/>
        <v>1.1559103011724492</v>
      </c>
      <c r="W221" s="304">
        <f t="shared" ca="1" si="91"/>
        <v>102.29667799999021</v>
      </c>
      <c r="Y221" s="314" t="str">
        <f t="shared" ca="1" si="109"/>
        <v/>
      </c>
      <c r="Z221" s="315" t="str">
        <f t="shared" ca="1" si="110"/>
        <v/>
      </c>
      <c r="AA221" s="316" t="str">
        <f t="shared" ca="1" si="111"/>
        <v/>
      </c>
      <c r="AC221" s="310" t="e">
        <f t="shared" ca="1" si="112"/>
        <v>#N/A</v>
      </c>
      <c r="AD221" s="323" t="e">
        <f t="shared" ca="1" si="113"/>
        <v>#N/A</v>
      </c>
      <c r="AE221" s="324">
        <f t="shared" ca="1" si="92"/>
        <v>580.36372721415182</v>
      </c>
      <c r="AG221" s="306">
        <f t="shared" ca="1" si="114"/>
        <v>-24.065232058458491</v>
      </c>
      <c r="AH221" s="304">
        <f t="shared" ca="1" si="115"/>
        <v>-14.488014571161241</v>
      </c>
    </row>
    <row r="222" spans="1:34" x14ac:dyDescent="0.2">
      <c r="A222" s="347">
        <f t="shared" ca="1" si="93"/>
        <v>0.1</v>
      </c>
      <c r="B222" s="304">
        <f t="shared" ca="1" si="94"/>
        <v>3.8000000000000029</v>
      </c>
      <c r="D222" s="306">
        <f t="shared" ca="1" si="95"/>
        <v>-3.0602696788311681</v>
      </c>
      <c r="E222" s="307">
        <f t="shared" ca="1" si="96"/>
        <v>-23.522474411513297</v>
      </c>
      <c r="F222" s="304">
        <f t="shared" ca="1" si="97"/>
        <v>23.720709368555386</v>
      </c>
      <c r="G222" s="306">
        <f t="shared" ca="1" si="98"/>
        <v>35.460436510252833</v>
      </c>
      <c r="H222" s="307">
        <f t="shared" ca="1" si="99"/>
        <v>157.91033288856127</v>
      </c>
      <c r="I222" s="304">
        <f t="shared" ca="1" si="100"/>
        <v>161.84287377105582</v>
      </c>
      <c r="J222" s="306">
        <f t="shared" ca="1" si="101"/>
        <v>122.40092339837925</v>
      </c>
      <c r="K222" s="307">
        <f t="shared" ca="1" si="102"/>
        <v>596.27237287506546</v>
      </c>
      <c r="L222" s="304">
        <f t="shared" ca="1" si="87"/>
        <v>608.70578172285911</v>
      </c>
      <c r="M222" s="306">
        <f t="shared" ca="1" si="103"/>
        <v>1.34990016663848</v>
      </c>
      <c r="N222" s="304">
        <f t="shared" ca="1" si="104"/>
        <v>77.343582312391433</v>
      </c>
      <c r="P222" s="310">
        <f t="shared" ca="1" si="105"/>
        <v>23</v>
      </c>
      <c r="Q222" s="304">
        <f t="shared" ca="1" si="106"/>
        <v>0</v>
      </c>
      <c r="R222" s="306">
        <f t="shared" ca="1" si="107"/>
        <v>0</v>
      </c>
      <c r="S222" s="307">
        <f t="shared" ca="1" si="108"/>
        <v>7.2810000000000015</v>
      </c>
      <c r="T222" s="304">
        <f t="shared" ca="1" si="88"/>
        <v>71.426610000000025</v>
      </c>
      <c r="U222" s="311">
        <f t="shared" ca="1" si="89"/>
        <v>0</v>
      </c>
      <c r="V222" s="306">
        <f t="shared" ca="1" si="90"/>
        <v>1.1540712762437613</v>
      </c>
      <c r="W222" s="304">
        <f t="shared" ca="1" si="91"/>
        <v>99.216428758332512</v>
      </c>
      <c r="Y222" s="314" t="str">
        <f t="shared" ca="1" si="109"/>
        <v/>
      </c>
      <c r="Z222" s="315" t="str">
        <f t="shared" ca="1" si="110"/>
        <v/>
      </c>
      <c r="AA222" s="316" t="str">
        <f t="shared" ca="1" si="111"/>
        <v/>
      </c>
      <c r="AC222" s="310" t="e">
        <f t="shared" ca="1" si="112"/>
        <v>#N/A</v>
      </c>
      <c r="AD222" s="323" t="e">
        <f t="shared" ca="1" si="113"/>
        <v>#N/A</v>
      </c>
      <c r="AE222" s="324">
        <f t="shared" ca="1" si="92"/>
        <v>596.27237287506546</v>
      </c>
      <c r="AG222" s="306">
        <f t="shared" ca="1" si="114"/>
        <v>-23.624272642408087</v>
      </c>
      <c r="AH222" s="304">
        <f t="shared" ca="1" si="115"/>
        <v>-14.049811564344209</v>
      </c>
    </row>
    <row r="223" spans="1:34" x14ac:dyDescent="0.2">
      <c r="A223" s="347">
        <f t="shared" ca="1" si="93"/>
        <v>0.1</v>
      </c>
      <c r="B223" s="304">
        <f t="shared" ca="1" si="94"/>
        <v>3.900000000000003</v>
      </c>
      <c r="D223" s="306">
        <f t="shared" ca="1" si="95"/>
        <v>-2.9856786026734086</v>
      </c>
      <c r="E223" s="307">
        <f t="shared" ca="1" si="96"/>
        <v>-23.10564857189771</v>
      </c>
      <c r="F223" s="304">
        <f t="shared" ca="1" si="97"/>
        <v>23.297752523505363</v>
      </c>
      <c r="G223" s="306">
        <f t="shared" ca="1" si="98"/>
        <v>35.161868649985493</v>
      </c>
      <c r="H223" s="307">
        <f t="shared" ca="1" si="99"/>
        <v>155.5997680313715</v>
      </c>
      <c r="I223" s="304">
        <f t="shared" ca="1" si="100"/>
        <v>159.52317956452427</v>
      </c>
      <c r="J223" s="306">
        <f t="shared" ca="1" si="101"/>
        <v>125.93203865639117</v>
      </c>
      <c r="K223" s="307">
        <f t="shared" ca="1" si="102"/>
        <v>611.94787792106206</v>
      </c>
      <c r="L223" s="304">
        <f t="shared" ca="1" si="87"/>
        <v>624.77122505141506</v>
      </c>
      <c r="M223" s="306">
        <f t="shared" ca="1" si="103"/>
        <v>1.3485527688273984</v>
      </c>
      <c r="N223" s="304">
        <f t="shared" ca="1" si="104"/>
        <v>77.266382104491299</v>
      </c>
      <c r="P223" s="310">
        <f t="shared" ca="1" si="105"/>
        <v>23</v>
      </c>
      <c r="Q223" s="304">
        <f t="shared" ca="1" si="106"/>
        <v>0</v>
      </c>
      <c r="R223" s="306">
        <f t="shared" ca="1" si="107"/>
        <v>0</v>
      </c>
      <c r="S223" s="307">
        <f t="shared" ca="1" si="108"/>
        <v>7.2810000000000015</v>
      </c>
      <c r="T223" s="304">
        <f t="shared" ca="1" si="88"/>
        <v>71.426610000000025</v>
      </c>
      <c r="U223" s="311">
        <f t="shared" ca="1" si="89"/>
        <v>0</v>
      </c>
      <c r="V223" s="306">
        <f t="shared" ca="1" si="90"/>
        <v>1.1522619788393422</v>
      </c>
      <c r="W223" s="304">
        <f t="shared" ca="1" si="91"/>
        <v>96.241552975688165</v>
      </c>
      <c r="Y223" s="314" t="str">
        <f t="shared" ca="1" si="109"/>
        <v/>
      </c>
      <c r="Z223" s="315" t="str">
        <f t="shared" ca="1" si="110"/>
        <v/>
      </c>
      <c r="AA223" s="316" t="str">
        <f t="shared" ca="1" si="111"/>
        <v/>
      </c>
      <c r="AC223" s="310" t="e">
        <f t="shared" ca="1" si="112"/>
        <v>#N/A</v>
      </c>
      <c r="AD223" s="323" t="e">
        <f t="shared" ca="1" si="113"/>
        <v>#N/A</v>
      </c>
      <c r="AE223" s="324">
        <f t="shared" ca="1" si="92"/>
        <v>611.94787792106206</v>
      </c>
      <c r="AG223" s="306">
        <f t="shared" ca="1" si="114"/>
        <v>-23.198390121493606</v>
      </c>
      <c r="AH223" s="304">
        <f t="shared" ca="1" si="115"/>
        <v>-13.626758516458246</v>
      </c>
    </row>
    <row r="224" spans="1:34" x14ac:dyDescent="0.2">
      <c r="A224" s="347">
        <f t="shared" ca="1" si="93"/>
        <v>0.1</v>
      </c>
      <c r="B224" s="304">
        <f t="shared" ca="1" si="94"/>
        <v>4.0000000000000027</v>
      </c>
      <c r="D224" s="306">
        <f t="shared" ca="1" si="95"/>
        <v>-2.9135316564232339</v>
      </c>
      <c r="E224" s="307">
        <f t="shared" ca="1" si="96"/>
        <v>-22.703081832603331</v>
      </c>
      <c r="F224" s="304">
        <f t="shared" ca="1" si="97"/>
        <v>22.889268040085152</v>
      </c>
      <c r="G224" s="306">
        <f t="shared" ca="1" si="98"/>
        <v>34.870515484343173</v>
      </c>
      <c r="H224" s="307">
        <f t="shared" ca="1" si="99"/>
        <v>153.32945984811116</v>
      </c>
      <c r="I224" s="304">
        <f t="shared" ca="1" si="100"/>
        <v>157.24463777012349</v>
      </c>
      <c r="J224" s="306">
        <f t="shared" ca="1" si="101"/>
        <v>129.43365786310761</v>
      </c>
      <c r="K224" s="307">
        <f t="shared" ca="1" si="102"/>
        <v>627.39433931503618</v>
      </c>
      <c r="L224" s="304">
        <f t="shared" ca="1" si="87"/>
        <v>640.60653196199519</v>
      </c>
      <c r="M224" s="306">
        <f t="shared" ca="1" si="103"/>
        <v>1.3471776461320548</v>
      </c>
      <c r="N224" s="304">
        <f t="shared" ca="1" si="104"/>
        <v>77.187593377735453</v>
      </c>
      <c r="P224" s="310">
        <f t="shared" ca="1" si="105"/>
        <v>23</v>
      </c>
      <c r="Q224" s="304">
        <f t="shared" ca="1" si="106"/>
        <v>0</v>
      </c>
      <c r="R224" s="306">
        <f t="shared" ca="1" si="107"/>
        <v>0</v>
      </c>
      <c r="S224" s="307">
        <f t="shared" ca="1" si="108"/>
        <v>7.2810000000000015</v>
      </c>
      <c r="T224" s="304">
        <f t="shared" ca="1" si="88"/>
        <v>71.426610000000025</v>
      </c>
      <c r="U224" s="311">
        <f t="shared" ca="1" si="89"/>
        <v>0</v>
      </c>
      <c r="V224" s="306">
        <f t="shared" ca="1" si="90"/>
        <v>1.1504818080249644</v>
      </c>
      <c r="W224" s="304">
        <f t="shared" ca="1" si="91"/>
        <v>93.367394715941629</v>
      </c>
      <c r="Y224" s="314" t="str">
        <f t="shared" ca="1" si="109"/>
        <v/>
      </c>
      <c r="Z224" s="315" t="str">
        <f t="shared" ca="1" si="110"/>
        <v/>
      </c>
      <c r="AA224" s="316" t="str">
        <f t="shared" ca="1" si="111"/>
        <v/>
      </c>
      <c r="AC224" s="310">
        <f t="shared" ca="1" si="112"/>
        <v>4.0000000000000027</v>
      </c>
      <c r="AD224" s="323">
        <f t="shared" ca="1" si="113"/>
        <v>129.43365786310761</v>
      </c>
      <c r="AE224" s="324">
        <f t="shared" ca="1" si="92"/>
        <v>627.39433931503618</v>
      </c>
      <c r="AG224" s="306">
        <f t="shared" ca="1" si="114"/>
        <v>-22.786904662282907</v>
      </c>
      <c r="AH224" s="304">
        <f t="shared" ca="1" si="115"/>
        <v>-13.218177856844958</v>
      </c>
    </row>
    <row r="225" spans="1:34" x14ac:dyDescent="0.2">
      <c r="A225" s="347">
        <f t="shared" ca="1" si="93"/>
        <v>0.1</v>
      </c>
      <c r="B225" s="304">
        <f t="shared" ca="1" si="94"/>
        <v>4.1000000000000023</v>
      </c>
      <c r="D225" s="306">
        <f t="shared" ca="1" si="95"/>
        <v>-2.8437193468822084</v>
      </c>
      <c r="E225" s="307">
        <f t="shared" ca="1" si="96"/>
        <v>-22.31414412751792</v>
      </c>
      <c r="F225" s="304">
        <f t="shared" ca="1" si="97"/>
        <v>22.494616419656385</v>
      </c>
      <c r="G225" s="306">
        <f t="shared" ca="1" si="98"/>
        <v>34.586143549654949</v>
      </c>
      <c r="H225" s="307">
        <f t="shared" ca="1" si="99"/>
        <v>151.09804543535935</v>
      </c>
      <c r="I225" s="304">
        <f t="shared" ca="1" si="100"/>
        <v>155.00587298558483</v>
      </c>
      <c r="J225" s="306">
        <f t="shared" ca="1" si="101"/>
        <v>132.90649081480751</v>
      </c>
      <c r="K225" s="307">
        <f t="shared" ca="1" si="102"/>
        <v>642.61571457920968</v>
      </c>
      <c r="L225" s="304">
        <f t="shared" ca="1" si="87"/>
        <v>656.21573581014866</v>
      </c>
      <c r="M225" s="306">
        <f t="shared" ca="1" si="103"/>
        <v>1.3457741748849199</v>
      </c>
      <c r="N225" s="304">
        <f t="shared" ca="1" si="104"/>
        <v>77.107180398606658</v>
      </c>
      <c r="P225" s="310">
        <f t="shared" ca="1" si="105"/>
        <v>23</v>
      </c>
      <c r="Q225" s="304">
        <f t="shared" ca="1" si="106"/>
        <v>0</v>
      </c>
      <c r="R225" s="306">
        <f t="shared" ca="1" si="107"/>
        <v>0</v>
      </c>
      <c r="S225" s="307">
        <f t="shared" ca="1" si="108"/>
        <v>7.2810000000000015</v>
      </c>
      <c r="T225" s="304">
        <f t="shared" ca="1" si="88"/>
        <v>71.426610000000025</v>
      </c>
      <c r="U225" s="311">
        <f t="shared" ca="1" si="89"/>
        <v>0</v>
      </c>
      <c r="V225" s="306">
        <f t="shared" ca="1" si="90"/>
        <v>1.1487301840770543</v>
      </c>
      <c r="W225" s="304">
        <f t="shared" ca="1" si="91"/>
        <v>90.589556922892612</v>
      </c>
      <c r="Y225" s="314" t="str">
        <f t="shared" ca="1" si="109"/>
        <v/>
      </c>
      <c r="Z225" s="315" t="str">
        <f t="shared" ca="1" si="110"/>
        <v/>
      </c>
      <c r="AA225" s="316" t="str">
        <f t="shared" ca="1" si="111"/>
        <v/>
      </c>
      <c r="AC225" s="310" t="e">
        <f t="shared" ca="1" si="112"/>
        <v>#N/A</v>
      </c>
      <c r="AD225" s="323" t="e">
        <f t="shared" ca="1" si="113"/>
        <v>#N/A</v>
      </c>
      <c r="AE225" s="324">
        <f t="shared" ca="1" si="92"/>
        <v>642.61571457920968</v>
      </c>
      <c r="AG225" s="306">
        <f t="shared" ca="1" si="114"/>
        <v>-22.389174444921625</v>
      </c>
      <c r="AH225" s="304">
        <f t="shared" ca="1" si="115"/>
        <v>-12.823430121678562</v>
      </c>
    </row>
    <row r="226" spans="1:34" x14ac:dyDescent="0.2">
      <c r="A226" s="347">
        <f t="shared" ca="1" si="93"/>
        <v>0.1</v>
      </c>
      <c r="B226" s="304">
        <f t="shared" ca="1" si="94"/>
        <v>4.200000000000002</v>
      </c>
      <c r="D226" s="306">
        <f t="shared" ca="1" si="95"/>
        <v>-2.7761382553879117</v>
      </c>
      <c r="E226" s="307">
        <f t="shared" ca="1" si="96"/>
        <v>-21.938240422214612</v>
      </c>
      <c r="F226" s="304">
        <f t="shared" ca="1" si="97"/>
        <v>22.113193718590704</v>
      </c>
      <c r="G226" s="306">
        <f t="shared" ca="1" si="98"/>
        <v>34.308529724116156</v>
      </c>
      <c r="H226" s="307">
        <f t="shared" ca="1" si="99"/>
        <v>148.9042213931379</v>
      </c>
      <c r="I226" s="304">
        <f t="shared" ca="1" si="100"/>
        <v>152.80557044992565</v>
      </c>
      <c r="J226" s="306">
        <f t="shared" ca="1" si="101"/>
        <v>136.35122447849608</v>
      </c>
      <c r="K226" s="307">
        <f t="shared" ca="1" si="102"/>
        <v>657.6158279206345</v>
      </c>
      <c r="L226" s="304">
        <f t="shared" ca="1" si="87"/>
        <v>671.60273491739656</v>
      </c>
      <c r="M226" s="306">
        <f t="shared" ca="1" si="103"/>
        <v>1.3443417100952846</v>
      </c>
      <c r="N226" s="304">
        <f t="shared" ca="1" si="104"/>
        <v>77.025106211859466</v>
      </c>
      <c r="P226" s="310">
        <f t="shared" ca="1" si="105"/>
        <v>23</v>
      </c>
      <c r="Q226" s="304">
        <f t="shared" ca="1" si="106"/>
        <v>0</v>
      </c>
      <c r="R226" s="306">
        <f t="shared" ca="1" si="107"/>
        <v>0</v>
      </c>
      <c r="S226" s="307">
        <f t="shared" ca="1" si="108"/>
        <v>7.2810000000000015</v>
      </c>
      <c r="T226" s="304">
        <f t="shared" ca="1" si="88"/>
        <v>71.426610000000025</v>
      </c>
      <c r="U226" s="311">
        <f t="shared" ca="1" si="89"/>
        <v>0</v>
      </c>
      <c r="V226" s="306">
        <f t="shared" ca="1" si="90"/>
        <v>1.1470065475209426</v>
      </c>
      <c r="W226" s="304">
        <f t="shared" ca="1" si="91"/>
        <v>87.903884285888253</v>
      </c>
      <c r="Y226" s="314" t="str">
        <f t="shared" ca="1" si="109"/>
        <v/>
      </c>
      <c r="Z226" s="315" t="str">
        <f t="shared" ca="1" si="110"/>
        <v/>
      </c>
      <c r="AA226" s="316" t="str">
        <f t="shared" ca="1" si="111"/>
        <v/>
      </c>
      <c r="AC226" s="310" t="e">
        <f t="shared" ca="1" si="112"/>
        <v>#N/A</v>
      </c>
      <c r="AD226" s="323" t="e">
        <f t="shared" ca="1" si="113"/>
        <v>#N/A</v>
      </c>
      <c r="AE226" s="324">
        <f t="shared" ca="1" si="92"/>
        <v>657.6158279206345</v>
      </c>
      <c r="AG226" s="306">
        <f t="shared" ca="1" si="114"/>
        <v>-22.004593107380874</v>
      </c>
      <c r="AH226" s="304">
        <f t="shared" ca="1" si="115"/>
        <v>-12.441911402677187</v>
      </c>
    </row>
    <row r="227" spans="1:34" x14ac:dyDescent="0.2">
      <c r="A227" s="347">
        <f t="shared" ca="1" si="93"/>
        <v>0.1</v>
      </c>
      <c r="B227" s="304">
        <f t="shared" ca="1" si="94"/>
        <v>4.3000000000000016</v>
      </c>
      <c r="D227" s="306">
        <f t="shared" ca="1" si="95"/>
        <v>-2.7106906355710181</v>
      </c>
      <c r="E227" s="307">
        <f t="shared" ca="1" si="96"/>
        <v>-21.574808395261854</v>
      </c>
      <c r="F227" s="304">
        <f t="shared" ca="1" si="97"/>
        <v>21.744429194946317</v>
      </c>
      <c r="G227" s="306">
        <f t="shared" ca="1" si="98"/>
        <v>34.037460660559056</v>
      </c>
      <c r="H227" s="307">
        <f t="shared" ca="1" si="99"/>
        <v>146.74674055361172</v>
      </c>
      <c r="I227" s="304">
        <f t="shared" ca="1" si="100"/>
        <v>150.64247273371524</v>
      </c>
      <c r="J227" s="306">
        <f t="shared" ca="1" si="101"/>
        <v>139.76852399772983</v>
      </c>
      <c r="K227" s="307">
        <f t="shared" ca="1" si="102"/>
        <v>672.39837601797194</v>
      </c>
      <c r="L227" s="304">
        <f t="shared" ca="1" si="87"/>
        <v>686.77129844811509</v>
      </c>
      <c r="M227" s="306">
        <f t="shared" ca="1" si="103"/>
        <v>1.3428795846110622</v>
      </c>
      <c r="N227" s="304">
        <f t="shared" ca="1" si="104"/>
        <v>76.941332592495002</v>
      </c>
      <c r="P227" s="310">
        <f t="shared" ca="1" si="105"/>
        <v>23</v>
      </c>
      <c r="Q227" s="304">
        <f t="shared" ca="1" si="106"/>
        <v>0</v>
      </c>
      <c r="R227" s="306">
        <f t="shared" ca="1" si="107"/>
        <v>0</v>
      </c>
      <c r="S227" s="307">
        <f t="shared" ca="1" si="108"/>
        <v>7.2810000000000015</v>
      </c>
      <c r="T227" s="304">
        <f t="shared" ca="1" si="88"/>
        <v>71.426610000000025</v>
      </c>
      <c r="U227" s="311">
        <f t="shared" ca="1" si="89"/>
        <v>0</v>
      </c>
      <c r="V227" s="306">
        <f t="shared" ca="1" si="90"/>
        <v>1.1453103582235939</v>
      </c>
      <c r="W227" s="304">
        <f t="shared" ca="1" si="91"/>
        <v>85.306447420203355</v>
      </c>
      <c r="Y227" s="314" t="str">
        <f t="shared" ca="1" si="109"/>
        <v/>
      </c>
      <c r="Z227" s="315" t="str">
        <f t="shared" ca="1" si="110"/>
        <v/>
      </c>
      <c r="AA227" s="316" t="str">
        <f t="shared" ca="1" si="111"/>
        <v/>
      </c>
      <c r="AC227" s="310" t="e">
        <f t="shared" ca="1" si="112"/>
        <v>#N/A</v>
      </c>
      <c r="AD227" s="323" t="e">
        <f t="shared" ca="1" si="113"/>
        <v>#N/A</v>
      </c>
      <c r="AE227" s="324">
        <f t="shared" ca="1" si="92"/>
        <v>672.39837601797194</v>
      </c>
      <c r="AG227" s="306">
        <f t="shared" ca="1" si="114"/>
        <v>-21.632587387442207</v>
      </c>
      <c r="AH227" s="304">
        <f t="shared" ca="1" si="115"/>
        <v>-12.073050993804181</v>
      </c>
    </row>
    <row r="228" spans="1:34" x14ac:dyDescent="0.2">
      <c r="A228" s="347">
        <f t="shared" ca="1" si="93"/>
        <v>0.1</v>
      </c>
      <c r="B228" s="304">
        <f t="shared" ca="1" si="94"/>
        <v>4.4000000000000012</v>
      </c>
      <c r="D228" s="306">
        <f t="shared" ca="1" si="95"/>
        <v>-2.6472840419845993</v>
      </c>
      <c r="E228" s="307">
        <f t="shared" ca="1" si="96"/>
        <v>-21.223316297445841</v>
      </c>
      <c r="F228" s="304">
        <f t="shared" ca="1" si="97"/>
        <v>21.387783135715036</v>
      </c>
      <c r="G228" s="306">
        <f t="shared" ca="1" si="98"/>
        <v>33.772732256360598</v>
      </c>
      <c r="H228" s="307">
        <f t="shared" ca="1" si="99"/>
        <v>144.62440892386712</v>
      </c>
      <c r="I228" s="304">
        <f t="shared" ca="1" si="100"/>
        <v>148.5153766471262</v>
      </c>
      <c r="J228" s="306">
        <f t="shared" ca="1" si="101"/>
        <v>143.15903364357581</v>
      </c>
      <c r="K228" s="307">
        <f t="shared" ca="1" si="102"/>
        <v>686.96693349184591</v>
      </c>
      <c r="L228" s="304">
        <f t="shared" ca="1" si="87"/>
        <v>701.72507196547622</v>
      </c>
      <c r="M228" s="306">
        <f t="shared" ca="1" si="103"/>
        <v>1.3413871082395925</v>
      </c>
      <c r="N228" s="304">
        <f t="shared" ca="1" si="104"/>
        <v>76.855819995386781</v>
      </c>
      <c r="P228" s="310">
        <f t="shared" ca="1" si="105"/>
        <v>23</v>
      </c>
      <c r="Q228" s="304">
        <f t="shared" ca="1" si="106"/>
        <v>0</v>
      </c>
      <c r="R228" s="306">
        <f t="shared" ca="1" si="107"/>
        <v>0</v>
      </c>
      <c r="S228" s="307">
        <f t="shared" ca="1" si="108"/>
        <v>7.2810000000000015</v>
      </c>
      <c r="T228" s="304">
        <f t="shared" ca="1" si="88"/>
        <v>71.426610000000025</v>
      </c>
      <c r="U228" s="311">
        <f t="shared" ca="1" si="89"/>
        <v>0</v>
      </c>
      <c r="V228" s="306">
        <f t="shared" ca="1" si="90"/>
        <v>1.1436410945371522</v>
      </c>
      <c r="W228" s="304">
        <f t="shared" ca="1" si="91"/>
        <v>82.793528247796132</v>
      </c>
      <c r="Y228" s="314" t="str">
        <f t="shared" ca="1" si="109"/>
        <v/>
      </c>
      <c r="Z228" s="315" t="str">
        <f t="shared" ca="1" si="110"/>
        <v/>
      </c>
      <c r="AA228" s="316" t="str">
        <f t="shared" ca="1" si="111"/>
        <v/>
      </c>
      <c r="AC228" s="310" t="e">
        <f t="shared" ca="1" si="112"/>
        <v>#N/A</v>
      </c>
      <c r="AD228" s="323" t="e">
        <f t="shared" ca="1" si="113"/>
        <v>#N/A</v>
      </c>
      <c r="AE228" s="324">
        <f t="shared" ca="1" si="92"/>
        <v>686.96693349184591</v>
      </c>
      <c r="AG228" s="306">
        <f t="shared" ca="1" si="114"/>
        <v>-21.272614944986159</v>
      </c>
      <c r="AH228" s="304">
        <f t="shared" ca="1" si="115"/>
        <v>-11.716309218541868</v>
      </c>
    </row>
    <row r="229" spans="1:34" x14ac:dyDescent="0.2">
      <c r="A229" s="347">
        <f t="shared" ca="1" si="93"/>
        <v>0.1</v>
      </c>
      <c r="B229" s="304">
        <f t="shared" ca="1" si="94"/>
        <v>4.5000000000000009</v>
      </c>
      <c r="D229" s="306">
        <f t="shared" ca="1" si="95"/>
        <v>-2.5858309869204956</v>
      </c>
      <c r="E229" s="307">
        <f t="shared" ca="1" si="96"/>
        <v>-20.883260973428175</v>
      </c>
      <c r="F229" s="304">
        <f t="shared" ca="1" si="97"/>
        <v>21.042744848931342</v>
      </c>
      <c r="G229" s="306">
        <f t="shared" ca="1" si="98"/>
        <v>33.514149157668548</v>
      </c>
      <c r="H229" s="307">
        <f t="shared" ca="1" si="99"/>
        <v>142.53608282652431</v>
      </c>
      <c r="I229" s="304">
        <f t="shared" ca="1" si="100"/>
        <v>146.42313034931419</v>
      </c>
      <c r="J229" s="306">
        <f t="shared" ca="1" si="101"/>
        <v>146.52337771427727</v>
      </c>
      <c r="K229" s="307">
        <f t="shared" ca="1" si="102"/>
        <v>701.3249580793655</v>
      </c>
      <c r="L229" s="304">
        <f t="shared" ca="1" si="87"/>
        <v>716.4675826873289</v>
      </c>
      <c r="M229" s="306">
        <f t="shared" ca="1" si="103"/>
        <v>1.3398635668252052</v>
      </c>
      <c r="N229" s="304">
        <f t="shared" ca="1" si="104"/>
        <v>76.768527502429009</v>
      </c>
      <c r="P229" s="310">
        <f t="shared" ca="1" si="105"/>
        <v>23</v>
      </c>
      <c r="Q229" s="304">
        <f t="shared" ca="1" si="106"/>
        <v>0</v>
      </c>
      <c r="R229" s="306">
        <f t="shared" ca="1" si="107"/>
        <v>0</v>
      </c>
      <c r="S229" s="307">
        <f t="shared" ca="1" si="108"/>
        <v>7.2810000000000015</v>
      </c>
      <c r="T229" s="304">
        <f t="shared" ca="1" si="88"/>
        <v>71.426610000000025</v>
      </c>
      <c r="U229" s="311">
        <f t="shared" ca="1" si="89"/>
        <v>0</v>
      </c>
      <c r="V229" s="306">
        <f t="shared" ca="1" si="90"/>
        <v>1.1419982524899284</v>
      </c>
      <c r="W229" s="304">
        <f t="shared" ca="1" si="91"/>
        <v>80.361606475166795</v>
      </c>
      <c r="Y229" s="314" t="str">
        <f t="shared" ca="1" si="109"/>
        <v/>
      </c>
      <c r="Z229" s="315" t="str">
        <f t="shared" ca="1" si="110"/>
        <v/>
      </c>
      <c r="AA229" s="316" t="str">
        <f t="shared" ca="1" si="111"/>
        <v/>
      </c>
      <c r="AC229" s="310" t="e">
        <f t="shared" ca="1" si="112"/>
        <v>#N/A</v>
      </c>
      <c r="AD229" s="323" t="e">
        <f t="shared" ca="1" si="113"/>
        <v>#N/A</v>
      </c>
      <c r="AE229" s="324">
        <f t="shared" ca="1" si="92"/>
        <v>701.3249580793655</v>
      </c>
      <c r="AG229" s="306">
        <f t="shared" ca="1" si="114"/>
        <v>-20.924162348858779</v>
      </c>
      <c r="AH229" s="304">
        <f t="shared" ca="1" si="115"/>
        <v>-11.371175422029408</v>
      </c>
    </row>
    <row r="230" spans="1:34" x14ac:dyDescent="0.2">
      <c r="A230" s="347">
        <f t="shared" ca="1" si="93"/>
        <v>0.1</v>
      </c>
      <c r="B230" s="304">
        <f t="shared" ca="1" si="94"/>
        <v>4.6000000000000005</v>
      </c>
      <c r="D230" s="306">
        <f t="shared" ca="1" si="95"/>
        <v>-2.5262486229881489</v>
      </c>
      <c r="E230" s="307">
        <f t="shared" ca="1" si="96"/>
        <v>-20.554166031863581</v>
      </c>
      <c r="F230" s="304">
        <f t="shared" ca="1" si="97"/>
        <v>20.708830806459456</v>
      </c>
      <c r="G230" s="306">
        <f t="shared" ca="1" si="98"/>
        <v>33.261524295369732</v>
      </c>
      <c r="H230" s="307">
        <f t="shared" ca="1" si="99"/>
        <v>140.48066622333795</v>
      </c>
      <c r="I230" s="304">
        <f t="shared" ca="1" si="100"/>
        <v>144.3646306440894</v>
      </c>
      <c r="J230" s="306">
        <f t="shared" ca="1" si="101"/>
        <v>149.86216138692919</v>
      </c>
      <c r="K230" s="307">
        <f t="shared" ca="1" si="102"/>
        <v>715.47579553185858</v>
      </c>
      <c r="L230" s="304">
        <f t="shared" ca="1" si="87"/>
        <v>731.00224446133404</v>
      </c>
      <c r="M230" s="306">
        <f t="shared" ca="1" si="103"/>
        <v>1.3383082212811523</v>
      </c>
      <c r="N230" s="304">
        <f t="shared" ca="1" si="104"/>
        <v>76.679412767070289</v>
      </c>
      <c r="P230" s="310">
        <f t="shared" ca="1" si="105"/>
        <v>23</v>
      </c>
      <c r="Q230" s="304">
        <f t="shared" ca="1" si="106"/>
        <v>0</v>
      </c>
      <c r="R230" s="306">
        <f t="shared" ca="1" si="107"/>
        <v>0</v>
      </c>
      <c r="S230" s="307">
        <f t="shared" ca="1" si="108"/>
        <v>7.2810000000000015</v>
      </c>
      <c r="T230" s="304">
        <f t="shared" ca="1" si="88"/>
        <v>71.426610000000025</v>
      </c>
      <c r="U230" s="311">
        <f t="shared" ca="1" si="89"/>
        <v>0</v>
      </c>
      <c r="V230" s="306">
        <f t="shared" ca="1" si="90"/>
        <v>1.1403813450217184</v>
      </c>
      <c r="W230" s="304">
        <f t="shared" ca="1" si="91"/>
        <v>78.007347074961899</v>
      </c>
      <c r="Y230" s="314" t="str">
        <f t="shared" ca="1" si="109"/>
        <v/>
      </c>
      <c r="Z230" s="315" t="str">
        <f t="shared" ca="1" si="110"/>
        <v/>
      </c>
      <c r="AA230" s="316" t="str">
        <f t="shared" ca="1" si="111"/>
        <v/>
      </c>
      <c r="AC230" s="310" t="e">
        <f t="shared" ca="1" si="112"/>
        <v>#N/A</v>
      </c>
      <c r="AD230" s="323" t="e">
        <f t="shared" ca="1" si="113"/>
        <v>#N/A</v>
      </c>
      <c r="AE230" s="324">
        <f t="shared" ca="1" si="92"/>
        <v>715.47579553185858</v>
      </c>
      <c r="AG230" s="306">
        <f t="shared" ca="1" si="114"/>
        <v>-20.586743214113628</v>
      </c>
      <c r="AH230" s="304">
        <f t="shared" ca="1" si="115"/>
        <v>-11.037166113880893</v>
      </c>
    </row>
    <row r="231" spans="1:34" x14ac:dyDescent="0.2">
      <c r="A231" s="347">
        <f t="shared" ca="1" si="93"/>
        <v>0.1</v>
      </c>
      <c r="B231" s="304">
        <f t="shared" ca="1" si="94"/>
        <v>4.7</v>
      </c>
      <c r="D231" s="306">
        <f t="shared" ca="1" si="95"/>
        <v>-2.4684584492642125</v>
      </c>
      <c r="E231" s="307">
        <f t="shared" ca="1" si="96"/>
        <v>-20.235580151344347</v>
      </c>
      <c r="F231" s="304">
        <f t="shared" ca="1" si="97"/>
        <v>20.385582924636353</v>
      </c>
      <c r="G231" s="306">
        <f t="shared" ca="1" si="98"/>
        <v>33.014678450443313</v>
      </c>
      <c r="H231" s="307">
        <f t="shared" ca="1" si="99"/>
        <v>138.45710820820352</v>
      </c>
      <c r="I231" s="304">
        <f t="shared" ca="1" si="100"/>
        <v>142.33882044812773</v>
      </c>
      <c r="J231" s="306">
        <f t="shared" ca="1" si="101"/>
        <v>153.17597152421985</v>
      </c>
      <c r="K231" s="307">
        <f t="shared" ca="1" si="102"/>
        <v>729.4226842534357</v>
      </c>
      <c r="L231" s="304">
        <f t="shared" ca="1" si="87"/>
        <v>745.33236247722118</v>
      </c>
      <c r="M231" s="306">
        <f t="shared" ca="1" si="103"/>
        <v>1.3367203065733688</v>
      </c>
      <c r="N231" s="304">
        <f t="shared" ca="1" si="104"/>
        <v>76.588431956087547</v>
      </c>
      <c r="P231" s="310">
        <f t="shared" ca="1" si="105"/>
        <v>23</v>
      </c>
      <c r="Q231" s="304">
        <f t="shared" ca="1" si="106"/>
        <v>0</v>
      </c>
      <c r="R231" s="306">
        <f t="shared" ca="1" si="107"/>
        <v>0</v>
      </c>
      <c r="S231" s="307">
        <f t="shared" ca="1" si="108"/>
        <v>7.2810000000000015</v>
      </c>
      <c r="T231" s="304">
        <f t="shared" ca="1" si="88"/>
        <v>71.426610000000025</v>
      </c>
      <c r="U231" s="311">
        <f t="shared" ca="1" si="89"/>
        <v>0</v>
      </c>
      <c r="V231" s="306">
        <f t="shared" ca="1" si="90"/>
        <v>1.1387899012605676</v>
      </c>
      <c r="W231" s="304">
        <f t="shared" ca="1" si="91"/>
        <v>75.727588686830686</v>
      </c>
      <c r="Y231" s="314" t="str">
        <f t="shared" ca="1" si="109"/>
        <v/>
      </c>
      <c r="Z231" s="315" t="str">
        <f t="shared" ca="1" si="110"/>
        <v/>
      </c>
      <c r="AA231" s="316" t="str">
        <f t="shared" ca="1" si="111"/>
        <v/>
      </c>
      <c r="AC231" s="310" t="e">
        <f t="shared" ca="1" si="112"/>
        <v>#N/A</v>
      </c>
      <c r="AD231" s="323" t="e">
        <f t="shared" ca="1" si="113"/>
        <v>#N/A</v>
      </c>
      <c r="AE231" s="324">
        <f t="shared" ca="1" si="92"/>
        <v>729.4226842534357</v>
      </c>
      <c r="AG231" s="306">
        <f t="shared" ca="1" si="114"/>
        <v>-20.259896476787532</v>
      </c>
      <c r="AH231" s="304">
        <f t="shared" ca="1" si="115"/>
        <v>-10.713823248861679</v>
      </c>
    </row>
    <row r="232" spans="1:34" x14ac:dyDescent="0.2">
      <c r="A232" s="347">
        <f t="shared" ca="1" si="93"/>
        <v>0.1</v>
      </c>
      <c r="B232" s="304">
        <f t="shared" ca="1" si="94"/>
        <v>4.8</v>
      </c>
      <c r="D232" s="306">
        <f t="shared" ca="1" si="95"/>
        <v>-2.4123860390293799</v>
      </c>
      <c r="E232" s="307">
        <f t="shared" ca="1" si="96"/>
        <v>-19.927075510737414</v>
      </c>
      <c r="F232" s="304">
        <f t="shared" ca="1" si="97"/>
        <v>20.072566971165759</v>
      </c>
      <c r="G232" s="306">
        <f t="shared" ca="1" si="98"/>
        <v>32.773439846540377</v>
      </c>
      <c r="H232" s="307">
        <f t="shared" ca="1" si="99"/>
        <v>136.46440065712977</v>
      </c>
      <c r="I232" s="304">
        <f t="shared" ca="1" si="100"/>
        <v>140.34468641913182</v>
      </c>
      <c r="J232" s="306">
        <f t="shared" ca="1" si="101"/>
        <v>156.46537743906904</v>
      </c>
      <c r="K232" s="307">
        <f t="shared" ca="1" si="102"/>
        <v>743.16875969670241</v>
      </c>
      <c r="L232" s="304">
        <f t="shared" ca="1" si="87"/>
        <v>759.46113773272509</v>
      </c>
      <c r="M232" s="306">
        <f t="shared" ca="1" si="103"/>
        <v>1.3350990306533621</v>
      </c>
      <c r="N232" s="304">
        <f t="shared" ca="1" si="104"/>
        <v>76.495539688444978</v>
      </c>
      <c r="P232" s="310">
        <f t="shared" ca="1" si="105"/>
        <v>23</v>
      </c>
      <c r="Q232" s="304">
        <f t="shared" ca="1" si="106"/>
        <v>0</v>
      </c>
      <c r="R232" s="306">
        <f t="shared" ca="1" si="107"/>
        <v>0</v>
      </c>
      <c r="S232" s="307">
        <f t="shared" ca="1" si="108"/>
        <v>7.2810000000000015</v>
      </c>
      <c r="T232" s="304">
        <f t="shared" ca="1" si="88"/>
        <v>71.426610000000025</v>
      </c>
      <c r="U232" s="311">
        <f t="shared" ca="1" si="89"/>
        <v>0</v>
      </c>
      <c r="V232" s="306">
        <f t="shared" ca="1" si="90"/>
        <v>1.1372234658383245</v>
      </c>
      <c r="W232" s="304">
        <f t="shared" ca="1" si="91"/>
        <v>73.519332860979432</v>
      </c>
      <c r="Y232" s="314" t="str">
        <f t="shared" ca="1" si="109"/>
        <v/>
      </c>
      <c r="Z232" s="315" t="str">
        <f t="shared" ca="1" si="110"/>
        <v/>
      </c>
      <c r="AA232" s="316" t="str">
        <f t="shared" ca="1" si="111"/>
        <v/>
      </c>
      <c r="AC232" s="310" t="e">
        <f t="shared" ca="1" si="112"/>
        <v>#N/A</v>
      </c>
      <c r="AD232" s="323" t="e">
        <f t="shared" ca="1" si="113"/>
        <v>#N/A</v>
      </c>
      <c r="AE232" s="324">
        <f t="shared" ca="1" si="92"/>
        <v>743.16875969670241</v>
      </c>
      <c r="AG232" s="306">
        <f t="shared" ca="1" si="114"/>
        <v>-19.943184794583878</v>
      </c>
      <c r="AH232" s="304">
        <f t="shared" ca="1" si="115"/>
        <v>-10.400712633818248</v>
      </c>
    </row>
    <row r="233" spans="1:34" x14ac:dyDescent="0.2">
      <c r="A233" s="347">
        <f t="shared" ca="1" si="93"/>
        <v>0.1</v>
      </c>
      <c r="B233" s="304">
        <f t="shared" ca="1" si="94"/>
        <v>4.8999999999999995</v>
      </c>
      <c r="D233" s="306">
        <f t="shared" ca="1" si="95"/>
        <v>-2.3579607872952915</v>
      </c>
      <c r="E233" s="307">
        <f t="shared" ca="1" si="96"/>
        <v>-19.628246333554557</v>
      </c>
      <c r="F233" s="304">
        <f t="shared" ca="1" si="97"/>
        <v>19.769371087748851</v>
      </c>
      <c r="G233" s="306">
        <f t="shared" ca="1" si="98"/>
        <v>32.537643767810849</v>
      </c>
      <c r="H233" s="307">
        <f t="shared" ca="1" si="99"/>
        <v>134.50157602377431</v>
      </c>
      <c r="I233" s="304">
        <f t="shared" ca="1" si="100"/>
        <v>138.38125673240614</v>
      </c>
      <c r="J233" s="306">
        <f t="shared" ca="1" si="101"/>
        <v>159.73093161978662</v>
      </c>
      <c r="K233" s="307">
        <f t="shared" ca="1" si="102"/>
        <v>756.71705853074764</v>
      </c>
      <c r="L233" s="304">
        <f t="shared" ca="1" si="87"/>
        <v>773.3916712685442</v>
      </c>
      <c r="M233" s="306">
        <f t="shared" ca="1" si="103"/>
        <v>1.3334435733373495</v>
      </c>
      <c r="N233" s="304">
        <f t="shared" ca="1" si="104"/>
        <v>76.400688971073393</v>
      </c>
      <c r="P233" s="310">
        <f t="shared" ca="1" si="105"/>
        <v>23</v>
      </c>
      <c r="Q233" s="304">
        <f t="shared" ca="1" si="106"/>
        <v>0</v>
      </c>
      <c r="R233" s="306">
        <f t="shared" ca="1" si="107"/>
        <v>0</v>
      </c>
      <c r="S233" s="307">
        <f t="shared" ca="1" si="108"/>
        <v>7.2810000000000015</v>
      </c>
      <c r="T233" s="304">
        <f t="shared" ca="1" si="88"/>
        <v>71.426610000000025</v>
      </c>
      <c r="U233" s="311">
        <f t="shared" ca="1" si="89"/>
        <v>0</v>
      </c>
      <c r="V233" s="306">
        <f t="shared" ca="1" si="90"/>
        <v>1.1356815982425132</v>
      </c>
      <c r="W233" s="304">
        <f t="shared" ca="1" si="91"/>
        <v>71.379734074984412</v>
      </c>
      <c r="Y233" s="314" t="str">
        <f t="shared" ca="1" si="109"/>
        <v/>
      </c>
      <c r="Z233" s="315" t="str">
        <f t="shared" ca="1" si="110"/>
        <v/>
      </c>
      <c r="AA233" s="316" t="str">
        <f t="shared" ca="1" si="111"/>
        <v/>
      </c>
      <c r="AC233" s="310" t="e">
        <f t="shared" ca="1" si="112"/>
        <v>#N/A</v>
      </c>
      <c r="AD233" s="323" t="e">
        <f t="shared" ca="1" si="113"/>
        <v>#N/A</v>
      </c>
      <c r="AE233" s="324">
        <f t="shared" ca="1" si="92"/>
        <v>756.71705853074764</v>
      </c>
      <c r="AG233" s="306">
        <f t="shared" ca="1" si="114"/>
        <v>-19.636193062926495</v>
      </c>
      <c r="AH233" s="304">
        <f t="shared" ca="1" si="115"/>
        <v>-10.0974224503474</v>
      </c>
    </row>
    <row r="234" spans="1:34" x14ac:dyDescent="0.2">
      <c r="A234" s="347">
        <f t="shared" ca="1" si="93"/>
        <v>0.1</v>
      </c>
      <c r="B234" s="304">
        <f t="shared" ca="1" si="94"/>
        <v>4.9999999999999991</v>
      </c>
      <c r="D234" s="306">
        <f t="shared" ca="1" si="95"/>
        <v>-2.3051156764915253</v>
      </c>
      <c r="E234" s="307">
        <f t="shared" ca="1" si="96"/>
        <v>-19.338707536958772</v>
      </c>
      <c r="F234" s="304">
        <f t="shared" ca="1" si="97"/>
        <v>19.475604418914269</v>
      </c>
      <c r="G234" s="306">
        <f t="shared" ca="1" si="98"/>
        <v>32.307132200161696</v>
      </c>
      <c r="H234" s="307">
        <f t="shared" ca="1" si="99"/>
        <v>132.56770527007842</v>
      </c>
      <c r="I234" s="304">
        <f t="shared" ca="1" si="100"/>
        <v>136.44759899526667</v>
      </c>
      <c r="J234" s="306">
        <f t="shared" ca="1" si="101"/>
        <v>162.97317041818525</v>
      </c>
      <c r="K234" s="307">
        <f t="shared" ca="1" si="102"/>
        <v>770.07052259544025</v>
      </c>
      <c r="L234" s="304">
        <f t="shared" ca="1" si="87"/>
        <v>787.12696818656218</v>
      </c>
      <c r="M234" s="306">
        <f t="shared" ca="1" si="103"/>
        <v>1.3317530851285884</v>
      </c>
      <c r="N234" s="304">
        <f t="shared" ca="1" si="104"/>
        <v>76.303831131394759</v>
      </c>
      <c r="P234" s="310">
        <f t="shared" ca="1" si="105"/>
        <v>23</v>
      </c>
      <c r="Q234" s="304">
        <f t="shared" ca="1" si="106"/>
        <v>0</v>
      </c>
      <c r="R234" s="306">
        <f t="shared" ca="1" si="107"/>
        <v>0</v>
      </c>
      <c r="S234" s="307">
        <f t="shared" ca="1" si="108"/>
        <v>7.2810000000000015</v>
      </c>
      <c r="T234" s="304">
        <f t="shared" ca="1" si="88"/>
        <v>71.426610000000025</v>
      </c>
      <c r="U234" s="311">
        <f t="shared" ca="1" si="89"/>
        <v>0</v>
      </c>
      <c r="V234" s="306">
        <f t="shared" ca="1" si="90"/>
        <v>1.1341638722022467</v>
      </c>
      <c r="W234" s="304">
        <f t="shared" ca="1" si="91"/>
        <v>69.30609046081284</v>
      </c>
      <c r="Y234" s="314" t="str">
        <f t="shared" ca="1" si="109"/>
        <v/>
      </c>
      <c r="Z234" s="315" t="str">
        <f t="shared" ca="1" si="110"/>
        <v/>
      </c>
      <c r="AA234" s="316" t="str">
        <f t="shared" ca="1" si="111"/>
        <v/>
      </c>
      <c r="AC234" s="310">
        <f t="shared" ca="1" si="112"/>
        <v>4.9999999999999991</v>
      </c>
      <c r="AD234" s="323">
        <f t="shared" ca="1" si="113"/>
        <v>162.97317041818525</v>
      </c>
      <c r="AE234" s="324">
        <f t="shared" ca="1" si="92"/>
        <v>770.07052259544025</v>
      </c>
      <c r="AG234" s="306">
        <f t="shared" ca="1" si="114"/>
        <v>-19.338527036822235</v>
      </c>
      <c r="AH234" s="304">
        <f t="shared" ca="1" si="115"/>
        <v>-9.8035618836676832</v>
      </c>
    </row>
    <row r="235" spans="1:34" x14ac:dyDescent="0.2">
      <c r="A235" s="347">
        <f t="shared" ca="1" si="93"/>
        <v>0.1</v>
      </c>
      <c r="B235" s="304">
        <f t="shared" ca="1" si="94"/>
        <v>5.0999999999999988</v>
      </c>
      <c r="D235" s="306">
        <f t="shared" ca="1" si="95"/>
        <v>-2.2537870588326294</v>
      </c>
      <c r="E235" s="307">
        <f t="shared" ca="1" si="96"/>
        <v>-19.058093476874603</v>
      </c>
      <c r="F235" s="304">
        <f t="shared" ca="1" si="97"/>
        <v>19.190895838387842</v>
      </c>
      <c r="G235" s="306">
        <f t="shared" ca="1" si="98"/>
        <v>32.081753494278431</v>
      </c>
      <c r="H235" s="307">
        <f t="shared" ca="1" si="99"/>
        <v>130.66189592239095</v>
      </c>
      <c r="I235" s="304">
        <f t="shared" ca="1" si="100"/>
        <v>134.54281828957414</v>
      </c>
      <c r="J235" s="306">
        <f t="shared" ca="1" si="101"/>
        <v>166.19261470290726</v>
      </c>
      <c r="K235" s="307">
        <f t="shared" ca="1" si="102"/>
        <v>783.23200265506375</v>
      </c>
      <c r="L235" s="304">
        <f t="shared" ca="1" si="87"/>
        <v>800.66994146455306</v>
      </c>
      <c r="M235" s="306">
        <f t="shared" ca="1" si="103"/>
        <v>1.3300266859796341</v>
      </c>
      <c r="N235" s="304">
        <f t="shared" ca="1" si="104"/>
        <v>76.204915746404694</v>
      </c>
      <c r="P235" s="310">
        <f t="shared" ca="1" si="105"/>
        <v>23</v>
      </c>
      <c r="Q235" s="304">
        <f t="shared" ca="1" si="106"/>
        <v>0</v>
      </c>
      <c r="R235" s="306">
        <f t="shared" ca="1" si="107"/>
        <v>0</v>
      </c>
      <c r="S235" s="307">
        <f t="shared" ca="1" si="108"/>
        <v>7.2810000000000015</v>
      </c>
      <c r="T235" s="304">
        <f t="shared" ca="1" si="88"/>
        <v>71.426610000000025</v>
      </c>
      <c r="U235" s="311">
        <f t="shared" ca="1" si="89"/>
        <v>0</v>
      </c>
      <c r="V235" s="306">
        <f t="shared" ca="1" si="90"/>
        <v>1.1326698751060587</v>
      </c>
      <c r="W235" s="304">
        <f t="shared" ca="1" si="91"/>
        <v>67.295835184740099</v>
      </c>
      <c r="Y235" s="314" t="str">
        <f t="shared" ca="1" si="109"/>
        <v/>
      </c>
      <c r="Z235" s="315" t="str">
        <f t="shared" ca="1" si="110"/>
        <v/>
      </c>
      <c r="AA235" s="316" t="str">
        <f t="shared" ca="1" si="111"/>
        <v/>
      </c>
      <c r="AC235" s="310" t="e">
        <f t="shared" ca="1" si="112"/>
        <v>#N/A</v>
      </c>
      <c r="AD235" s="323" t="e">
        <f t="shared" ca="1" si="113"/>
        <v>#N/A</v>
      </c>
      <c r="AE235" s="324">
        <f t="shared" ca="1" si="92"/>
        <v>783.23200265506375</v>
      </c>
      <c r="AG235" s="306">
        <f t="shared" ca="1" si="114"/>
        <v>-19.049812049846366</v>
      </c>
      <c r="AH235" s="304">
        <f t="shared" ca="1" si="115"/>
        <v>-9.5187598490334882</v>
      </c>
    </row>
    <row r="236" spans="1:34" x14ac:dyDescent="0.2">
      <c r="A236" s="347">
        <f t="shared" ca="1" si="93"/>
        <v>0.1</v>
      </c>
      <c r="B236" s="304">
        <f t="shared" ca="1" si="94"/>
        <v>5.1999999999999984</v>
      </c>
      <c r="D236" s="306">
        <f t="shared" ca="1" si="95"/>
        <v>-2.2039144540200226</v>
      </c>
      <c r="E236" s="307">
        <f t="shared" ca="1" si="96"/>
        <v>-18.786056781446636</v>
      </c>
      <c r="F236" s="304">
        <f t="shared" ca="1" si="97"/>
        <v>18.914892765130219</v>
      </c>
      <c r="G236" s="306">
        <f t="shared" ca="1" si="98"/>
        <v>31.86136204887643</v>
      </c>
      <c r="H236" s="307">
        <f t="shared" ca="1" si="99"/>
        <v>128.7832902442463</v>
      </c>
      <c r="I236" s="304">
        <f t="shared" ca="1" si="100"/>
        <v>132.66605533347015</v>
      </c>
      <c r="J236" s="306">
        <f t="shared" ca="1" si="101"/>
        <v>169.38977048006501</v>
      </c>
      <c r="K236" s="307">
        <f t="shared" ca="1" si="102"/>
        <v>796.20426196339565</v>
      </c>
      <c r="L236" s="304">
        <f t="shared" ca="1" si="87"/>
        <v>814.02341557965315</v>
      </c>
      <c r="M236" s="306">
        <f t="shared" ca="1" si="103"/>
        <v>1.3282634639910575</v>
      </c>
      <c r="N236" s="304">
        <f t="shared" ca="1" si="104"/>
        <v>76.103890568114593</v>
      </c>
      <c r="P236" s="310">
        <f t="shared" ca="1" si="105"/>
        <v>23</v>
      </c>
      <c r="Q236" s="304">
        <f t="shared" ca="1" si="106"/>
        <v>0</v>
      </c>
      <c r="R236" s="306">
        <f t="shared" ca="1" si="107"/>
        <v>0</v>
      </c>
      <c r="S236" s="307">
        <f t="shared" ca="1" si="108"/>
        <v>7.2810000000000015</v>
      </c>
      <c r="T236" s="304">
        <f t="shared" ca="1" si="88"/>
        <v>71.426610000000025</v>
      </c>
      <c r="U236" s="311">
        <f t="shared" ca="1" si="89"/>
        <v>0</v>
      </c>
      <c r="V236" s="306">
        <f t="shared" ca="1" si="90"/>
        <v>1.1311992074496895</v>
      </c>
      <c r="W236" s="304">
        <f t="shared" ca="1" si="91"/>
        <v>65.346528428015503</v>
      </c>
      <c r="Y236" s="314" t="str">
        <f t="shared" ca="1" si="109"/>
        <v/>
      </c>
      <c r="Z236" s="315" t="str">
        <f t="shared" ca="1" si="110"/>
        <v/>
      </c>
      <c r="AA236" s="316" t="str">
        <f t="shared" ca="1" si="111"/>
        <v/>
      </c>
      <c r="AC236" s="310" t="e">
        <f t="shared" ca="1" si="112"/>
        <v>#N/A</v>
      </c>
      <c r="AD236" s="323" t="e">
        <f t="shared" ca="1" si="113"/>
        <v>#N/A</v>
      </c>
      <c r="AE236" s="324">
        <f t="shared" ca="1" si="92"/>
        <v>796.20426196339565</v>
      </c>
      <c r="AG236" s="306">
        <f t="shared" ca="1" si="114"/>
        <v>-18.769691822350836</v>
      </c>
      <c r="AH236" s="304">
        <f t="shared" ca="1" si="115"/>
        <v>-9.2426638078203656</v>
      </c>
    </row>
    <row r="237" spans="1:34" x14ac:dyDescent="0.2">
      <c r="A237" s="347">
        <f t="shared" ca="1" si="93"/>
        <v>0.1</v>
      </c>
      <c r="B237" s="304">
        <f t="shared" ca="1" si="94"/>
        <v>5.299999999999998</v>
      </c>
      <c r="D237" s="306">
        <f t="shared" ca="1" si="95"/>
        <v>-2.155440361054799</v>
      </c>
      <c r="E237" s="307">
        <f t="shared" ca="1" si="96"/>
        <v>-18.522267265789164</v>
      </c>
      <c r="F237" s="304">
        <f t="shared" ca="1" si="97"/>
        <v>18.647260061880107</v>
      </c>
      <c r="G237" s="306">
        <f t="shared" ca="1" si="98"/>
        <v>31.645818012770949</v>
      </c>
      <c r="H237" s="307">
        <f t="shared" ca="1" si="99"/>
        <v>126.93106351766738</v>
      </c>
      <c r="I237" s="304">
        <f t="shared" ca="1" si="100"/>
        <v>130.81648475411473</v>
      </c>
      <c r="J237" s="306">
        <f t="shared" ca="1" si="101"/>
        <v>172.56512948314739</v>
      </c>
      <c r="K237" s="307">
        <f t="shared" ca="1" si="102"/>
        <v>808.98997965149135</v>
      </c>
      <c r="L237" s="304">
        <f t="shared" ca="1" si="87"/>
        <v>827.19012995202979</v>
      </c>
      <c r="M237" s="306">
        <f t="shared" ca="1" si="103"/>
        <v>1.3264624740429176</v>
      </c>
      <c r="N237" s="304">
        <f t="shared" ca="1" si="104"/>
        <v>76.000701445140692</v>
      </c>
      <c r="P237" s="310">
        <f t="shared" ca="1" si="105"/>
        <v>23</v>
      </c>
      <c r="Q237" s="304">
        <f t="shared" ca="1" si="106"/>
        <v>0</v>
      </c>
      <c r="R237" s="306">
        <f t="shared" ca="1" si="107"/>
        <v>0</v>
      </c>
      <c r="S237" s="307">
        <f t="shared" ca="1" si="108"/>
        <v>7.2810000000000015</v>
      </c>
      <c r="T237" s="304">
        <f t="shared" ca="1" si="88"/>
        <v>71.426610000000025</v>
      </c>
      <c r="U237" s="311">
        <f t="shared" ca="1" si="89"/>
        <v>0</v>
      </c>
      <c r="V237" s="306">
        <f t="shared" ca="1" si="90"/>
        <v>1.1297514823120047</v>
      </c>
      <c r="W237" s="304">
        <f t="shared" ca="1" si="91"/>
        <v>63.455849920780693</v>
      </c>
      <c r="Y237" s="314" t="str">
        <f t="shared" ca="1" si="109"/>
        <v/>
      </c>
      <c r="Z237" s="315" t="str">
        <f t="shared" ca="1" si="110"/>
        <v/>
      </c>
      <c r="AA237" s="316" t="str">
        <f t="shared" ca="1" si="111"/>
        <v/>
      </c>
      <c r="AC237" s="310" t="e">
        <f t="shared" ca="1" si="112"/>
        <v>#N/A</v>
      </c>
      <c r="AD237" s="323" t="e">
        <f t="shared" ca="1" si="113"/>
        <v>#N/A</v>
      </c>
      <c r="AE237" s="324">
        <f t="shared" ca="1" si="92"/>
        <v>808.98997965149135</v>
      </c>
      <c r="AG237" s="306">
        <f t="shared" ca="1" si="114"/>
        <v>-18.497827351702608</v>
      </c>
      <c r="AH237" s="304">
        <f t="shared" ca="1" si="115"/>
        <v>-8.974938666119419</v>
      </c>
    </row>
    <row r="238" spans="1:34" x14ac:dyDescent="0.2">
      <c r="A238" s="347">
        <f t="shared" ca="1" si="93"/>
        <v>0.1</v>
      </c>
      <c r="B238" s="304">
        <f t="shared" ca="1" si="94"/>
        <v>5.3999999999999977</v>
      </c>
      <c r="D238" s="306">
        <f t="shared" ca="1" si="95"/>
        <v>-2.1083100830467942</v>
      </c>
      <c r="E238" s="307">
        <f t="shared" ca="1" si="96"/>
        <v>-18.266410921599654</v>
      </c>
      <c r="F238" s="304">
        <f t="shared" ca="1" si="97"/>
        <v>18.387679009679605</v>
      </c>
      <c r="G238" s="306">
        <f t="shared" ca="1" si="98"/>
        <v>31.434987004466269</v>
      </c>
      <c r="H238" s="307">
        <f t="shared" ca="1" si="99"/>
        <v>125.10442242550742</v>
      </c>
      <c r="I238" s="304">
        <f t="shared" ca="1" si="100"/>
        <v>128.99331346387987</v>
      </c>
      <c r="J238" s="306">
        <f t="shared" ca="1" si="101"/>
        <v>175.71916973400926</v>
      </c>
      <c r="K238" s="307">
        <f t="shared" ca="1" si="102"/>
        <v>821.59175394865008</v>
      </c>
      <c r="L238" s="304">
        <f t="shared" ca="1" si="87"/>
        <v>840.1727422193776</v>
      </c>
      <c r="M238" s="306">
        <f t="shared" ca="1" si="103"/>
        <v>1.3246227363550509</v>
      </c>
      <c r="N238" s="304">
        <f t="shared" ca="1" si="104"/>
        <v>75.895292240214772</v>
      </c>
      <c r="P238" s="310">
        <f t="shared" ca="1" si="105"/>
        <v>23</v>
      </c>
      <c r="Q238" s="304">
        <f t="shared" ca="1" si="106"/>
        <v>0</v>
      </c>
      <c r="R238" s="306">
        <f t="shared" ca="1" si="107"/>
        <v>0</v>
      </c>
      <c r="S238" s="307">
        <f t="shared" ca="1" si="108"/>
        <v>7.2810000000000015</v>
      </c>
      <c r="T238" s="304">
        <f t="shared" ca="1" si="88"/>
        <v>71.426610000000025</v>
      </c>
      <c r="U238" s="311">
        <f t="shared" ca="1" si="89"/>
        <v>0</v>
      </c>
      <c r="V238" s="306">
        <f t="shared" ca="1" si="90"/>
        <v>1.1283263248573461</v>
      </c>
      <c r="W238" s="304">
        <f t="shared" ca="1" si="91"/>
        <v>61.621591985938132</v>
      </c>
      <c r="Y238" s="314" t="str">
        <f t="shared" ca="1" si="109"/>
        <v/>
      </c>
      <c r="Z238" s="315" t="str">
        <f t="shared" ca="1" si="110"/>
        <v/>
      </c>
      <c r="AA238" s="316" t="str">
        <f t="shared" ca="1" si="111"/>
        <v/>
      </c>
      <c r="AC238" s="310" t="e">
        <f t="shared" ca="1" si="112"/>
        <v>#N/A</v>
      </c>
      <c r="AD238" s="323" t="e">
        <f t="shared" ca="1" si="113"/>
        <v>#N/A</v>
      </c>
      <c r="AE238" s="324">
        <f t="shared" ca="1" si="92"/>
        <v>821.59175394865008</v>
      </c>
      <c r="AG238" s="306">
        <f t="shared" ca="1" si="114"/>
        <v>-18.233895877995913</v>
      </c>
      <c r="AH238" s="304">
        <f t="shared" ca="1" si="115"/>
        <v>-8.7152657493174956</v>
      </c>
    </row>
    <row r="239" spans="1:34" x14ac:dyDescent="0.2">
      <c r="A239" s="347">
        <f t="shared" ca="1" si="93"/>
        <v>0.1</v>
      </c>
      <c r="B239" s="304">
        <f t="shared" ca="1" si="94"/>
        <v>5.4999999999999973</v>
      </c>
      <c r="D239" s="306">
        <f t="shared" ca="1" si="95"/>
        <v>-2.0624715640037041</v>
      </c>
      <c r="E239" s="307">
        <f t="shared" ca="1" si="96"/>
        <v>-18.018188975775828</v>
      </c>
      <c r="F239" s="304">
        <f t="shared" ca="1" si="97"/>
        <v>18.135846352433997</v>
      </c>
      <c r="G239" s="306">
        <f t="shared" ca="1" si="98"/>
        <v>31.228739848065899</v>
      </c>
      <c r="H239" s="307">
        <f t="shared" ca="1" si="99"/>
        <v>123.30260352792985</v>
      </c>
      <c r="I239" s="304">
        <f t="shared" ca="1" si="100"/>
        <v>127.19577913305157</v>
      </c>
      <c r="J239" s="306">
        <f t="shared" ca="1" si="101"/>
        <v>178.85235607663586</v>
      </c>
      <c r="K239" s="307">
        <f t="shared" ca="1" si="102"/>
        <v>834.01210524632199</v>
      </c>
      <c r="L239" s="304">
        <f t="shared" ca="1" si="87"/>
        <v>852.97383135214989</v>
      </c>
      <c r="M239" s="306">
        <f t="shared" ca="1" si="103"/>
        <v>1.3227432349719663</v>
      </c>
      <c r="N239" s="304">
        <f t="shared" ca="1" si="104"/>
        <v>75.787604743375027</v>
      </c>
      <c r="P239" s="310">
        <f t="shared" ca="1" si="105"/>
        <v>23</v>
      </c>
      <c r="Q239" s="304">
        <f t="shared" ca="1" si="106"/>
        <v>0</v>
      </c>
      <c r="R239" s="306">
        <f t="shared" ca="1" si="107"/>
        <v>0</v>
      </c>
      <c r="S239" s="307">
        <f t="shared" ca="1" si="108"/>
        <v>7.2810000000000015</v>
      </c>
      <c r="T239" s="304">
        <f t="shared" ca="1" si="88"/>
        <v>71.426610000000025</v>
      </c>
      <c r="U239" s="311">
        <f t="shared" ca="1" si="89"/>
        <v>0</v>
      </c>
      <c r="V239" s="306">
        <f t="shared" ca="1" si="90"/>
        <v>1.1269233718627365</v>
      </c>
      <c r="W239" s="304">
        <f t="shared" ca="1" si="91"/>
        <v>59.841653053451886</v>
      </c>
      <c r="Y239" s="314" t="str">
        <f t="shared" ca="1" si="109"/>
        <v/>
      </c>
      <c r="Z239" s="315" t="str">
        <f t="shared" ca="1" si="110"/>
        <v/>
      </c>
      <c r="AA239" s="316" t="str">
        <f t="shared" ca="1" si="111"/>
        <v/>
      </c>
      <c r="AC239" s="310" t="e">
        <f t="shared" ca="1" si="112"/>
        <v>#N/A</v>
      </c>
      <c r="AD239" s="323" t="e">
        <f t="shared" ca="1" si="113"/>
        <v>#N/A</v>
      </c>
      <c r="AE239" s="324">
        <f t="shared" ca="1" si="92"/>
        <v>834.01210524632199</v>
      </c>
      <c r="AG239" s="306">
        <f t="shared" ca="1" si="114"/>
        <v>-17.97758991925555</v>
      </c>
      <c r="AH239" s="304">
        <f t="shared" ca="1" si="115"/>
        <v>-8.4633418467158528</v>
      </c>
    </row>
    <row r="240" spans="1:34" x14ac:dyDescent="0.2">
      <c r="A240" s="347">
        <f t="shared" ca="1" si="93"/>
        <v>0.1</v>
      </c>
      <c r="B240" s="304">
        <f t="shared" ca="1" si="94"/>
        <v>5.599999999999997</v>
      </c>
      <c r="D240" s="306">
        <f t="shared" ca="1" si="95"/>
        <v>-2.0178752366730199</v>
      </c>
      <c r="E240" s="307">
        <f t="shared" ca="1" si="96"/>
        <v>-17.777317012688574</v>
      </c>
      <c r="F240" s="304">
        <f t="shared" ca="1" si="97"/>
        <v>17.891473406078237</v>
      </c>
      <c r="G240" s="306">
        <f t="shared" ca="1" si="98"/>
        <v>31.026952324398597</v>
      </c>
      <c r="H240" s="307">
        <f t="shared" ca="1" si="99"/>
        <v>121.52487182666098</v>
      </c>
      <c r="I240" s="304">
        <f t="shared" ca="1" si="100"/>
        <v>125.42314875264009</v>
      </c>
      <c r="J240" s="306">
        <f t="shared" ca="1" si="101"/>
        <v>181.96514068525909</v>
      </c>
      <c r="K240" s="307">
        <f t="shared" ca="1" si="102"/>
        <v>846.25347901405155</v>
      </c>
      <c r="L240" s="304">
        <f t="shared" ca="1" si="87"/>
        <v>865.59590061875406</v>
      </c>
      <c r="M240" s="306">
        <f t="shared" ca="1" si="103"/>
        <v>1.3208229161678644</v>
      </c>
      <c r="N240" s="304">
        <f t="shared" ca="1" si="104"/>
        <v>75.677578580580374</v>
      </c>
      <c r="P240" s="310">
        <f t="shared" ca="1" si="105"/>
        <v>23</v>
      </c>
      <c r="Q240" s="304">
        <f t="shared" ca="1" si="106"/>
        <v>0</v>
      </c>
      <c r="R240" s="306">
        <f t="shared" ca="1" si="107"/>
        <v>0</v>
      </c>
      <c r="S240" s="307">
        <f t="shared" ca="1" si="108"/>
        <v>7.2810000000000015</v>
      </c>
      <c r="T240" s="304">
        <f t="shared" ca="1" si="88"/>
        <v>71.426610000000025</v>
      </c>
      <c r="U240" s="311">
        <f t="shared" ca="1" si="89"/>
        <v>0</v>
      </c>
      <c r="V240" s="306">
        <f t="shared" ca="1" si="90"/>
        <v>1.1255422712684733</v>
      </c>
      <c r="W240" s="304">
        <f t="shared" ca="1" si="91"/>
        <v>58.114031608985663</v>
      </c>
      <c r="Y240" s="314" t="str">
        <f t="shared" ca="1" si="109"/>
        <v/>
      </c>
      <c r="Z240" s="315" t="str">
        <f t="shared" ca="1" si="110"/>
        <v/>
      </c>
      <c r="AA240" s="316" t="str">
        <f t="shared" ca="1" si="111"/>
        <v/>
      </c>
      <c r="AC240" s="310" t="e">
        <f t="shared" ca="1" si="112"/>
        <v>#N/A</v>
      </c>
      <c r="AD240" s="323" t="e">
        <f t="shared" ca="1" si="113"/>
        <v>#N/A</v>
      </c>
      <c r="AE240" s="324">
        <f t="shared" ca="1" si="92"/>
        <v>846.25347901405155</v>
      </c>
      <c r="AG240" s="306">
        <f t="shared" ca="1" si="114"/>
        <v>-17.728616370665549</v>
      </c>
      <c r="AH240" s="304">
        <f t="shared" ca="1" si="115"/>
        <v>-8.2188783207597691</v>
      </c>
    </row>
    <row r="241" spans="1:34" x14ac:dyDescent="0.2">
      <c r="A241" s="347">
        <f t="shared" ca="1" si="93"/>
        <v>0.1</v>
      </c>
      <c r="B241" s="304">
        <f t="shared" ca="1" si="94"/>
        <v>5.6999999999999966</v>
      </c>
      <c r="D241" s="306">
        <f t="shared" ca="1" si="95"/>
        <v>-1.9744738805898896</v>
      </c>
      <c r="E241" s="307">
        <f t="shared" ca="1" si="96"/>
        <v>-17.543524155225814</v>
      </c>
      <c r="F241" s="304">
        <f t="shared" ca="1" si="97"/>
        <v>17.654285227392339</v>
      </c>
      <c r="G241" s="306">
        <f t="shared" ca="1" si="98"/>
        <v>30.829504936339607</v>
      </c>
      <c r="H241" s="307">
        <f t="shared" ca="1" si="99"/>
        <v>119.77051941113841</v>
      </c>
      <c r="I241" s="304">
        <f t="shared" ca="1" si="100"/>
        <v>123.67471728139778</v>
      </c>
      <c r="J241" s="306">
        <f t="shared" ca="1" si="101"/>
        <v>185.05796354829599</v>
      </c>
      <c r="K241" s="307">
        <f t="shared" ca="1" si="102"/>
        <v>858.31824857594154</v>
      </c>
      <c r="L241" s="304">
        <f t="shared" ca="1" si="87"/>
        <v>878.04138040932571</v>
      </c>
      <c r="M241" s="306">
        <f t="shared" ca="1" si="103"/>
        <v>1.3188606867669914</v>
      </c>
      <c r="N241" s="304">
        <f t="shared" ca="1" si="104"/>
        <v>75.565151117473874</v>
      </c>
      <c r="P241" s="310">
        <f t="shared" ca="1" si="105"/>
        <v>23</v>
      </c>
      <c r="Q241" s="304">
        <f t="shared" ca="1" si="106"/>
        <v>0</v>
      </c>
      <c r="R241" s="306">
        <f t="shared" ca="1" si="107"/>
        <v>0</v>
      </c>
      <c r="S241" s="307">
        <f t="shared" ca="1" si="108"/>
        <v>7.2810000000000015</v>
      </c>
      <c r="T241" s="304">
        <f t="shared" ca="1" si="88"/>
        <v>71.426610000000025</v>
      </c>
      <c r="U241" s="311">
        <f t="shared" ca="1" si="89"/>
        <v>0</v>
      </c>
      <c r="V241" s="306">
        <f t="shared" ca="1" si="90"/>
        <v>1.1241826817507388</v>
      </c>
      <c r="W241" s="304">
        <f t="shared" ca="1" si="91"/>
        <v>56.436820543874795</v>
      </c>
      <c r="Y241" s="314" t="str">
        <f t="shared" ca="1" si="109"/>
        <v/>
      </c>
      <c r="Z241" s="315" t="str">
        <f t="shared" ca="1" si="110"/>
        <v/>
      </c>
      <c r="AA241" s="316" t="str">
        <f t="shared" ca="1" si="111"/>
        <v/>
      </c>
      <c r="AC241" s="310" t="e">
        <f t="shared" ca="1" si="112"/>
        <v>#N/A</v>
      </c>
      <c r="AD241" s="323" t="e">
        <f t="shared" ca="1" si="113"/>
        <v>#N/A</v>
      </c>
      <c r="AE241" s="324">
        <f t="shared" ca="1" si="92"/>
        <v>858.31824857594154</v>
      </c>
      <c r="AG241" s="306">
        <f t="shared" ca="1" si="114"/>
        <v>-17.486695662824477</v>
      </c>
      <c r="AH241" s="304">
        <f t="shared" ca="1" si="115"/>
        <v>-7.9816002759216662</v>
      </c>
    </row>
    <row r="242" spans="1:34" x14ac:dyDescent="0.2">
      <c r="A242" s="347">
        <f t="shared" ca="1" si="93"/>
        <v>0.1</v>
      </c>
      <c r="B242" s="304">
        <f t="shared" ca="1" si="94"/>
        <v>5.7999999999999963</v>
      </c>
      <c r="D242" s="306">
        <f t="shared" ca="1" si="95"/>
        <v>-1.9322224895567044</v>
      </c>
      <c r="E242" s="307">
        <f t="shared" ca="1" si="96"/>
        <v>-17.316552300141037</v>
      </c>
      <c r="F242" s="304">
        <f t="shared" ca="1" si="97"/>
        <v>17.424019837932594</v>
      </c>
      <c r="G242" s="306">
        <f t="shared" ca="1" si="98"/>
        <v>30.636282687383936</v>
      </c>
      <c r="H242" s="307">
        <f t="shared" ca="1" si="99"/>
        <v>118.03886418112431</v>
      </c>
      <c r="I242" s="304">
        <f t="shared" ca="1" si="100"/>
        <v>121.94980637160197</v>
      </c>
      <c r="J242" s="306">
        <f t="shared" ca="1" si="101"/>
        <v>188.13125292948217</v>
      </c>
      <c r="K242" s="307">
        <f t="shared" ca="1" si="102"/>
        <v>870.20871775555463</v>
      </c>
      <c r="L242" s="304">
        <f t="shared" ca="1" si="87"/>
        <v>890.31263092611653</v>
      </c>
      <c r="M242" s="306">
        <f t="shared" ca="1" si="103"/>
        <v>1.3168554123742207</v>
      </c>
      <c r="N242" s="304">
        <f t="shared" ca="1" si="104"/>
        <v>75.450257358002446</v>
      </c>
      <c r="P242" s="310">
        <f t="shared" ca="1" si="105"/>
        <v>23</v>
      </c>
      <c r="Q242" s="304">
        <f t="shared" ca="1" si="106"/>
        <v>0</v>
      </c>
      <c r="R242" s="306">
        <f t="shared" ca="1" si="107"/>
        <v>0</v>
      </c>
      <c r="S242" s="307">
        <f t="shared" ca="1" si="108"/>
        <v>7.2810000000000015</v>
      </c>
      <c r="T242" s="304">
        <f t="shared" ca="1" si="88"/>
        <v>71.426610000000025</v>
      </c>
      <c r="U242" s="311">
        <f t="shared" ca="1" si="89"/>
        <v>0</v>
      </c>
      <c r="V242" s="306">
        <f t="shared" ca="1" si="90"/>
        <v>1.1228442723149541</v>
      </c>
      <c r="W242" s="304">
        <f t="shared" ca="1" si="91"/>
        <v>54.808201876232687</v>
      </c>
      <c r="Y242" s="314" t="str">
        <f t="shared" ca="1" si="109"/>
        <v/>
      </c>
      <c r="Z242" s="315" t="str">
        <f t="shared" ca="1" si="110"/>
        <v/>
      </c>
      <c r="AA242" s="316" t="str">
        <f t="shared" ca="1" si="111"/>
        <v/>
      </c>
      <c r="AC242" s="310" t="e">
        <f t="shared" ca="1" si="112"/>
        <v>#N/A</v>
      </c>
      <c r="AD242" s="323" t="e">
        <f t="shared" ca="1" si="113"/>
        <v>#N/A</v>
      </c>
      <c r="AE242" s="324">
        <f t="shared" ca="1" si="92"/>
        <v>870.20871775555463</v>
      </c>
      <c r="AG242" s="306">
        <f t="shared" ca="1" si="114"/>
        <v>-17.251560974450253</v>
      </c>
      <c r="AH242" s="304">
        <f t="shared" ca="1" si="115"/>
        <v>-7.7512457827049559</v>
      </c>
    </row>
    <row r="243" spans="1:34" x14ac:dyDescent="0.2">
      <c r="A243" s="347">
        <f t="shared" ca="1" si="93"/>
        <v>0.1</v>
      </c>
      <c r="B243" s="304">
        <f t="shared" ca="1" si="94"/>
        <v>5.8999999999999959</v>
      </c>
      <c r="D243" s="306">
        <f t="shared" ca="1" si="95"/>
        <v>-1.8910781478460537</v>
      </c>
      <c r="E243" s="307">
        <f t="shared" ca="1" si="96"/>
        <v>-17.096155403619353</v>
      </c>
      <c r="F243" s="304">
        <f t="shared" ca="1" si="97"/>
        <v>17.200427498930484</v>
      </c>
      <c r="G243" s="306">
        <f t="shared" ca="1" si="98"/>
        <v>30.44717487259933</v>
      </c>
      <c r="H243" s="307">
        <f t="shared" ca="1" si="99"/>
        <v>116.32924864076237</v>
      </c>
      <c r="I243" s="304">
        <f t="shared" ca="1" si="100"/>
        <v>120.24776316858022</v>
      </c>
      <c r="J243" s="306">
        <f t="shared" ca="1" si="101"/>
        <v>191.18542580748132</v>
      </c>
      <c r="K243" s="307">
        <f t="shared" ca="1" si="102"/>
        <v>881.92712339664899</v>
      </c>
      <c r="L243" s="304">
        <f t="shared" ca="1" si="87"/>
        <v>902.41194474800477</v>
      </c>
      <c r="M243" s="306">
        <f t="shared" ca="1" si="103"/>
        <v>1.3148059155104064</v>
      </c>
      <c r="N243" s="304">
        <f t="shared" ca="1" si="104"/>
        <v>75.33282983758059</v>
      </c>
      <c r="P243" s="310">
        <f t="shared" ca="1" si="105"/>
        <v>23</v>
      </c>
      <c r="Q243" s="304">
        <f t="shared" ca="1" si="106"/>
        <v>0</v>
      </c>
      <c r="R243" s="306">
        <f t="shared" ca="1" si="107"/>
        <v>0</v>
      </c>
      <c r="S243" s="307">
        <f t="shared" ca="1" si="108"/>
        <v>7.2810000000000015</v>
      </c>
      <c r="T243" s="304">
        <f t="shared" ca="1" si="88"/>
        <v>71.426610000000025</v>
      </c>
      <c r="U243" s="311">
        <f t="shared" ca="1" si="89"/>
        <v>0</v>
      </c>
      <c r="V243" s="306">
        <f t="shared" ca="1" si="90"/>
        <v>1.1215267219086851</v>
      </c>
      <c r="W243" s="304">
        <f t="shared" ca="1" si="91"/>
        <v>53.226441815530428</v>
      </c>
      <c r="Y243" s="314" t="str">
        <f t="shared" ca="1" si="109"/>
        <v/>
      </c>
      <c r="Z243" s="315" t="str">
        <f t="shared" ca="1" si="110"/>
        <v/>
      </c>
      <c r="AA243" s="316" t="str">
        <f t="shared" ca="1" si="111"/>
        <v/>
      </c>
      <c r="AC243" s="310" t="e">
        <f t="shared" ca="1" si="112"/>
        <v>#N/A</v>
      </c>
      <c r="AD243" s="323" t="e">
        <f t="shared" ca="1" si="113"/>
        <v>#N/A</v>
      </c>
      <c r="AE243" s="324">
        <f t="shared" ca="1" si="92"/>
        <v>881.92712339664899</v>
      </c>
      <c r="AG243" s="306">
        <f t="shared" ca="1" si="114"/>
        <v>-17.022957495338702</v>
      </c>
      <c r="AH243" s="304">
        <f t="shared" ca="1" si="115"/>
        <v>-7.5275651526208867</v>
      </c>
    </row>
    <row r="244" spans="1:34" x14ac:dyDescent="0.2">
      <c r="A244" s="347">
        <f t="shared" ca="1" si="93"/>
        <v>0.1</v>
      </c>
      <c r="B244" s="304">
        <f t="shared" ca="1" si="94"/>
        <v>5.9999999999999956</v>
      </c>
      <c r="D244" s="306">
        <f t="shared" ca="1" si="95"/>
        <v>-1.8509999144783629</v>
      </c>
      <c r="E244" s="307">
        <f t="shared" ca="1" si="96"/>
        <v>-16.882098813317608</v>
      </c>
      <c r="F244" s="304">
        <f t="shared" ca="1" si="97"/>
        <v>16.983270033359851</v>
      </c>
      <c r="G244" s="306">
        <f t="shared" ca="1" si="98"/>
        <v>30.262074881151495</v>
      </c>
      <c r="H244" s="307">
        <f t="shared" ca="1" si="99"/>
        <v>114.64103875943061</v>
      </c>
      <c r="I244" s="304">
        <f t="shared" ca="1" si="100"/>
        <v>118.56795917934024</v>
      </c>
      <c r="J244" s="306">
        <f t="shared" ca="1" si="101"/>
        <v>194.22088829516886</v>
      </c>
      <c r="K244" s="307">
        <f t="shared" ca="1" si="102"/>
        <v>893.47563776665868</v>
      </c>
      <c r="L244" s="304">
        <f t="shared" ca="1" si="87"/>
        <v>914.34154927614543</v>
      </c>
      <c r="M244" s="306">
        <f t="shared" ca="1" si="103"/>
        <v>1.3127109736466804</v>
      </c>
      <c r="N244" s="304">
        <f t="shared" ca="1" si="104"/>
        <v>75.212798510463827</v>
      </c>
      <c r="P244" s="310">
        <f t="shared" ca="1" si="105"/>
        <v>23</v>
      </c>
      <c r="Q244" s="304">
        <f t="shared" ca="1" si="106"/>
        <v>0</v>
      </c>
      <c r="R244" s="306">
        <f t="shared" ca="1" si="107"/>
        <v>0</v>
      </c>
      <c r="S244" s="307">
        <f t="shared" ca="1" si="108"/>
        <v>7.2810000000000015</v>
      </c>
      <c r="T244" s="304">
        <f t="shared" ca="1" si="88"/>
        <v>71.426610000000025</v>
      </c>
      <c r="U244" s="311">
        <f t="shared" ca="1" si="89"/>
        <v>0</v>
      </c>
      <c r="V244" s="306">
        <f t="shared" ca="1" si="90"/>
        <v>1.1202297190529904</v>
      </c>
      <c r="W244" s="304">
        <f t="shared" ca="1" si="91"/>
        <v>51.689886145292689</v>
      </c>
      <c r="Y244" s="314" t="str">
        <f t="shared" ca="1" si="109"/>
        <v/>
      </c>
      <c r="Z244" s="315" t="str">
        <f t="shared" ca="1" si="110"/>
        <v/>
      </c>
      <c r="AA244" s="316" t="str">
        <f t="shared" ca="1" si="111"/>
        <v/>
      </c>
      <c r="AC244" s="310">
        <f t="shared" ca="1" si="112"/>
        <v>5.9999999999999956</v>
      </c>
      <c r="AD244" s="323">
        <f t="shared" ca="1" si="113"/>
        <v>194.22088829516886</v>
      </c>
      <c r="AE244" s="324">
        <f t="shared" ca="1" si="92"/>
        <v>893.47563776665868</v>
      </c>
      <c r="AG244" s="306">
        <f t="shared" ca="1" si="114"/>
        <v>-16.800641735725065</v>
      </c>
      <c r="AH244" s="304">
        <f t="shared" ca="1" si="115"/>
        <v>-7.3103202603392967</v>
      </c>
    </row>
    <row r="245" spans="1:34" x14ac:dyDescent="0.2">
      <c r="A245" s="347">
        <f t="shared" ca="1" si="93"/>
        <v>0.1</v>
      </c>
      <c r="B245" s="304">
        <f t="shared" ca="1" si="94"/>
        <v>6.0999999999999952</v>
      </c>
      <c r="D245" s="306">
        <f t="shared" ca="1" si="95"/>
        <v>-1.8119487149796956</v>
      </c>
      <c r="E245" s="307">
        <f t="shared" ca="1" si="96"/>
        <v>-16.674158643446717</v>
      </c>
      <c r="F245" s="304">
        <f t="shared" ca="1" si="97"/>
        <v>16.772320191689204</v>
      </c>
      <c r="G245" s="306">
        <f t="shared" ca="1" si="98"/>
        <v>30.080880009653526</v>
      </c>
      <c r="H245" s="307">
        <f t="shared" ca="1" si="99"/>
        <v>112.97362289508594</v>
      </c>
      <c r="I245" s="304">
        <f t="shared" ca="1" si="100"/>
        <v>116.90978920602097</v>
      </c>
      <c r="J245" s="306">
        <f t="shared" ca="1" si="101"/>
        <v>197.2380360397091</v>
      </c>
      <c r="K245" s="307">
        <f t="shared" ca="1" si="102"/>
        <v>904.85637084938446</v>
      </c>
      <c r="L245" s="304">
        <f t="shared" ca="1" si="87"/>
        <v>926.10360906732262</v>
      </c>
      <c r="M245" s="306">
        <f t="shared" ca="1" si="103"/>
        <v>1.3105693171314692</v>
      </c>
      <c r="N245" s="304">
        <f t="shared" ca="1" si="104"/>
        <v>75.090090630975524</v>
      </c>
      <c r="P245" s="310">
        <f t="shared" ca="1" si="105"/>
        <v>23</v>
      </c>
      <c r="Q245" s="304">
        <f t="shared" ca="1" si="106"/>
        <v>0</v>
      </c>
      <c r="R245" s="306">
        <f t="shared" ca="1" si="107"/>
        <v>0</v>
      </c>
      <c r="S245" s="307">
        <f t="shared" ca="1" si="108"/>
        <v>7.2810000000000015</v>
      </c>
      <c r="T245" s="304">
        <f t="shared" ca="1" si="88"/>
        <v>71.426610000000025</v>
      </c>
      <c r="U245" s="311">
        <f t="shared" ca="1" si="89"/>
        <v>0</v>
      </c>
      <c r="V245" s="306">
        <f t="shared" ca="1" si="90"/>
        <v>1.1189529614911715</v>
      </c>
      <c r="W245" s="304">
        <f t="shared" ca="1" si="91"/>
        <v>50.196955900644909</v>
      </c>
      <c r="Y245" s="314" t="str">
        <f t="shared" ca="1" si="109"/>
        <v/>
      </c>
      <c r="Z245" s="315" t="str">
        <f t="shared" ca="1" si="110"/>
        <v/>
      </c>
      <c r="AA245" s="316" t="str">
        <f t="shared" ca="1" si="111"/>
        <v/>
      </c>
      <c r="AC245" s="310" t="e">
        <f t="shared" ca="1" si="112"/>
        <v>#N/A</v>
      </c>
      <c r="AD245" s="323" t="e">
        <f t="shared" ca="1" si="113"/>
        <v>#N/A</v>
      </c>
      <c r="AE245" s="324">
        <f t="shared" ca="1" si="92"/>
        <v>904.85637084938446</v>
      </c>
      <c r="AG245" s="306">
        <f t="shared" ca="1" si="114"/>
        <v>-16.584380878509894</v>
      </c>
      <c r="AH245" s="304">
        <f t="shared" ca="1" si="115"/>
        <v>-7.0992839095306524</v>
      </c>
    </row>
    <row r="246" spans="1:34" x14ac:dyDescent="0.2">
      <c r="A246" s="347">
        <f t="shared" ca="1" si="93"/>
        <v>0.1</v>
      </c>
      <c r="B246" s="304">
        <f t="shared" ca="1" si="94"/>
        <v>6.1999999999999948</v>
      </c>
      <c r="D246" s="306">
        <f t="shared" ca="1" si="95"/>
        <v>-1.7738872400743526</v>
      </c>
      <c r="E246" s="307">
        <f t="shared" ca="1" si="96"/>
        <v>-16.472121189747501</v>
      </c>
      <c r="F246" s="304">
        <f t="shared" ca="1" si="97"/>
        <v>16.567361058123506</v>
      </c>
      <c r="G246" s="306">
        <f t="shared" ca="1" si="98"/>
        <v>29.903491285646091</v>
      </c>
      <c r="H246" s="307">
        <f t="shared" ca="1" si="99"/>
        <v>111.32641077611119</v>
      </c>
      <c r="I246" s="304">
        <f t="shared" ca="1" si="100"/>
        <v>115.27267034020751</v>
      </c>
      <c r="J246" s="306">
        <f t="shared" ca="1" si="101"/>
        <v>200.23725460447409</v>
      </c>
      <c r="K246" s="307">
        <f t="shared" ca="1" si="102"/>
        <v>916.07137253294434</v>
      </c>
      <c r="L246" s="304">
        <f t="shared" ca="1" si="87"/>
        <v>937.70022806114821</v>
      </c>
      <c r="M246" s="306">
        <f t="shared" ca="1" si="103"/>
        <v>1.3083796270035719</v>
      </c>
      <c r="N246" s="304">
        <f t="shared" ca="1" si="104"/>
        <v>74.964630628205541</v>
      </c>
      <c r="P246" s="310">
        <f t="shared" ca="1" si="105"/>
        <v>23</v>
      </c>
      <c r="Q246" s="304">
        <f t="shared" ca="1" si="106"/>
        <v>0</v>
      </c>
      <c r="R246" s="306">
        <f t="shared" ca="1" si="107"/>
        <v>0</v>
      </c>
      <c r="S246" s="307">
        <f t="shared" ca="1" si="108"/>
        <v>7.2810000000000015</v>
      </c>
      <c r="T246" s="304">
        <f t="shared" ca="1" si="88"/>
        <v>71.426610000000025</v>
      </c>
      <c r="U246" s="311">
        <f t="shared" ca="1" si="89"/>
        <v>0</v>
      </c>
      <c r="V246" s="306">
        <f t="shared" ca="1" si="90"/>
        <v>1.1176961558539606</v>
      </c>
      <c r="W246" s="304">
        <f t="shared" ca="1" si="91"/>
        <v>48.746143319349493</v>
      </c>
      <c r="Y246" s="314" t="str">
        <f t="shared" ca="1" si="109"/>
        <v/>
      </c>
      <c r="Z246" s="315" t="str">
        <f t="shared" ca="1" si="110"/>
        <v/>
      </c>
      <c r="AA246" s="316" t="str">
        <f t="shared" ca="1" si="111"/>
        <v/>
      </c>
      <c r="AC246" s="310" t="e">
        <f t="shared" ca="1" si="112"/>
        <v>#N/A</v>
      </c>
      <c r="AD246" s="323" t="e">
        <f t="shared" ca="1" si="113"/>
        <v>#N/A</v>
      </c>
      <c r="AE246" s="324">
        <f t="shared" ca="1" si="92"/>
        <v>916.07137253294434</v>
      </c>
      <c r="AG246" s="306">
        <f t="shared" ca="1" si="114"/>
        <v>-16.373952171093585</v>
      </c>
      <c r="AH246" s="304">
        <f t="shared" ca="1" si="115"/>
        <v>-6.8942392392040786</v>
      </c>
    </row>
    <row r="247" spans="1:34" x14ac:dyDescent="0.2">
      <c r="A247" s="347">
        <f t="shared" ca="1" si="93"/>
        <v>0.1</v>
      </c>
      <c r="B247" s="304">
        <f t="shared" ca="1" si="94"/>
        <v>6.2999999999999945</v>
      </c>
      <c r="D247" s="306">
        <f t="shared" ca="1" si="95"/>
        <v>-1.7367798508116845</v>
      </c>
      <c r="E247" s="307">
        <f t="shared" ca="1" si="96"/>
        <v>-16.275782381468748</v>
      </c>
      <c r="F247" s="304">
        <f t="shared" ca="1" si="97"/>
        <v>16.368185494400837</v>
      </c>
      <c r="G247" s="306">
        <f t="shared" ca="1" si="98"/>
        <v>29.729813300564921</v>
      </c>
      <c r="H247" s="307">
        <f t="shared" ca="1" si="99"/>
        <v>109.69883253796431</v>
      </c>
      <c r="I247" s="304">
        <f t="shared" ca="1" si="100"/>
        <v>113.65604101445194</v>
      </c>
      <c r="J247" s="306">
        <f t="shared" ca="1" si="101"/>
        <v>203.21891983378464</v>
      </c>
      <c r="K247" s="307">
        <f t="shared" ca="1" si="102"/>
        <v>927.12263469864808</v>
      </c>
      <c r="L247" s="304">
        <f t="shared" ca="1" si="87"/>
        <v>949.13345170685727</v>
      </c>
      <c r="M247" s="306">
        <f t="shared" ca="1" si="103"/>
        <v>1.3061405326841882</v>
      </c>
      <c r="N247" s="304">
        <f t="shared" ca="1" si="104"/>
        <v>74.836339973773136</v>
      </c>
      <c r="P247" s="310">
        <f t="shared" ca="1" si="105"/>
        <v>23</v>
      </c>
      <c r="Q247" s="304">
        <f t="shared" ca="1" si="106"/>
        <v>0</v>
      </c>
      <c r="R247" s="306">
        <f t="shared" ca="1" si="107"/>
        <v>0</v>
      </c>
      <c r="S247" s="307">
        <f t="shared" ca="1" si="108"/>
        <v>7.2810000000000015</v>
      </c>
      <c r="T247" s="304">
        <f t="shared" ca="1" si="88"/>
        <v>71.426610000000025</v>
      </c>
      <c r="U247" s="311">
        <f t="shared" ca="1" si="89"/>
        <v>0</v>
      </c>
      <c r="V247" s="306">
        <f t="shared" ca="1" si="90"/>
        <v>1.1164590173402309</v>
      </c>
      <c r="W247" s="304">
        <f t="shared" ca="1" si="91"/>
        <v>47.336008046697685</v>
      </c>
      <c r="Y247" s="314" t="str">
        <f t="shared" ca="1" si="109"/>
        <v/>
      </c>
      <c r="Z247" s="315" t="str">
        <f t="shared" ca="1" si="110"/>
        <v/>
      </c>
      <c r="AA247" s="316" t="str">
        <f t="shared" ca="1" si="111"/>
        <v/>
      </c>
      <c r="AC247" s="310" t="e">
        <f t="shared" ca="1" si="112"/>
        <v>#N/A</v>
      </c>
      <c r="AD247" s="323" t="e">
        <f t="shared" ca="1" si="113"/>
        <v>#N/A</v>
      </c>
      <c r="AE247" s="324">
        <f t="shared" ca="1" si="92"/>
        <v>927.12263469864808</v>
      </c>
      <c r="AG247" s="306">
        <f t="shared" ca="1" si="114"/>
        <v>-16.169142353820313</v>
      </c>
      <c r="AH247" s="304">
        <f t="shared" ca="1" si="115"/>
        <v>-6.6949791676074009</v>
      </c>
    </row>
    <row r="248" spans="1:34" x14ac:dyDescent="0.2">
      <c r="A248" s="347">
        <f t="shared" ca="1" si="93"/>
        <v>0.1</v>
      </c>
      <c r="B248" s="304">
        <f t="shared" ca="1" si="94"/>
        <v>6.3999999999999941</v>
      </c>
      <c r="D248" s="306">
        <f t="shared" ca="1" si="95"/>
        <v>-1.7005924896671527</v>
      </c>
      <c r="E248" s="307">
        <f t="shared" ca="1" si="96"/>
        <v>-16.084947267690108</v>
      </c>
      <c r="F248" s="304">
        <f t="shared" ca="1" si="97"/>
        <v>16.174595618446965</v>
      </c>
      <c r="G248" s="306">
        <f t="shared" ca="1" si="98"/>
        <v>29.559754051598205</v>
      </c>
      <c r="H248" s="307">
        <f t="shared" ca="1" si="99"/>
        <v>108.0903378111953</v>
      </c>
      <c r="I248" s="304">
        <f t="shared" ca="1" si="100"/>
        <v>112.05936010762015</v>
      </c>
      <c r="J248" s="306">
        <f t="shared" ca="1" si="101"/>
        <v>206.18339820139281</v>
      </c>
      <c r="K248" s="307">
        <f t="shared" ca="1" si="102"/>
        <v>938.01209321610611</v>
      </c>
      <c r="L248" s="304">
        <f t="shared" ca="1" si="87"/>
        <v>960.405268995092</v>
      </c>
      <c r="M248" s="306">
        <f t="shared" ca="1" si="103"/>
        <v>1.3038506095402791</v>
      </c>
      <c r="N248" s="304">
        <f t="shared" ca="1" si="104"/>
        <v>74.705137042217828</v>
      </c>
      <c r="P248" s="310">
        <f t="shared" ca="1" si="105"/>
        <v>23</v>
      </c>
      <c r="Q248" s="304">
        <f t="shared" ca="1" si="106"/>
        <v>0</v>
      </c>
      <c r="R248" s="306">
        <f t="shared" ca="1" si="107"/>
        <v>0</v>
      </c>
      <c r="S248" s="307">
        <f t="shared" ca="1" si="108"/>
        <v>7.2810000000000015</v>
      </c>
      <c r="T248" s="304">
        <f t="shared" ca="1" si="88"/>
        <v>71.426610000000025</v>
      </c>
      <c r="U248" s="311">
        <f t="shared" ca="1" si="89"/>
        <v>0</v>
      </c>
      <c r="V248" s="306">
        <f t="shared" ca="1" si="90"/>
        <v>1.1152412694123888</v>
      </c>
      <c r="W248" s="304">
        <f t="shared" ca="1" si="91"/>
        <v>45.965173576201074</v>
      </c>
      <c r="Y248" s="314" t="str">
        <f t="shared" ca="1" si="109"/>
        <v/>
      </c>
      <c r="Z248" s="315" t="str">
        <f t="shared" ca="1" si="110"/>
        <v/>
      </c>
      <c r="AA248" s="316" t="str">
        <f t="shared" ca="1" si="111"/>
        <v/>
      </c>
      <c r="AC248" s="310" t="e">
        <f t="shared" ca="1" si="112"/>
        <v>#N/A</v>
      </c>
      <c r="AD248" s="323" t="e">
        <f t="shared" ca="1" si="113"/>
        <v>#N/A</v>
      </c>
      <c r="AE248" s="324">
        <f t="shared" ca="1" si="92"/>
        <v>938.01209321610611</v>
      </c>
      <c r="AG248" s="306">
        <f t="shared" ca="1" si="114"/>
        <v>-15.969747122264067</v>
      </c>
      <c r="AH248" s="304">
        <f t="shared" ca="1" si="115"/>
        <v>-6.5013058709926765</v>
      </c>
    </row>
    <row r="249" spans="1:34" x14ac:dyDescent="0.2">
      <c r="A249" s="347">
        <f t="shared" ca="1" si="93"/>
        <v>0.1</v>
      </c>
      <c r="B249" s="304">
        <f t="shared" ca="1" si="94"/>
        <v>6.4999999999999938</v>
      </c>
      <c r="D249" s="306">
        <f t="shared" ca="1" si="95"/>
        <v>-1.6652925971948462</v>
      </c>
      <c r="E249" s="307">
        <f t="shared" ca="1" si="96"/>
        <v>-15.89942953554587</v>
      </c>
      <c r="F249" s="304">
        <f t="shared" ca="1" si="97"/>
        <v>15.986402315407314</v>
      </c>
      <c r="G249" s="306">
        <f t="shared" ca="1" si="98"/>
        <v>29.393224791878719</v>
      </c>
      <c r="H249" s="307">
        <f t="shared" ca="1" si="99"/>
        <v>106.50039485764071</v>
      </c>
      <c r="I249" s="304">
        <f t="shared" ca="1" si="100"/>
        <v>110.4821061009397</v>
      </c>
      <c r="J249" s="306">
        <f t="shared" ca="1" si="101"/>
        <v>209.13104714356666</v>
      </c>
      <c r="K249" s="307">
        <f t="shared" ca="1" si="102"/>
        <v>948.74162984954796</v>
      </c>
      <c r="L249" s="304">
        <f t="shared" ca="1" si="87"/>
        <v>971.5176143997295</v>
      </c>
      <c r="M249" s="306">
        <f t="shared" ca="1" si="103"/>
        <v>1.3015083763111239</v>
      </c>
      <c r="N249" s="304">
        <f t="shared" ca="1" si="104"/>
        <v>74.570936963551929</v>
      </c>
      <c r="P249" s="310">
        <f t="shared" ca="1" si="105"/>
        <v>23</v>
      </c>
      <c r="Q249" s="304">
        <f t="shared" ca="1" si="106"/>
        <v>0</v>
      </c>
      <c r="R249" s="306">
        <f t="shared" ca="1" si="107"/>
        <v>0</v>
      </c>
      <c r="S249" s="307">
        <f t="shared" ca="1" si="108"/>
        <v>7.2810000000000015</v>
      </c>
      <c r="T249" s="304">
        <f t="shared" ca="1" si="88"/>
        <v>71.426610000000025</v>
      </c>
      <c r="U249" s="311">
        <f t="shared" ca="1" si="89"/>
        <v>0</v>
      </c>
      <c r="V249" s="306">
        <f t="shared" ca="1" si="90"/>
        <v>1.1140426435056432</v>
      </c>
      <c r="W249" s="304">
        <f t="shared" ca="1" si="91"/>
        <v>44.632323909461341</v>
      </c>
      <c r="Y249" s="314" t="str">
        <f t="shared" ca="1" si="109"/>
        <v/>
      </c>
      <c r="Z249" s="315" t="str">
        <f t="shared" ca="1" si="110"/>
        <v/>
      </c>
      <c r="AA249" s="316" t="str">
        <f t="shared" ca="1" si="111"/>
        <v/>
      </c>
      <c r="AC249" s="310" t="e">
        <f t="shared" ca="1" si="112"/>
        <v>#N/A</v>
      </c>
      <c r="AD249" s="323" t="e">
        <f t="shared" ca="1" si="113"/>
        <v>#N/A</v>
      </c>
      <c r="AE249" s="324">
        <f t="shared" ca="1" si="92"/>
        <v>948.74162984954796</v>
      </c>
      <c r="AG249" s="306">
        <f t="shared" ca="1" si="114"/>
        <v>-15.775570620800497</v>
      </c>
      <c r="AH249" s="304">
        <f t="shared" ca="1" si="115"/>
        <v>-6.3130302947673487</v>
      </c>
    </row>
    <row r="250" spans="1:34" x14ac:dyDescent="0.2">
      <c r="A250" s="347">
        <f t="shared" ca="1" si="93"/>
        <v>0.1</v>
      </c>
      <c r="B250" s="304">
        <f t="shared" ca="1" si="94"/>
        <v>6.5999999999999934</v>
      </c>
      <c r="D250" s="306">
        <f t="shared" ca="1" si="95"/>
        <v>-1.6308490338423569</v>
      </c>
      <c r="E250" s="307">
        <f t="shared" ca="1" si="96"/>
        <v>-15.719051058099691</v>
      </c>
      <c r="F250" s="304">
        <f t="shared" ca="1" si="97"/>
        <v>15.803424778772783</v>
      </c>
      <c r="G250" s="306">
        <f t="shared" ca="1" si="98"/>
        <v>29.230139888494485</v>
      </c>
      <c r="H250" s="307">
        <f t="shared" ca="1" si="99"/>
        <v>104.92848975183074</v>
      </c>
      <c r="I250" s="304">
        <f t="shared" ca="1" si="100"/>
        <v>108.92377628186146</v>
      </c>
      <c r="J250" s="306">
        <f t="shared" ca="1" si="101"/>
        <v>212.06221537758532</v>
      </c>
      <c r="K250" s="307">
        <f t="shared" ca="1" si="102"/>
        <v>959.31307408002158</v>
      </c>
      <c r="L250" s="304">
        <f t="shared" ca="1" si="87"/>
        <v>982.47236973449299</v>
      </c>
      <c r="M250" s="306">
        <f t="shared" ca="1" si="103"/>
        <v>1.2991122923893508</v>
      </c>
      <c r="N250" s="304">
        <f t="shared" ca="1" si="104"/>
        <v>74.433651467475173</v>
      </c>
      <c r="P250" s="310">
        <f t="shared" ca="1" si="105"/>
        <v>23</v>
      </c>
      <c r="Q250" s="304">
        <f t="shared" ca="1" si="106"/>
        <v>0</v>
      </c>
      <c r="R250" s="306">
        <f t="shared" ca="1" si="107"/>
        <v>0</v>
      </c>
      <c r="S250" s="307">
        <f t="shared" ca="1" si="108"/>
        <v>7.2810000000000015</v>
      </c>
      <c r="T250" s="304">
        <f t="shared" ca="1" si="88"/>
        <v>71.426610000000025</v>
      </c>
      <c r="U250" s="311">
        <f t="shared" ca="1" si="89"/>
        <v>0</v>
      </c>
      <c r="V250" s="306">
        <f t="shared" ca="1" si="90"/>
        <v>1.1128628787504184</v>
      </c>
      <c r="W250" s="304">
        <f t="shared" ca="1" si="91"/>
        <v>43.336200419908579</v>
      </c>
      <c r="Y250" s="314" t="str">
        <f t="shared" ca="1" si="109"/>
        <v/>
      </c>
      <c r="Z250" s="315" t="str">
        <f t="shared" ca="1" si="110"/>
        <v/>
      </c>
      <c r="AA250" s="316" t="str">
        <f t="shared" ca="1" si="111"/>
        <v/>
      </c>
      <c r="AC250" s="310" t="e">
        <f t="shared" ca="1" si="112"/>
        <v>#N/A</v>
      </c>
      <c r="AD250" s="323" t="e">
        <f t="shared" ca="1" si="113"/>
        <v>#N/A</v>
      </c>
      <c r="AE250" s="324">
        <f t="shared" ca="1" si="92"/>
        <v>959.31307408002158</v>
      </c>
      <c r="AG250" s="306">
        <f t="shared" ca="1" si="114"/>
        <v>-15.586424965098777</v>
      </c>
      <c r="AH250" s="304">
        <f t="shared" ca="1" si="115"/>
        <v>-6.1299716947481571</v>
      </c>
    </row>
    <row r="251" spans="1:34" x14ac:dyDescent="0.2">
      <c r="A251" s="347">
        <f t="shared" ca="1" si="93"/>
        <v>0.1</v>
      </c>
      <c r="B251" s="304">
        <f t="shared" ca="1" si="94"/>
        <v>6.6999999999999931</v>
      </c>
      <c r="D251" s="306">
        <f t="shared" ca="1" si="95"/>
        <v>-1.5972320065698882</v>
      </c>
      <c r="E251" s="307">
        <f t="shared" ca="1" si="96"/>
        <v>-15.543641469797862</v>
      </c>
      <c r="F251" s="304">
        <f t="shared" ca="1" si="97"/>
        <v>15.625490079496101</v>
      </c>
      <c r="G251" s="306">
        <f t="shared" ca="1" si="98"/>
        <v>29.070416687837497</v>
      </c>
      <c r="H251" s="307">
        <f t="shared" ca="1" si="99"/>
        <v>103.37412560485095</v>
      </c>
      <c r="I251" s="304">
        <f t="shared" ca="1" si="100"/>
        <v>107.38388599306695</v>
      </c>
      <c r="J251" s="306">
        <f t="shared" ca="1" si="101"/>
        <v>214.97724320640191</v>
      </c>
      <c r="K251" s="307">
        <f t="shared" ca="1" si="102"/>
        <v>969.72820484785564</v>
      </c>
      <c r="L251" s="304">
        <f t="shared" ca="1" si="87"/>
        <v>993.27136592880254</v>
      </c>
      <c r="M251" s="306">
        <f t="shared" ca="1" si="103"/>
        <v>1.2966607549471145</v>
      </c>
      <c r="N251" s="304">
        <f t="shared" ca="1" si="104"/>
        <v>74.293188718716749</v>
      </c>
      <c r="P251" s="310">
        <f t="shared" ca="1" si="105"/>
        <v>23</v>
      </c>
      <c r="Q251" s="304">
        <f t="shared" ca="1" si="106"/>
        <v>0</v>
      </c>
      <c r="R251" s="306">
        <f t="shared" ca="1" si="107"/>
        <v>0</v>
      </c>
      <c r="S251" s="307">
        <f t="shared" ca="1" si="108"/>
        <v>7.2810000000000015</v>
      </c>
      <c r="T251" s="304">
        <f t="shared" ca="1" si="88"/>
        <v>71.426610000000025</v>
      </c>
      <c r="U251" s="311">
        <f t="shared" ca="1" si="89"/>
        <v>0</v>
      </c>
      <c r="V251" s="306">
        <f t="shared" ca="1" si="90"/>
        <v>1.1117017217071994</v>
      </c>
      <c r="W251" s="304">
        <f t="shared" ca="1" si="91"/>
        <v>42.075598906293138</v>
      </c>
      <c r="Y251" s="314" t="str">
        <f t="shared" ca="1" si="109"/>
        <v/>
      </c>
      <c r="Z251" s="315" t="str">
        <f t="shared" ca="1" si="110"/>
        <v/>
      </c>
      <c r="AA251" s="316" t="str">
        <f t="shared" ca="1" si="111"/>
        <v/>
      </c>
      <c r="AC251" s="310" t="e">
        <f t="shared" ca="1" si="112"/>
        <v>#N/A</v>
      </c>
      <c r="AD251" s="323" t="e">
        <f t="shared" ca="1" si="113"/>
        <v>#N/A</v>
      </c>
      <c r="AE251" s="324">
        <f t="shared" ca="1" si="92"/>
        <v>969.72820484785564</v>
      </c>
      <c r="AG251" s="306">
        <f t="shared" ca="1" si="114"/>
        <v>-15.402129791341128</v>
      </c>
      <c r="AH251" s="304">
        <f t="shared" ca="1" si="115"/>
        <v>-5.9519572064151314</v>
      </c>
    </row>
    <row r="252" spans="1:34" x14ac:dyDescent="0.2">
      <c r="A252" s="347">
        <f t="shared" ca="1" si="93"/>
        <v>0.1</v>
      </c>
      <c r="B252" s="304">
        <f t="shared" ca="1" si="94"/>
        <v>6.7999999999999927</v>
      </c>
      <c r="D252" s="306">
        <f t="shared" ca="1" si="95"/>
        <v>-1.5644129999435445</v>
      </c>
      <c r="E252" s="307">
        <f t="shared" ca="1" si="96"/>
        <v>-15.373037767590244</v>
      </c>
      <c r="F252" s="304">
        <f t="shared" ca="1" si="97"/>
        <v>15.452432761159272</v>
      </c>
      <c r="G252" s="306">
        <f t="shared" ca="1" si="98"/>
        <v>28.913975387843141</v>
      </c>
      <c r="H252" s="307">
        <f t="shared" ca="1" si="99"/>
        <v>101.83682182809193</v>
      </c>
      <c r="I252" s="304">
        <f t="shared" ca="1" si="100"/>
        <v>105.86196792415744</v>
      </c>
      <c r="J252" s="306">
        <f t="shared" ca="1" si="101"/>
        <v>217.87646281018593</v>
      </c>
      <c r="K252" s="307">
        <f t="shared" ca="1" si="102"/>
        <v>979.98875221950277</v>
      </c>
      <c r="L252" s="304">
        <f t="shared" ca="1" si="87"/>
        <v>1003.916384727043</v>
      </c>
      <c r="M252" s="306">
        <f t="shared" ca="1" si="103"/>
        <v>1.2941520958974233</v>
      </c>
      <c r="N252" s="304">
        <f t="shared" ca="1" si="104"/>
        <v>74.149453142932131</v>
      </c>
      <c r="P252" s="310">
        <f t="shared" ca="1" si="105"/>
        <v>23</v>
      </c>
      <c r="Q252" s="304">
        <f t="shared" ca="1" si="106"/>
        <v>0</v>
      </c>
      <c r="R252" s="306">
        <f t="shared" ca="1" si="107"/>
        <v>0</v>
      </c>
      <c r="S252" s="307">
        <f t="shared" ca="1" si="108"/>
        <v>7.2810000000000015</v>
      </c>
      <c r="T252" s="304">
        <f t="shared" ca="1" si="88"/>
        <v>71.426610000000025</v>
      </c>
      <c r="U252" s="311">
        <f t="shared" ca="1" si="89"/>
        <v>0</v>
      </c>
      <c r="V252" s="306">
        <f t="shared" ca="1" si="90"/>
        <v>1.1105589261131623</v>
      </c>
      <c r="W252" s="304">
        <f t="shared" ca="1" si="91"/>
        <v>40.849366822910376</v>
      </c>
      <c r="Y252" s="314" t="str">
        <f t="shared" ca="1" si="109"/>
        <v/>
      </c>
      <c r="Z252" s="315" t="str">
        <f t="shared" ca="1" si="110"/>
        <v/>
      </c>
      <c r="AA252" s="316" t="str">
        <f t="shared" ca="1" si="111"/>
        <v/>
      </c>
      <c r="AC252" s="310" t="e">
        <f t="shared" ca="1" si="112"/>
        <v>#N/A</v>
      </c>
      <c r="AD252" s="323" t="e">
        <f t="shared" ca="1" si="113"/>
        <v>#N/A</v>
      </c>
      <c r="AE252" s="324">
        <f t="shared" ca="1" si="92"/>
        <v>979.98875221950277</v>
      </c>
      <c r="AG252" s="306">
        <f t="shared" ca="1" si="114"/>
        <v>-15.222511830133977</v>
      </c>
      <c r="AH252" s="304">
        <f t="shared" ca="1" si="115"/>
        <v>-5.7788214402270466</v>
      </c>
    </row>
    <row r="253" spans="1:34" x14ac:dyDescent="0.2">
      <c r="A253" s="347">
        <f t="shared" ca="1" si="93"/>
        <v>0.1</v>
      </c>
      <c r="B253" s="304">
        <f t="shared" ca="1" si="94"/>
        <v>6.8999999999999924</v>
      </c>
      <c r="D253" s="306">
        <f t="shared" ca="1" si="95"/>
        <v>-1.5323647113986276</v>
      </c>
      <c r="E253" s="307">
        <f t="shared" ca="1" si="96"/>
        <v>-15.20708393595608</v>
      </c>
      <c r="F253" s="304">
        <f t="shared" ca="1" si="97"/>
        <v>15.284094459402993</v>
      </c>
      <c r="G253" s="306">
        <f t="shared" ca="1" si="98"/>
        <v>28.760738916703279</v>
      </c>
      <c r="H253" s="307">
        <f t="shared" ca="1" si="99"/>
        <v>100.31611343449632</v>
      </c>
      <c r="I253" s="304">
        <f t="shared" ca="1" si="100"/>
        <v>104.35757144375056</v>
      </c>
      <c r="J253" s="306">
        <f t="shared" ca="1" si="101"/>
        <v>220.76019852541324</v>
      </c>
      <c r="K253" s="307">
        <f t="shared" ca="1" si="102"/>
        <v>990.09639898263219</v>
      </c>
      <c r="L253" s="304">
        <f t="shared" ca="1" si="87"/>
        <v>1014.4091603151834</v>
      </c>
      <c r="M253" s="306">
        <f t="shared" ca="1" si="103"/>
        <v>1.2915845786799114</v>
      </c>
      <c r="N253" s="304">
        <f t="shared" ca="1" si="104"/>
        <v>74.002345242541537</v>
      </c>
      <c r="P253" s="310">
        <f t="shared" ca="1" si="105"/>
        <v>23</v>
      </c>
      <c r="Q253" s="304">
        <f t="shared" ca="1" si="106"/>
        <v>0</v>
      </c>
      <c r="R253" s="306">
        <f t="shared" ca="1" si="107"/>
        <v>0</v>
      </c>
      <c r="S253" s="307">
        <f t="shared" ca="1" si="108"/>
        <v>7.2810000000000015</v>
      </c>
      <c r="T253" s="304">
        <f t="shared" ca="1" si="88"/>
        <v>71.426610000000025</v>
      </c>
      <c r="U253" s="311">
        <f t="shared" ca="1" si="89"/>
        <v>0</v>
      </c>
      <c r="V253" s="306">
        <f t="shared" ca="1" si="90"/>
        <v>1.109434252639973</v>
      </c>
      <c r="W253" s="304">
        <f t="shared" ca="1" si="91"/>
        <v>39.656400674536478</v>
      </c>
      <c r="Y253" s="314" t="str">
        <f t="shared" ca="1" si="109"/>
        <v/>
      </c>
      <c r="Z253" s="315" t="str">
        <f t="shared" ca="1" si="110"/>
        <v/>
      </c>
      <c r="AA253" s="316" t="str">
        <f t="shared" ca="1" si="111"/>
        <v/>
      </c>
      <c r="AC253" s="310" t="e">
        <f t="shared" ca="1" si="112"/>
        <v>#N/A</v>
      </c>
      <c r="AD253" s="323" t="e">
        <f t="shared" ca="1" si="113"/>
        <v>#N/A</v>
      </c>
      <c r="AE253" s="324">
        <f t="shared" ca="1" si="92"/>
        <v>990.09639898263219</v>
      </c>
      <c r="AG253" s="306">
        <f t="shared" ca="1" si="114"/>
        <v>-15.047404503216974</v>
      </c>
      <c r="AH253" s="304">
        <f t="shared" ca="1" si="115"/>
        <v>-5.6104061012100495</v>
      </c>
    </row>
    <row r="254" spans="1:34" x14ac:dyDescent="0.2">
      <c r="A254" s="347">
        <f t="shared" ca="1" si="93"/>
        <v>0.1</v>
      </c>
      <c r="B254" s="304">
        <f t="shared" ca="1" si="94"/>
        <v>6.999999999999992</v>
      </c>
      <c r="D254" s="306">
        <f t="shared" ca="1" si="95"/>
        <v>-1.5010609903922625</v>
      </c>
      <c r="E254" s="307">
        <f t="shared" ca="1" si="96"/>
        <v>-15.045630594206862</v>
      </c>
      <c r="F254" s="304">
        <f t="shared" ca="1" si="97"/>
        <v>15.120323543965947</v>
      </c>
      <c r="G254" s="306">
        <f t="shared" ca="1" si="98"/>
        <v>28.610632817664051</v>
      </c>
      <c r="H254" s="307">
        <f t="shared" ca="1" si="99"/>
        <v>98.811550375075626</v>
      </c>
      <c r="I254" s="304">
        <f t="shared" ca="1" si="100"/>
        <v>102.87026196988761</v>
      </c>
      <c r="J254" s="306">
        <f t="shared" ca="1" si="101"/>
        <v>223.62876711213161</v>
      </c>
      <c r="K254" s="307">
        <f t="shared" ca="1" si="102"/>
        <v>1000.0527821731108</v>
      </c>
      <c r="L254" s="304">
        <f t="shared" ca="1" si="87"/>
        <v>1024.7513808784408</v>
      </c>
      <c r="M254" s="306">
        <f t="shared" ca="1" si="103"/>
        <v>1.2889563948595848</v>
      </c>
      <c r="N254" s="304">
        <f t="shared" ca="1" si="104"/>
        <v>73.851761401852244</v>
      </c>
      <c r="P254" s="310">
        <f t="shared" ca="1" si="105"/>
        <v>23</v>
      </c>
      <c r="Q254" s="304">
        <f t="shared" ca="1" si="106"/>
        <v>0</v>
      </c>
      <c r="R254" s="306">
        <f t="shared" ca="1" si="107"/>
        <v>0</v>
      </c>
      <c r="S254" s="307">
        <f t="shared" ca="1" si="108"/>
        <v>7.2810000000000015</v>
      </c>
      <c r="T254" s="304">
        <f t="shared" ca="1" si="88"/>
        <v>71.426610000000025</v>
      </c>
      <c r="U254" s="311">
        <f t="shared" ca="1" si="89"/>
        <v>0</v>
      </c>
      <c r="V254" s="306">
        <f t="shared" ca="1" si="90"/>
        <v>1.1083274686621725</v>
      </c>
      <c r="W254" s="304">
        <f t="shared" ca="1" si="91"/>
        <v>38.49564356496883</v>
      </c>
      <c r="Y254" s="314" t="str">
        <f t="shared" ca="1" si="109"/>
        <v/>
      </c>
      <c r="Z254" s="315" t="str">
        <f t="shared" ca="1" si="110"/>
        <v/>
      </c>
      <c r="AA254" s="316" t="str">
        <f t="shared" ca="1" si="111"/>
        <v/>
      </c>
      <c r="AC254" s="310">
        <f t="shared" ca="1" si="112"/>
        <v>6.999999999999992</v>
      </c>
      <c r="AD254" s="323">
        <f t="shared" ca="1" si="113"/>
        <v>223.62876711213161</v>
      </c>
      <c r="AE254" s="324">
        <f t="shared" ca="1" si="92"/>
        <v>1000.0527821731108</v>
      </c>
      <c r="AG254" s="306">
        <f t="shared" ca="1" si="114"/>
        <v>-14.876647541204104</v>
      </c>
      <c r="AH254" s="304">
        <f t="shared" ca="1" si="115"/>
        <v>-5.4465596311683102</v>
      </c>
    </row>
    <row r="255" spans="1:34" x14ac:dyDescent="0.2">
      <c r="A255" s="347">
        <f t="shared" ca="1" si="93"/>
        <v>0.1</v>
      </c>
      <c r="B255" s="304">
        <f t="shared" ca="1" si="94"/>
        <v>7.0999999999999917</v>
      </c>
      <c r="D255" s="306">
        <f t="shared" ca="1" si="95"/>
        <v>-1.4704767811863475</v>
      </c>
      <c r="E255" s="307">
        <f t="shared" ca="1" si="96"/>
        <v>-14.888534664562412</v>
      </c>
      <c r="F255" s="304">
        <f t="shared" ca="1" si="97"/>
        <v>14.960974781807659</v>
      </c>
      <c r="G255" s="306">
        <f t="shared" ca="1" si="98"/>
        <v>28.463585139545415</v>
      </c>
      <c r="H255" s="307">
        <f t="shared" ca="1" si="99"/>
        <v>97.322696908619378</v>
      </c>
      <c r="I255" s="304">
        <f t="shared" ca="1" si="100"/>
        <v>101.39962037681967</v>
      </c>
      <c r="J255" s="306">
        <f t="shared" ca="1" si="101"/>
        <v>226.48247800999209</v>
      </c>
      <c r="K255" s="307">
        <f t="shared" ca="1" si="102"/>
        <v>1009.8594945372955</v>
      </c>
      <c r="L255" s="304">
        <f t="shared" ca="1" si="87"/>
        <v>1034.9446900934699</v>
      </c>
      <c r="M255" s="306">
        <f t="shared" ca="1" si="103"/>
        <v>1.2862656605262393</v>
      </c>
      <c r="N255" s="304">
        <f t="shared" ca="1" si="104"/>
        <v>73.697593680760605</v>
      </c>
      <c r="P255" s="310">
        <f t="shared" ca="1" si="105"/>
        <v>23</v>
      </c>
      <c r="Q255" s="304">
        <f t="shared" ca="1" si="106"/>
        <v>0</v>
      </c>
      <c r="R255" s="306">
        <f t="shared" ca="1" si="107"/>
        <v>0</v>
      </c>
      <c r="S255" s="307">
        <f t="shared" ca="1" si="108"/>
        <v>7.2810000000000015</v>
      </c>
      <c r="T255" s="304">
        <f t="shared" ca="1" si="88"/>
        <v>71.426610000000025</v>
      </c>
      <c r="U255" s="311">
        <f t="shared" ca="1" si="89"/>
        <v>0</v>
      </c>
      <c r="V255" s="306">
        <f t="shared" ca="1" si="90"/>
        <v>1.1072383480356127</v>
      </c>
      <c r="W255" s="304">
        <f t="shared" ca="1" si="91"/>
        <v>37.366082888902568</v>
      </c>
      <c r="Y255" s="314" t="str">
        <f t="shared" ca="1" si="109"/>
        <v/>
      </c>
      <c r="Z255" s="315" t="str">
        <f t="shared" ca="1" si="110"/>
        <v/>
      </c>
      <c r="AA255" s="316" t="str">
        <f t="shared" ca="1" si="111"/>
        <v/>
      </c>
      <c r="AC255" s="310" t="e">
        <f t="shared" ca="1" si="112"/>
        <v>#N/A</v>
      </c>
      <c r="AD255" s="323" t="e">
        <f t="shared" ca="1" si="113"/>
        <v>#N/A</v>
      </c>
      <c r="AE255" s="324">
        <f t="shared" ca="1" si="92"/>
        <v>1009.8594945372955</v>
      </c>
      <c r="AG255" s="306">
        <f t="shared" ca="1" si="114"/>
        <v>-14.71008662070723</v>
      </c>
      <c r="AH255" s="304">
        <f t="shared" ca="1" si="115"/>
        <v>-5.287136871991323</v>
      </c>
    </row>
    <row r="256" spans="1:34" x14ac:dyDescent="0.2">
      <c r="A256" s="347">
        <f t="shared" ca="1" si="93"/>
        <v>0.1</v>
      </c>
      <c r="B256" s="304">
        <f t="shared" ca="1" si="94"/>
        <v>7.1999999999999913</v>
      </c>
      <c r="D256" s="306">
        <f t="shared" ca="1" si="95"/>
        <v>-1.4405880690216308</v>
      </c>
      <c r="E256" s="307">
        <f t="shared" ca="1" si="96"/>
        <v>-14.735659059609407</v>
      </c>
      <c r="F256" s="304">
        <f t="shared" ca="1" si="97"/>
        <v>14.80590901990338</v>
      </c>
      <c r="G256" s="306">
        <f t="shared" ca="1" si="98"/>
        <v>28.319526332643253</v>
      </c>
      <c r="H256" s="307">
        <f t="shared" ca="1" si="99"/>
        <v>95.849131002658439</v>
      </c>
      <c r="I256" s="304">
        <f t="shared" ca="1" si="100"/>
        <v>99.945242436396413</v>
      </c>
      <c r="J256" s="306">
        <f t="shared" ca="1" si="101"/>
        <v>229.32163358360154</v>
      </c>
      <c r="K256" s="307">
        <f t="shared" ca="1" si="102"/>
        <v>1019.5180859328594</v>
      </c>
      <c r="L256" s="304">
        <f t="shared" ca="1" si="87"/>
        <v>1044.9906885583493</v>
      </c>
      <c r="M256" s="306">
        <f t="shared" ca="1" si="103"/>
        <v>1.2835104124813685</v>
      </c>
      <c r="N256" s="304">
        <f t="shared" ca="1" si="104"/>
        <v>73.539729596277837</v>
      </c>
      <c r="P256" s="310">
        <f t="shared" ca="1" si="105"/>
        <v>23</v>
      </c>
      <c r="Q256" s="304">
        <f t="shared" ca="1" si="106"/>
        <v>0</v>
      </c>
      <c r="R256" s="306">
        <f t="shared" ca="1" si="107"/>
        <v>0</v>
      </c>
      <c r="S256" s="307">
        <f t="shared" ca="1" si="108"/>
        <v>7.2810000000000015</v>
      </c>
      <c r="T256" s="304">
        <f t="shared" ca="1" si="88"/>
        <v>71.426610000000025</v>
      </c>
      <c r="U256" s="311">
        <f t="shared" ca="1" si="89"/>
        <v>0</v>
      </c>
      <c r="V256" s="306">
        <f t="shared" ca="1" si="90"/>
        <v>1.1061666708854208</v>
      </c>
      <c r="W256" s="304">
        <f t="shared" ca="1" si="91"/>
        <v>36.266748157642937</v>
      </c>
      <c r="Y256" s="314" t="str">
        <f t="shared" ca="1" si="109"/>
        <v/>
      </c>
      <c r="Z256" s="315" t="str">
        <f t="shared" ca="1" si="110"/>
        <v/>
      </c>
      <c r="AA256" s="316" t="str">
        <f t="shared" ca="1" si="111"/>
        <v/>
      </c>
      <c r="AC256" s="310" t="e">
        <f t="shared" ca="1" si="112"/>
        <v>#N/A</v>
      </c>
      <c r="AD256" s="323" t="e">
        <f t="shared" ca="1" si="113"/>
        <v>#N/A</v>
      </c>
      <c r="AE256" s="324">
        <f t="shared" ca="1" si="92"/>
        <v>1019.5180859328594</v>
      </c>
      <c r="AG256" s="306">
        <f t="shared" ca="1" si="114"/>
        <v>-14.547573019296486</v>
      </c>
      <c r="AH256" s="304">
        <f t="shared" ca="1" si="115"/>
        <v>-5.1319987486475158</v>
      </c>
    </row>
    <row r="257" spans="1:34" x14ac:dyDescent="0.2">
      <c r="A257" s="347">
        <f t="shared" ca="1" si="93"/>
        <v>0.1</v>
      </c>
      <c r="B257" s="304">
        <f t="shared" ca="1" si="94"/>
        <v>7.2999999999999909</v>
      </c>
      <c r="D257" s="306">
        <f t="shared" ca="1" si="95"/>
        <v>-1.4113718294618802</v>
      </c>
      <c r="E257" s="307">
        <f t="shared" ca="1" si="96"/>
        <v>-14.586872387855614</v>
      </c>
      <c r="F257" s="304">
        <f t="shared" ca="1" si="97"/>
        <v>14.654992886405067</v>
      </c>
      <c r="G257" s="306">
        <f t="shared" ca="1" si="98"/>
        <v>28.178389149697065</v>
      </c>
      <c r="H257" s="307">
        <f t="shared" ca="1" si="99"/>
        <v>94.390443763872881</v>
      </c>
      <c r="I257" s="304">
        <f t="shared" ca="1" si="100"/>
        <v>98.506738292426547</v>
      </c>
      <c r="J257" s="306">
        <f t="shared" ca="1" si="101"/>
        <v>232.14652935771855</v>
      </c>
      <c r="K257" s="307">
        <f t="shared" ca="1" si="102"/>
        <v>1029.030064671186</v>
      </c>
      <c r="L257" s="304">
        <f t="shared" ca="1" si="87"/>
        <v>1054.8909351634506</v>
      </c>
      <c r="M257" s="306">
        <f t="shared" ca="1" si="103"/>
        <v>1.2806886041984242</v>
      </c>
      <c r="N257" s="304">
        <f t="shared" ca="1" si="104"/>
        <v>73.378051891070072</v>
      </c>
      <c r="P257" s="310">
        <f t="shared" ca="1" si="105"/>
        <v>23</v>
      </c>
      <c r="Q257" s="304">
        <f t="shared" ca="1" si="106"/>
        <v>0</v>
      </c>
      <c r="R257" s="306">
        <f t="shared" ca="1" si="107"/>
        <v>0</v>
      </c>
      <c r="S257" s="307">
        <f t="shared" ca="1" si="108"/>
        <v>7.2810000000000015</v>
      </c>
      <c r="T257" s="304">
        <f t="shared" ca="1" si="88"/>
        <v>71.426610000000025</v>
      </c>
      <c r="U257" s="311">
        <f t="shared" ca="1" si="89"/>
        <v>0</v>
      </c>
      <c r="V257" s="306">
        <f t="shared" ca="1" si="90"/>
        <v>1.1051122234030233</v>
      </c>
      <c r="W257" s="304">
        <f t="shared" ca="1" si="91"/>
        <v>35.196708949858291</v>
      </c>
      <c r="Y257" s="314" t="str">
        <f t="shared" ca="1" si="109"/>
        <v/>
      </c>
      <c r="Z257" s="315" t="str">
        <f t="shared" ca="1" si="110"/>
        <v/>
      </c>
      <c r="AA257" s="316" t="str">
        <f t="shared" ca="1" si="111"/>
        <v/>
      </c>
      <c r="AC257" s="310" t="e">
        <f t="shared" ca="1" si="112"/>
        <v>#N/A</v>
      </c>
      <c r="AD257" s="323" t="e">
        <f t="shared" ca="1" si="113"/>
        <v>#N/A</v>
      </c>
      <c r="AE257" s="324">
        <f t="shared" ca="1" si="92"/>
        <v>1029.030064671186</v>
      </c>
      <c r="AG257" s="306">
        <f t="shared" ca="1" si="114"/>
        <v>-14.388963286845996</v>
      </c>
      <c r="AH257" s="304">
        <f t="shared" ca="1" si="115"/>
        <v>-4.9810119705593916</v>
      </c>
    </row>
    <row r="258" spans="1:34" x14ac:dyDescent="0.2">
      <c r="A258" s="347">
        <f t="shared" ca="1" si="93"/>
        <v>0.1</v>
      </c>
      <c r="B258" s="304">
        <f t="shared" ca="1" si="94"/>
        <v>7.3999999999999906</v>
      </c>
      <c r="D258" s="306">
        <f t="shared" ca="1" si="95"/>
        <v>-1.3828059807038453</v>
      </c>
      <c r="E258" s="307">
        <f t="shared" ca="1" si="96"/>
        <v>-14.442048676188312</v>
      </c>
      <c r="F258" s="304">
        <f t="shared" ca="1" si="97"/>
        <v>14.508098508959156</v>
      </c>
      <c r="G258" s="306">
        <f t="shared" ca="1" si="98"/>
        <v>28.04010855162668</v>
      </c>
      <c r="H258" s="307">
        <f t="shared" ca="1" si="99"/>
        <v>92.946238896254044</v>
      </c>
      <c r="I258" s="304">
        <f t="shared" ca="1" si="100"/>
        <v>97.083731966517107</v>
      </c>
      <c r="J258" s="306">
        <f t="shared" ca="1" si="101"/>
        <v>234.95745424278473</v>
      </c>
      <c r="K258" s="307">
        <f t="shared" ca="1" si="102"/>
        <v>1038.3968988041922</v>
      </c>
      <c r="L258" s="304">
        <f t="shared" ca="1" si="87"/>
        <v>1064.6469484060967</v>
      </c>
      <c r="M258" s="306">
        <f t="shared" ca="1" si="103"/>
        <v>1.2777981015412556</v>
      </c>
      <c r="N258" s="304">
        <f t="shared" ca="1" si="104"/>
        <v>73.212438288142963</v>
      </c>
      <c r="P258" s="310">
        <f t="shared" ca="1" si="105"/>
        <v>23</v>
      </c>
      <c r="Q258" s="304">
        <f t="shared" ca="1" si="106"/>
        <v>0</v>
      </c>
      <c r="R258" s="306">
        <f t="shared" ca="1" si="107"/>
        <v>0</v>
      </c>
      <c r="S258" s="307">
        <f t="shared" ca="1" si="108"/>
        <v>7.2810000000000015</v>
      </c>
      <c r="T258" s="304">
        <f t="shared" ca="1" si="88"/>
        <v>71.426610000000025</v>
      </c>
      <c r="U258" s="311">
        <f t="shared" ca="1" si="89"/>
        <v>0</v>
      </c>
      <c r="V258" s="306">
        <f t="shared" ca="1" si="90"/>
        <v>1.10407479765177</v>
      </c>
      <c r="W258" s="304">
        <f t="shared" ca="1" si="91"/>
        <v>34.155072979225466</v>
      </c>
      <c r="Y258" s="314" t="str">
        <f t="shared" ca="1" si="109"/>
        <v/>
      </c>
      <c r="Z258" s="315" t="str">
        <f t="shared" ca="1" si="110"/>
        <v/>
      </c>
      <c r="AA258" s="316" t="str">
        <f t="shared" ca="1" si="111"/>
        <v/>
      </c>
      <c r="AC258" s="310" t="e">
        <f t="shared" ca="1" si="112"/>
        <v>#N/A</v>
      </c>
      <c r="AD258" s="323" t="e">
        <f t="shared" ca="1" si="113"/>
        <v>#N/A</v>
      </c>
      <c r="AE258" s="324">
        <f t="shared" ca="1" si="92"/>
        <v>1038.3968988041922</v>
      </c>
      <c r="AG258" s="306">
        <f t="shared" ca="1" si="114"/>
        <v>-14.234118931897175</v>
      </c>
      <c r="AH258" s="304">
        <f t="shared" ca="1" si="115"/>
        <v>-4.834048750152216</v>
      </c>
    </row>
    <row r="259" spans="1:34" x14ac:dyDescent="0.2">
      <c r="A259" s="347">
        <f t="shared" ca="1" si="93"/>
        <v>0.1</v>
      </c>
      <c r="B259" s="304">
        <f t="shared" ca="1" si="94"/>
        <v>7.4999999999999902</v>
      </c>
      <c r="D259" s="306">
        <f t="shared" ca="1" si="95"/>
        <v>-1.3548693386640989</v>
      </c>
      <c r="E259" s="307">
        <f t="shared" ca="1" si="96"/>
        <v>-14.301067108132774</v>
      </c>
      <c r="F259" s="304">
        <f t="shared" ca="1" si="97"/>
        <v>14.365103249060523</v>
      </c>
      <c r="G259" s="306">
        <f t="shared" ca="1" si="98"/>
        <v>27.90462161776027</v>
      </c>
      <c r="H259" s="307">
        <f t="shared" ca="1" si="99"/>
        <v>91.516132185440767</v>
      </c>
      <c r="I259" s="304">
        <f t="shared" ca="1" si="100"/>
        <v>95.675860894028233</v>
      </c>
      <c r="J259" s="306">
        <f t="shared" ca="1" si="101"/>
        <v>237.75469075125409</v>
      </c>
      <c r="K259" s="307">
        <f t="shared" ca="1" si="102"/>
        <v>1047.620017358277</v>
      </c>
      <c r="L259" s="304">
        <f t="shared" ca="1" si="87"/>
        <v>1074.2602076517501</v>
      </c>
      <c r="M259" s="306">
        <f t="shared" ca="1" si="103"/>
        <v>1.2748366782244598</v>
      </c>
      <c r="N259" s="304">
        <f t="shared" ca="1" si="104"/>
        <v>73.042761230738918</v>
      </c>
      <c r="P259" s="310">
        <f t="shared" ca="1" si="105"/>
        <v>23</v>
      </c>
      <c r="Q259" s="304">
        <f t="shared" ca="1" si="106"/>
        <v>0</v>
      </c>
      <c r="R259" s="306">
        <f t="shared" ca="1" si="107"/>
        <v>0</v>
      </c>
      <c r="S259" s="307">
        <f t="shared" ca="1" si="108"/>
        <v>7.2810000000000015</v>
      </c>
      <c r="T259" s="304">
        <f t="shared" ca="1" si="88"/>
        <v>71.426610000000025</v>
      </c>
      <c r="U259" s="311">
        <f t="shared" ca="1" si="89"/>
        <v>0</v>
      </c>
      <c r="V259" s="306">
        <f t="shared" ca="1" si="90"/>
        <v>1.1030541913807352</v>
      </c>
      <c r="W259" s="304">
        <f t="shared" ca="1" si="91"/>
        <v>33.140984271414084</v>
      </c>
      <c r="Y259" s="314" t="str">
        <f t="shared" ca="1" si="109"/>
        <v/>
      </c>
      <c r="Z259" s="315" t="str">
        <f t="shared" ca="1" si="110"/>
        <v/>
      </c>
      <c r="AA259" s="316" t="str">
        <f t="shared" ca="1" si="111"/>
        <v/>
      </c>
      <c r="AC259" s="310" t="e">
        <f t="shared" ca="1" si="112"/>
        <v>#N/A</v>
      </c>
      <c r="AD259" s="323" t="e">
        <f t="shared" ca="1" si="113"/>
        <v>#N/A</v>
      </c>
      <c r="AE259" s="324">
        <f t="shared" ca="1" si="92"/>
        <v>1047.620017358277</v>
      </c>
      <c r="AG259" s="306">
        <f t="shared" ca="1" si="114"/>
        <v>-14.082906121746721</v>
      </c>
      <c r="AH259" s="304">
        <f t="shared" ca="1" si="115"/>
        <v>-4.6909865374571433</v>
      </c>
    </row>
    <row r="260" spans="1:34" x14ac:dyDescent="0.2">
      <c r="A260" s="347">
        <f t="shared" ca="1" si="93"/>
        <v>0.1</v>
      </c>
      <c r="B260" s="304">
        <f t="shared" ca="1" si="94"/>
        <v>7.5999999999999899</v>
      </c>
      <c r="D260" s="306">
        <f t="shared" ca="1" si="95"/>
        <v>-1.3275415746679842</v>
      </c>
      <c r="E260" s="307">
        <f t="shared" ca="1" si="96"/>
        <v>-14.163811776887117</v>
      </c>
      <c r="F260" s="304">
        <f t="shared" ca="1" si="97"/>
        <v>14.225889451403669</v>
      </c>
      <c r="G260" s="306">
        <f t="shared" ca="1" si="98"/>
        <v>27.771867460293471</v>
      </c>
      <c r="H260" s="307">
        <f t="shared" ca="1" si="99"/>
        <v>90.099751007752062</v>
      </c>
      <c r="I260" s="304">
        <f t="shared" ca="1" si="100"/>
        <v>94.282775488903738</v>
      </c>
      <c r="J260" s="306">
        <f t="shared" ca="1" si="101"/>
        <v>240.53851520515678</v>
      </c>
      <c r="K260" s="307">
        <f t="shared" ca="1" si="102"/>
        <v>1056.7008115179367</v>
      </c>
      <c r="L260" s="304">
        <f t="shared" ref="L260:L323" ca="1" si="116">SQRT(pos_x^2+pos_z^2)</f>
        <v>1083.7321543443136</v>
      </c>
      <c r="M260" s="306">
        <f t="shared" ca="1" si="103"/>
        <v>1.2718020109981809</v>
      </c>
      <c r="N260" s="304">
        <f t="shared" ca="1" si="104"/>
        <v>72.868887606446478</v>
      </c>
      <c r="P260" s="310">
        <f t="shared" ca="1" si="105"/>
        <v>23</v>
      </c>
      <c r="Q260" s="304">
        <f t="shared" ca="1" si="106"/>
        <v>0</v>
      </c>
      <c r="R260" s="306">
        <f t="shared" ca="1" si="107"/>
        <v>0</v>
      </c>
      <c r="S260" s="307">
        <f t="shared" ca="1" si="108"/>
        <v>7.2810000000000015</v>
      </c>
      <c r="T260" s="304">
        <f t="shared" ref="T260:T323" ca="1" si="117">m*g</f>
        <v>71.426610000000025</v>
      </c>
      <c r="U260" s="311">
        <f t="shared" ref="U260:U323" ca="1" si="118">IF(pos_xz&lt;L_rampe,Poids*COS(Beta),0)</f>
        <v>0</v>
      </c>
      <c r="V260" s="306">
        <f t="shared" ref="V260:V323" ca="1" si="119">Rho_moyen*(20000-Alt_rampe-pos_z)/(20000+Alt_rampe+pos_z)</f>
        <v>1.1020502078462919</v>
      </c>
      <c r="W260" s="304">
        <f t="shared" ref="W260:W323" ca="1" si="120">1/2*Rho*Sref*Cx*vit_xz^2</f>
        <v>32.153621443402365</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1056.7008115179367</v>
      </c>
      <c r="AG260" s="306">
        <f t="shared" ca="1" si="114"/>
        <v>-13.935195395032785</v>
      </c>
      <c r="AH260" s="304">
        <f t="shared" ca="1" si="115"/>
        <v>-4.5517077697313661</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-1.300803175578918</v>
      </c>
      <c r="E261" s="307">
        <f t="shared" ref="E261:E324" ca="1" si="125">IF(AND(L260&lt;L_rampe,Poussee&lt;Poids*SIN(M260)),0,(-W260+Poussee)/m*SIN(M260)+U260/m*COS(M260)-Poids/m)</f>
        <v>-14.030171452183477</v>
      </c>
      <c r="F261" s="304">
        <f t="shared" ref="F261:F324" ca="1" si="126">SQRT(acc_x^2+acc_z^2)</f>
        <v>14.09034420726692</v>
      </c>
      <c r="G261" s="306">
        <f t="shared" ref="G261:G324" ca="1" si="127">G260+acc_x*pas</f>
        <v>27.641787142735581</v>
      </c>
      <c r="H261" s="307">
        <f t="shared" ref="H261:H324" ca="1" si="128">H260+acc_z*pas</f>
        <v>88.696733862533719</v>
      </c>
      <c r="I261" s="304">
        <f t="shared" ref="I261:I324" ca="1" si="129">SQRT(vit_x^2+vit_z^2)</f>
        <v>92.904138736255646</v>
      </c>
      <c r="J261" s="306">
        <f t="shared" ref="J261:J324" ca="1" si="130">J260+0.5*(vit_x+G260)*pas*(K260&gt;=0)</f>
        <v>243.30919793530825</v>
      </c>
      <c r="K261" s="307">
        <f t="shared" ref="K261:K324" ca="1" si="131">K260+0.5*(vit_z+H260)*pas</f>
        <v>1065.640635761451</v>
      </c>
      <c r="L261" s="304">
        <f t="shared" ca="1" si="116"/>
        <v>1093.0641931679916</v>
      </c>
      <c r="M261" s="306">
        <f t="shared" ref="M261:M324" ca="1" si="132">IF(AND(L260&gt;L_rampe,G261&gt;0),ATAN2(G261,H261),$M$4)</f>
        <v>1.2686916745386148</v>
      </c>
      <c r="N261" s="304">
        <f t="shared" ref="N261:N324" ca="1" si="133">DEGREES(Beta)</f>
        <v>72.690678454447664</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7.2810000000000015</v>
      </c>
      <c r="T261" s="304">
        <f t="shared" ca="1" si="117"/>
        <v>71.426610000000025</v>
      </c>
      <c r="U261" s="311">
        <f t="shared" ca="1" si="118"/>
        <v>0</v>
      </c>
      <c r="V261" s="306">
        <f t="shared" ca="1" si="119"/>
        <v>1.1010626556410834</v>
      </c>
      <c r="W261" s="304">
        <f t="shared" ca="1" si="120"/>
        <v>31.192196078621091</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1065.640635761451</v>
      </c>
      <c r="AG261" s="306">
        <f t="shared" ref="AG261:AG324" ca="1" si="143">IF(AND(L260&lt;L_rampe,Poussee&lt;Poids*SIN(M260)),0,(-W260+Poussee)/m-Poids*SIN(M260)/m)</f>
        <v>-13.79086138565083</v>
      </c>
      <c r="AH261" s="304">
        <f t="shared" ref="AH261:AH324" ca="1" si="144">IF(AND(L260&lt;L_rampe,Poussee&lt;Poids*SIN(M260)), g*SIN(M260), (-W260+Poussee)/m)</f>
        <v>-4.416099635132861</v>
      </c>
    </row>
    <row r="262" spans="1:34" x14ac:dyDescent="0.2">
      <c r="A262" s="347">
        <f t="shared" ca="1" si="122"/>
        <v>0.1</v>
      </c>
      <c r="B262" s="304">
        <f t="shared" ca="1" si="123"/>
        <v>7.7999999999999892</v>
      </c>
      <c r="D262" s="306">
        <f t="shared" ca="1" si="124"/>
        <v>-1.274635406218408</v>
      </c>
      <c r="E262" s="307">
        <f t="shared" ca="1" si="125"/>
        <v>-13.900039360093563</v>
      </c>
      <c r="F262" s="304">
        <f t="shared" ca="1" si="126"/>
        <v>13.958359131034559</v>
      </c>
      <c r="G262" s="306">
        <f t="shared" ca="1" si="127"/>
        <v>27.514323602113741</v>
      </c>
      <c r="H262" s="307">
        <f t="shared" ca="1" si="128"/>
        <v>87.306729926524369</v>
      </c>
      <c r="I262" s="304">
        <f t="shared" ca="1" si="129"/>
        <v>91.539625811693696</v>
      </c>
      <c r="J262" s="306">
        <f t="shared" ca="1" si="130"/>
        <v>246.06700347255071</v>
      </c>
      <c r="K262" s="307">
        <f t="shared" ca="1" si="131"/>
        <v>1074.4408089509038</v>
      </c>
      <c r="L262" s="304">
        <f t="shared" ca="1" si="116"/>
        <v>1102.2576931630067</v>
      </c>
      <c r="M262" s="306">
        <f t="shared" ca="1" si="132"/>
        <v>1.2655031360241069</v>
      </c>
      <c r="N262" s="304">
        <f t="shared" ca="1" si="133"/>
        <v>72.507988654751458</v>
      </c>
      <c r="P262" s="310">
        <f t="shared" ca="1" si="134"/>
        <v>23</v>
      </c>
      <c r="Q262" s="304">
        <f t="shared" ca="1" si="135"/>
        <v>0</v>
      </c>
      <c r="R262" s="306">
        <f t="shared" ca="1" si="136"/>
        <v>0</v>
      </c>
      <c r="S262" s="307">
        <f t="shared" ca="1" si="137"/>
        <v>7.2810000000000015</v>
      </c>
      <c r="T262" s="304">
        <f t="shared" ca="1" si="117"/>
        <v>71.426610000000025</v>
      </c>
      <c r="U262" s="311">
        <f t="shared" ca="1" si="118"/>
        <v>0</v>
      </c>
      <c r="V262" s="306">
        <f t="shared" ca="1" si="119"/>
        <v>1.1000913485300321</v>
      </c>
      <c r="W262" s="304">
        <f t="shared" ca="1" si="120"/>
        <v>30.255951191884442</v>
      </c>
      <c r="Y262" s="314" t="str">
        <f t="shared" ca="1" si="138"/>
        <v/>
      </c>
      <c r="Z262" s="315" t="str">
        <f t="shared" ca="1" si="139"/>
        <v/>
      </c>
      <c r="AA262" s="316" t="str">
        <f t="shared" ca="1" si="140"/>
        <v/>
      </c>
      <c r="AC262" s="310" t="e">
        <f t="shared" ca="1" si="141"/>
        <v>#N/A</v>
      </c>
      <c r="AD262" s="323" t="e">
        <f t="shared" ca="1" si="142"/>
        <v>#N/A</v>
      </c>
      <c r="AE262" s="324">
        <f t="shared" ca="1" si="121"/>
        <v>1074.4408089509038</v>
      </c>
      <c r="AG262" s="306">
        <f t="shared" ca="1" si="143"/>
        <v>-13.649782556881549</v>
      </c>
      <c r="AH262" s="304">
        <f t="shared" ca="1" si="144"/>
        <v>-4.2840538495565283</v>
      </c>
    </row>
    <row r="263" spans="1:34" x14ac:dyDescent="0.2">
      <c r="A263" s="347">
        <f t="shared" ca="1" si="122"/>
        <v>0.1</v>
      </c>
      <c r="B263" s="304">
        <f t="shared" ca="1" si="123"/>
        <v>7.8999999999999888</v>
      </c>
      <c r="D263" s="306">
        <f t="shared" ca="1" si="124"/>
        <v>-1.2490202739381995</v>
      </c>
      <c r="E263" s="307">
        <f t="shared" ca="1" si="125"/>
        <v>-13.773312974958923</v>
      </c>
      <c r="F263" s="304">
        <f t="shared" ca="1" si="126"/>
        <v>13.829830149024986</v>
      </c>
      <c r="G263" s="306">
        <f t="shared" ca="1" si="127"/>
        <v>27.389421574719922</v>
      </c>
      <c r="H263" s="307">
        <f t="shared" ca="1" si="128"/>
        <v>85.929398629028483</v>
      </c>
      <c r="I263" s="304">
        <f t="shared" ca="1" si="129"/>
        <v>90.188923726498786</v>
      </c>
      <c r="J263" s="306">
        <f t="shared" ca="1" si="130"/>
        <v>248.81219073139241</v>
      </c>
      <c r="K263" s="307">
        <f t="shared" ca="1" si="131"/>
        <v>1083.1026153786815</v>
      </c>
      <c r="L263" s="304">
        <f t="shared" ca="1" si="116"/>
        <v>1111.3139887973582</v>
      </c>
      <c r="M263" s="306">
        <f t="shared" ca="1" si="132"/>
        <v>1.2622337493752467</v>
      </c>
      <c r="N263" s="304">
        <f t="shared" ca="1" si="133"/>
        <v>72.32066659817535</v>
      </c>
      <c r="P263" s="310">
        <f t="shared" ca="1" si="134"/>
        <v>23</v>
      </c>
      <c r="Q263" s="304">
        <f t="shared" ca="1" si="135"/>
        <v>0</v>
      </c>
      <c r="R263" s="306">
        <f t="shared" ca="1" si="136"/>
        <v>0</v>
      </c>
      <c r="S263" s="307">
        <f t="shared" ca="1" si="137"/>
        <v>7.2810000000000015</v>
      </c>
      <c r="T263" s="304">
        <f t="shared" ca="1" si="117"/>
        <v>71.426610000000025</v>
      </c>
      <c r="U263" s="311">
        <f t="shared" ca="1" si="118"/>
        <v>0</v>
      </c>
      <c r="V263" s="306">
        <f t="shared" ca="1" si="119"/>
        <v>1.0991361052930537</v>
      </c>
      <c r="W263" s="304">
        <f t="shared" ca="1" si="120"/>
        <v>29.344159778493815</v>
      </c>
      <c r="Y263" s="314" t="str">
        <f t="shared" ca="1" si="138"/>
        <v/>
      </c>
      <c r="Z263" s="315" t="str">
        <f t="shared" ca="1" si="139"/>
        <v/>
      </c>
      <c r="AA263" s="316" t="str">
        <f t="shared" ca="1" si="140"/>
        <v/>
      </c>
      <c r="AC263" s="310" t="e">
        <f t="shared" ca="1" si="141"/>
        <v>#N/A</v>
      </c>
      <c r="AD263" s="323" t="e">
        <f t="shared" ca="1" si="142"/>
        <v>#N/A</v>
      </c>
      <c r="AE263" s="324">
        <f t="shared" ca="1" si="121"/>
        <v>1083.1026153786815</v>
      </c>
      <c r="AG263" s="306">
        <f t="shared" ca="1" si="143"/>
        <v>-13.511840944656402</v>
      </c>
      <c r="AH263" s="304">
        <f t="shared" ca="1" si="144"/>
        <v>-4.1554664458020101</v>
      </c>
    </row>
    <row r="264" spans="1:34" x14ac:dyDescent="0.2">
      <c r="A264" s="347">
        <f t="shared" ca="1" si="122"/>
        <v>0.1</v>
      </c>
      <c r="B264" s="304">
        <f t="shared" ca="1" si="123"/>
        <v>7.9999999999999885</v>
      </c>
      <c r="D264" s="306">
        <f t="shared" ca="1" si="124"/>
        <v>-1.2239404952163175</v>
      </c>
      <c r="E264" s="307">
        <f t="shared" ca="1" si="125"/>
        <v>-13.649893822683952</v>
      </c>
      <c r="F264" s="304">
        <f t="shared" ca="1" si="126"/>
        <v>13.704657299851606</v>
      </c>
      <c r="G264" s="306">
        <f t="shared" ca="1" si="127"/>
        <v>27.267027525198291</v>
      </c>
      <c r="H264" s="307">
        <f t="shared" ca="1" si="128"/>
        <v>84.564409246760093</v>
      </c>
      <c r="I264" s="304">
        <f t="shared" ca="1" si="129"/>
        <v>88.851730997845195</v>
      </c>
      <c r="J264" s="306">
        <f t="shared" ca="1" si="130"/>
        <v>251.5450131863883</v>
      </c>
      <c r="K264" s="307">
        <f t="shared" ca="1" si="131"/>
        <v>1091.6273057724709</v>
      </c>
      <c r="L264" s="304">
        <f t="shared" ca="1" si="116"/>
        <v>1120.2343809966751</v>
      </c>
      <c r="M264" s="306">
        <f t="shared" ca="1" si="132"/>
        <v>1.2588807491357801</v>
      </c>
      <c r="N264" s="304">
        <f t="shared" ca="1" si="133"/>
        <v>72.128553835747553</v>
      </c>
      <c r="P264" s="310">
        <f t="shared" ca="1" si="134"/>
        <v>23</v>
      </c>
      <c r="Q264" s="304">
        <f t="shared" ca="1" si="135"/>
        <v>0</v>
      </c>
      <c r="R264" s="306">
        <f t="shared" ca="1" si="136"/>
        <v>0</v>
      </c>
      <c r="S264" s="307">
        <f t="shared" ca="1" si="137"/>
        <v>7.2810000000000015</v>
      </c>
      <c r="T264" s="304">
        <f t="shared" ca="1" si="117"/>
        <v>71.426610000000025</v>
      </c>
      <c r="U264" s="311">
        <f t="shared" ca="1" si="118"/>
        <v>0</v>
      </c>
      <c r="V264" s="306">
        <f t="shared" ca="1" si="119"/>
        <v>1.0981967495741503</v>
      </c>
      <c r="W264" s="304">
        <f t="shared" ca="1" si="120"/>
        <v>28.45612344229378</v>
      </c>
      <c r="Y264" s="314" t="str">
        <f t="shared" ca="1" si="138"/>
        <v/>
      </c>
      <c r="Z264" s="315" t="str">
        <f t="shared" ca="1" si="139"/>
        <v/>
      </c>
      <c r="AA264" s="316" t="str">
        <f t="shared" ca="1" si="140"/>
        <v/>
      </c>
      <c r="AC264" s="310">
        <f t="shared" ca="1" si="141"/>
        <v>7.9999999999999885</v>
      </c>
      <c r="AD264" s="323">
        <f t="shared" ca="1" si="142"/>
        <v>251.5450131863883</v>
      </c>
      <c r="AE264" s="324">
        <f t="shared" ca="1" si="121"/>
        <v>1091.6273057724709</v>
      </c>
      <c r="AG264" s="306">
        <f t="shared" ca="1" si="143"/>
        <v>-13.376921908922856</v>
      </c>
      <c r="AH264" s="304">
        <f t="shared" ca="1" si="144"/>
        <v>-4.0302375743021299</v>
      </c>
    </row>
    <row r="265" spans="1:34" x14ac:dyDescent="0.2">
      <c r="A265" s="347">
        <f t="shared" ca="1" si="122"/>
        <v>0.1</v>
      </c>
      <c r="B265" s="304">
        <f t="shared" ca="1" si="123"/>
        <v>8.099999999999989</v>
      </c>
      <c r="D265" s="306">
        <f t="shared" ca="1" si="124"/>
        <v>-1.1993794641582614</v>
      </c>
      <c r="E265" s="307">
        <f t="shared" ca="1" si="125"/>
        <v>-13.529687294682535</v>
      </c>
      <c r="F265" s="304">
        <f t="shared" ca="1" si="126"/>
        <v>13.582744545596761</v>
      </c>
      <c r="G265" s="306">
        <f t="shared" ca="1" si="127"/>
        <v>27.147089578782463</v>
      </c>
      <c r="H265" s="307">
        <f t="shared" ca="1" si="128"/>
        <v>83.211440517291834</v>
      </c>
      <c r="I265" s="304">
        <f t="shared" ca="1" si="129"/>
        <v>87.527757343377857</v>
      </c>
      <c r="J265" s="306">
        <f t="shared" ca="1" si="130"/>
        <v>254.26571904158735</v>
      </c>
      <c r="K265" s="307">
        <f t="shared" ca="1" si="131"/>
        <v>1100.0160982606735</v>
      </c>
      <c r="L265" s="304">
        <f t="shared" ca="1" si="116"/>
        <v>1129.0201381341128</v>
      </c>
      <c r="M265" s="306">
        <f t="shared" ca="1" si="132"/>
        <v>1.255441243969456</v>
      </c>
      <c r="N265" s="304">
        <f t="shared" ca="1" si="133"/>
        <v>71.931484706103745</v>
      </c>
      <c r="P265" s="310">
        <f t="shared" ca="1" si="134"/>
        <v>23</v>
      </c>
      <c r="Q265" s="304">
        <f t="shared" ca="1" si="135"/>
        <v>0</v>
      </c>
      <c r="R265" s="306">
        <f t="shared" ca="1" si="136"/>
        <v>0</v>
      </c>
      <c r="S265" s="307">
        <f t="shared" ca="1" si="137"/>
        <v>7.2810000000000015</v>
      </c>
      <c r="T265" s="304">
        <f t="shared" ca="1" si="117"/>
        <v>71.426610000000025</v>
      </c>
      <c r="U265" s="311">
        <f t="shared" ca="1" si="118"/>
        <v>0</v>
      </c>
      <c r="V265" s="306">
        <f t="shared" ca="1" si="119"/>
        <v>1.0972731097365938</v>
      </c>
      <c r="W265" s="304">
        <f t="shared" ca="1" si="120"/>
        <v>27.591171097822798</v>
      </c>
      <c r="Y265" s="314" t="str">
        <f t="shared" ca="1" si="138"/>
        <v/>
      </c>
      <c r="Z265" s="315" t="str">
        <f t="shared" ca="1" si="139"/>
        <v/>
      </c>
      <c r="AA265" s="316" t="str">
        <f t="shared" ca="1" si="140"/>
        <v/>
      </c>
      <c r="AC265" s="310" t="e">
        <f t="shared" ca="1" si="141"/>
        <v>#N/A</v>
      </c>
      <c r="AD265" s="323" t="e">
        <f t="shared" ca="1" si="142"/>
        <v>#N/A</v>
      </c>
      <c r="AE265" s="324">
        <f t="shared" ca="1" si="121"/>
        <v>1100.0160982606735</v>
      </c>
      <c r="AG265" s="306">
        <f t="shared" ca="1" si="143"/>
        <v>-13.244913892101048</v>
      </c>
      <c r="AH265" s="304">
        <f t="shared" ca="1" si="144"/>
        <v>-3.9082713146949284</v>
      </c>
    </row>
    <row r="266" spans="1:34" x14ac:dyDescent="0.2">
      <c r="A266" s="347">
        <f t="shared" ca="1" si="122"/>
        <v>0.1</v>
      </c>
      <c r="B266" s="304">
        <f t="shared" ca="1" si="123"/>
        <v>8.1999999999999886</v>
      </c>
      <c r="D266" s="306">
        <f t="shared" ca="1" si="124"/>
        <v>-1.1753212227935075</v>
      </c>
      <c r="E266" s="307">
        <f t="shared" ca="1" si="125"/>
        <v>-13.412602471818234</v>
      </c>
      <c r="F266" s="304">
        <f t="shared" ca="1" si="126"/>
        <v>13.463999593128834</v>
      </c>
      <c r="G266" s="306">
        <f t="shared" ca="1" si="127"/>
        <v>27.029557456503113</v>
      </c>
      <c r="H266" s="307">
        <f t="shared" ca="1" si="128"/>
        <v>81.870180270110012</v>
      </c>
      <c r="I266" s="304">
        <f t="shared" ca="1" si="129"/>
        <v>86.216723399551171</v>
      </c>
      <c r="J266" s="306">
        <f t="shared" ca="1" si="130"/>
        <v>256.97455139335165</v>
      </c>
      <c r="K266" s="307">
        <f t="shared" ca="1" si="131"/>
        <v>1108.2701793000435</v>
      </c>
      <c r="L266" s="304">
        <f t="shared" ca="1" si="116"/>
        <v>1137.6724969821346</v>
      </c>
      <c r="M266" s="306">
        <f t="shared" ca="1" si="132"/>
        <v>1.2519122097460886</v>
      </c>
      <c r="N266" s="304">
        <f t="shared" ca="1" si="133"/>
        <v>71.729285939347562</v>
      </c>
      <c r="P266" s="310">
        <f t="shared" ca="1" si="134"/>
        <v>23</v>
      </c>
      <c r="Q266" s="304">
        <f t="shared" ca="1" si="135"/>
        <v>0</v>
      </c>
      <c r="R266" s="306">
        <f t="shared" ca="1" si="136"/>
        <v>0</v>
      </c>
      <c r="S266" s="307">
        <f t="shared" ca="1" si="137"/>
        <v>7.2810000000000015</v>
      </c>
      <c r="T266" s="304">
        <f t="shared" ca="1" si="117"/>
        <v>71.426610000000025</v>
      </c>
      <c r="U266" s="311">
        <f t="shared" ca="1" si="118"/>
        <v>0</v>
      </c>
      <c r="V266" s="306">
        <f t="shared" ca="1" si="119"/>
        <v>1.0963650187239007</v>
      </c>
      <c r="W266" s="304">
        <f t="shared" ca="1" si="120"/>
        <v>26.748657742035704</v>
      </c>
      <c r="Y266" s="314" t="str">
        <f t="shared" ca="1" si="138"/>
        <v/>
      </c>
      <c r="Z266" s="315" t="str">
        <f t="shared" ca="1" si="139"/>
        <v/>
      </c>
      <c r="AA266" s="316" t="str">
        <f t="shared" ca="1" si="140"/>
        <v/>
      </c>
      <c r="AC266" s="310" t="e">
        <f t="shared" ca="1" si="141"/>
        <v>#N/A</v>
      </c>
      <c r="AD266" s="323" t="e">
        <f t="shared" ca="1" si="142"/>
        <v>#N/A</v>
      </c>
      <c r="AE266" s="324">
        <f t="shared" ca="1" si="121"/>
        <v>1108.2701793000435</v>
      </c>
      <c r="AG266" s="306">
        <f t="shared" ca="1" si="143"/>
        <v>-13.115708183646934</v>
      </c>
      <c r="AH266" s="304">
        <f t="shared" ca="1" si="144"/>
        <v>-3.7894754975721456</v>
      </c>
    </row>
    <row r="267" spans="1:34" x14ac:dyDescent="0.2">
      <c r="A267" s="347">
        <f t="shared" ca="1" si="122"/>
        <v>0.1</v>
      </c>
      <c r="B267" s="304">
        <f t="shared" ca="1" si="123"/>
        <v>8.2999999999999883</v>
      </c>
      <c r="D267" s="306">
        <f t="shared" ca="1" si="124"/>
        <v>-1.1517504330656743</v>
      </c>
      <c r="E267" s="307">
        <f t="shared" ca="1" si="125"/>
        <v>-13.298551957722772</v>
      </c>
      <c r="F267" s="304">
        <f t="shared" ca="1" si="126"/>
        <v>13.348333724938074</v>
      </c>
      <c r="G267" s="306">
        <f t="shared" ca="1" si="127"/>
        <v>26.914382413196545</v>
      </c>
      <c r="H267" s="307">
        <f t="shared" ca="1" si="128"/>
        <v>80.54032507433773</v>
      </c>
      <c r="I267" s="304">
        <f t="shared" ca="1" si="129"/>
        <v>84.918360463234208</v>
      </c>
      <c r="J267" s="306">
        <f t="shared" ca="1" si="130"/>
        <v>259.67174838683661</v>
      </c>
      <c r="K267" s="307">
        <f t="shared" ca="1" si="131"/>
        <v>1116.3907045672659</v>
      </c>
      <c r="L267" s="304">
        <f t="shared" ca="1" si="116"/>
        <v>1146.1926636279229</v>
      </c>
      <c r="M267" s="306">
        <f t="shared" ca="1" si="132"/>
        <v>1.2482904821881693</v>
      </c>
      <c r="N267" s="304">
        <f t="shared" ca="1" si="133"/>
        <v>71.52177623573256</v>
      </c>
      <c r="P267" s="310">
        <f t="shared" ca="1" si="134"/>
        <v>23</v>
      </c>
      <c r="Q267" s="304">
        <f t="shared" ca="1" si="135"/>
        <v>0</v>
      </c>
      <c r="R267" s="306">
        <f t="shared" ca="1" si="136"/>
        <v>0</v>
      </c>
      <c r="S267" s="307">
        <f t="shared" ca="1" si="137"/>
        <v>7.2810000000000015</v>
      </c>
      <c r="T267" s="304">
        <f t="shared" ca="1" si="117"/>
        <v>71.426610000000025</v>
      </c>
      <c r="U267" s="311">
        <f t="shared" ca="1" si="118"/>
        <v>0</v>
      </c>
      <c r="V267" s="306">
        <f t="shared" ca="1" si="119"/>
        <v>1.0954723139263465</v>
      </c>
      <c r="W267" s="304">
        <f t="shared" ca="1" si="120"/>
        <v>25.92796329138535</v>
      </c>
      <c r="Y267" s="314" t="str">
        <f t="shared" ca="1" si="138"/>
        <v/>
      </c>
      <c r="Z267" s="315" t="str">
        <f t="shared" ca="1" si="139"/>
        <v/>
      </c>
      <c r="AA267" s="316" t="str">
        <f t="shared" ca="1" si="140"/>
        <v/>
      </c>
      <c r="AC267" s="310" t="e">
        <f t="shared" ca="1" si="141"/>
        <v>#N/A</v>
      </c>
      <c r="AD267" s="323" t="e">
        <f t="shared" ca="1" si="142"/>
        <v>#N/A</v>
      </c>
      <c r="AE267" s="324">
        <f t="shared" ca="1" si="121"/>
        <v>1116.3907045672659</v>
      </c>
      <c r="AG267" s="306">
        <f t="shared" ca="1" si="143"/>
        <v>-12.989198689753486</v>
      </c>
      <c r="AH267" s="304">
        <f t="shared" ca="1" si="144"/>
        <v>-3.6737615357829556</v>
      </c>
    </row>
    <row r="268" spans="1:34" x14ac:dyDescent="0.2">
      <c r="A268" s="347">
        <f t="shared" ca="1" si="122"/>
        <v>0.1</v>
      </c>
      <c r="B268" s="304">
        <f t="shared" ca="1" si="123"/>
        <v>8.3999999999999879</v>
      </c>
      <c r="D268" s="306">
        <f t="shared" ca="1" si="124"/>
        <v>-1.1286523504223647</v>
      </c>
      <c r="E268" s="307">
        <f t="shared" ca="1" si="125"/>
        <v>-13.18745172091937</v>
      </c>
      <c r="F268" s="304">
        <f t="shared" ca="1" si="126"/>
        <v>13.235661638909223</v>
      </c>
      <c r="G268" s="306">
        <f t="shared" ca="1" si="127"/>
        <v>26.80151717815431</v>
      </c>
      <c r="H268" s="307">
        <f t="shared" ca="1" si="128"/>
        <v>79.221579902245793</v>
      </c>
      <c r="I268" s="304">
        <f t="shared" ca="1" si="129"/>
        <v>83.632410256184869</v>
      </c>
      <c r="J268" s="306">
        <f t="shared" ca="1" si="130"/>
        <v>262.35754336640417</v>
      </c>
      <c r="K268" s="307">
        <f t="shared" ca="1" si="131"/>
        <v>1124.3787998160951</v>
      </c>
      <c r="L268" s="304">
        <f t="shared" ca="1" si="116"/>
        <v>1154.5818143540705</v>
      </c>
      <c r="M268" s="306">
        <f t="shared" ca="1" si="132"/>
        <v>1.2445727490472496</v>
      </c>
      <c r="N268" s="304">
        <f t="shared" ca="1" si="133"/>
        <v>71.308765817401948</v>
      </c>
      <c r="P268" s="310">
        <f t="shared" ca="1" si="134"/>
        <v>23</v>
      </c>
      <c r="Q268" s="304">
        <f t="shared" ca="1" si="135"/>
        <v>0</v>
      </c>
      <c r="R268" s="306">
        <f t="shared" ca="1" si="136"/>
        <v>0</v>
      </c>
      <c r="S268" s="307">
        <f t="shared" ca="1" si="137"/>
        <v>7.2810000000000015</v>
      </c>
      <c r="T268" s="304">
        <f t="shared" ca="1" si="117"/>
        <v>71.426610000000025</v>
      </c>
      <c r="U268" s="311">
        <f t="shared" ca="1" si="118"/>
        <v>0</v>
      </c>
      <c r="V268" s="306">
        <f t="shared" ca="1" si="119"/>
        <v>1.094594837052751</v>
      </c>
      <c r="W268" s="304">
        <f t="shared" ca="1" si="120"/>
        <v>25.128491480336411</v>
      </c>
      <c r="Y268" s="314" t="str">
        <f t="shared" ca="1" si="138"/>
        <v/>
      </c>
      <c r="Z268" s="315" t="str">
        <f t="shared" ca="1" si="139"/>
        <v/>
      </c>
      <c r="AA268" s="316" t="str">
        <f t="shared" ca="1" si="140"/>
        <v/>
      </c>
      <c r="AC268" s="310" t="e">
        <f t="shared" ca="1" si="141"/>
        <v>#N/A</v>
      </c>
      <c r="AD268" s="323" t="e">
        <f t="shared" ca="1" si="142"/>
        <v>#N/A</v>
      </c>
      <c r="AE268" s="324">
        <f t="shared" ca="1" si="121"/>
        <v>1124.3787998160951</v>
      </c>
      <c r="AG268" s="306">
        <f t="shared" ca="1" si="143"/>
        <v>-12.865281707232247</v>
      </c>
      <c r="AH268" s="304">
        <f t="shared" ca="1" si="144"/>
        <v>-3.5610442647143721</v>
      </c>
    </row>
    <row r="269" spans="1:34" x14ac:dyDescent="0.2">
      <c r="A269" s="347">
        <f t="shared" ca="1" si="122"/>
        <v>0.1</v>
      </c>
      <c r="B269" s="304">
        <f t="shared" ca="1" si="123"/>
        <v>8.4999999999999876</v>
      </c>
      <c r="D269" s="306">
        <f t="shared" ca="1" si="124"/>
        <v>-1.1060127989178787</v>
      </c>
      <c r="E269" s="307">
        <f t="shared" ca="1" si="125"/>
        <v>-13.079220945215656</v>
      </c>
      <c r="F269" s="304">
        <f t="shared" ca="1" si="126"/>
        <v>13.125901296487724</v>
      </c>
      <c r="G269" s="306">
        <f t="shared" ca="1" si="127"/>
        <v>26.690915898262521</v>
      </c>
      <c r="H269" s="307">
        <f t="shared" ca="1" si="128"/>
        <v>77.913657807724221</v>
      </c>
      <c r="I269" s="304">
        <f t="shared" ca="1" si="129"/>
        <v>82.35862471209235</v>
      </c>
      <c r="J269" s="306">
        <f t="shared" ca="1" si="130"/>
        <v>265.03216502022502</v>
      </c>
      <c r="K269" s="307">
        <f t="shared" ca="1" si="131"/>
        <v>1132.2355617015937</v>
      </c>
      <c r="L269" s="304">
        <f t="shared" ca="1" si="116"/>
        <v>1162.8410964861155</v>
      </c>
      <c r="M269" s="306">
        <f t="shared" ca="1" si="132"/>
        <v>1.2407555417770846</v>
      </c>
      <c r="N269" s="304">
        <f t="shared" ca="1" si="133"/>
        <v>71.090055951294843</v>
      </c>
      <c r="P269" s="310">
        <f t="shared" ca="1" si="134"/>
        <v>23</v>
      </c>
      <c r="Q269" s="304">
        <f t="shared" ca="1" si="135"/>
        <v>0</v>
      </c>
      <c r="R269" s="306">
        <f t="shared" ca="1" si="136"/>
        <v>0</v>
      </c>
      <c r="S269" s="307">
        <f t="shared" ca="1" si="137"/>
        <v>7.2810000000000015</v>
      </c>
      <c r="T269" s="304">
        <f t="shared" ca="1" si="117"/>
        <v>71.426610000000025</v>
      </c>
      <c r="U269" s="311">
        <f t="shared" ca="1" si="118"/>
        <v>0</v>
      </c>
      <c r="V269" s="306">
        <f t="shared" ca="1" si="119"/>
        <v>1.093732434007302</v>
      </c>
      <c r="W269" s="304">
        <f t="shared" ca="1" si="120"/>
        <v>24.34966881764921</v>
      </c>
      <c r="Y269" s="314" t="str">
        <f t="shared" ca="1" si="138"/>
        <v/>
      </c>
      <c r="Z269" s="315" t="str">
        <f t="shared" ca="1" si="139"/>
        <v/>
      </c>
      <c r="AA269" s="316" t="str">
        <f t="shared" ca="1" si="140"/>
        <v/>
      </c>
      <c r="AC269" s="310" t="e">
        <f t="shared" ca="1" si="141"/>
        <v>#N/A</v>
      </c>
      <c r="AD269" s="323" t="e">
        <f t="shared" ca="1" si="142"/>
        <v>#N/A</v>
      </c>
      <c r="AE269" s="324">
        <f t="shared" ca="1" si="121"/>
        <v>1132.2355617015937</v>
      </c>
      <c r="AG269" s="306">
        <f t="shared" ca="1" si="143"/>
        <v>-12.743855700621349</v>
      </c>
      <c r="AH269" s="304">
        <f t="shared" ca="1" si="144"/>
        <v>-3.4512417910089832</v>
      </c>
    </row>
    <row r="270" spans="1:34" x14ac:dyDescent="0.2">
      <c r="A270" s="347">
        <f t="shared" ca="1" si="122"/>
        <v>0.1</v>
      </c>
      <c r="B270" s="304">
        <f t="shared" ca="1" si="123"/>
        <v>8.5999999999999872</v>
      </c>
      <c r="D270" s="306">
        <f t="shared" ca="1" si="124"/>
        <v>-1.0838181477486282</v>
      </c>
      <c r="E270" s="307">
        <f t="shared" ca="1" si="125"/>
        <v>-12.973781887866394</v>
      </c>
      <c r="F270" s="304">
        <f t="shared" ca="1" si="126"/>
        <v>13.018973778732308</v>
      </c>
      <c r="G270" s="306">
        <f t="shared" ca="1" si="127"/>
        <v>26.582534083487658</v>
      </c>
      <c r="H270" s="307">
        <f t="shared" ca="1" si="128"/>
        <v>76.616279618937583</v>
      </c>
      <c r="I270" s="304">
        <f t="shared" ca="1" si="129"/>
        <v>81.096765785985653</v>
      </c>
      <c r="J270" s="306">
        <f t="shared" ca="1" si="130"/>
        <v>267.69583751931253</v>
      </c>
      <c r="K270" s="307">
        <f t="shared" ca="1" si="131"/>
        <v>1139.9620585729267</v>
      </c>
      <c r="L270" s="304">
        <f t="shared" ca="1" si="116"/>
        <v>1170.971629208407</v>
      </c>
      <c r="M270" s="306">
        <f t="shared" ca="1" si="132"/>
        <v>1.2368352266681175</v>
      </c>
      <c r="N270" s="304">
        <f t="shared" ca="1" si="133"/>
        <v>70.865438441189653</v>
      </c>
      <c r="P270" s="310">
        <f t="shared" ca="1" si="134"/>
        <v>23</v>
      </c>
      <c r="Q270" s="304">
        <f t="shared" ca="1" si="135"/>
        <v>0</v>
      </c>
      <c r="R270" s="306">
        <f t="shared" ca="1" si="136"/>
        <v>0</v>
      </c>
      <c r="S270" s="307">
        <f t="shared" ca="1" si="137"/>
        <v>7.2810000000000015</v>
      </c>
      <c r="T270" s="304">
        <f t="shared" ca="1" si="117"/>
        <v>71.426610000000025</v>
      </c>
      <c r="U270" s="311">
        <f t="shared" ca="1" si="118"/>
        <v>0</v>
      </c>
      <c r="V270" s="306">
        <f t="shared" ca="1" si="119"/>
        <v>1.0928849547711907</v>
      </c>
      <c r="W270" s="304">
        <f t="shared" ca="1" si="120"/>
        <v>23.590943597016697</v>
      </c>
      <c r="Y270" s="314" t="str">
        <f t="shared" ca="1" si="138"/>
        <v/>
      </c>
      <c r="Z270" s="315" t="str">
        <f t="shared" ca="1" si="139"/>
        <v/>
      </c>
      <c r="AA270" s="316" t="str">
        <f t="shared" ca="1" si="140"/>
        <v/>
      </c>
      <c r="AC270" s="310" t="e">
        <f t="shared" ca="1" si="141"/>
        <v>#N/A</v>
      </c>
      <c r="AD270" s="323" t="e">
        <f t="shared" ca="1" si="142"/>
        <v>#N/A</v>
      </c>
      <c r="AE270" s="324">
        <f t="shared" ca="1" si="121"/>
        <v>1139.9620585729267</v>
      </c>
      <c r="AG270" s="306">
        <f t="shared" ca="1" si="143"/>
        <v>-12.624821081564006</v>
      </c>
      <c r="AH270" s="304">
        <f t="shared" ca="1" si="144"/>
        <v>-3.3442753492170314</v>
      </c>
    </row>
    <row r="271" spans="1:34" x14ac:dyDescent="0.2">
      <c r="A271" s="347">
        <f t="shared" ca="1" si="122"/>
        <v>0.1</v>
      </c>
      <c r="B271" s="304">
        <f t="shared" ca="1" si="123"/>
        <v>8.6999999999999869</v>
      </c>
      <c r="D271" s="306">
        <f t="shared" ca="1" si="124"/>
        <v>-1.0620552891474113</v>
      </c>
      <c r="E271" s="307">
        <f t="shared" ca="1" si="125"/>
        <v>-12.871059745038941</v>
      </c>
      <c r="F271" s="304">
        <f t="shared" ca="1" si="126"/>
        <v>12.914803149780019</v>
      </c>
      <c r="G271" s="306">
        <f t="shared" ca="1" si="127"/>
        <v>26.476328554572916</v>
      </c>
      <c r="H271" s="307">
        <f t="shared" ca="1" si="128"/>
        <v>75.329173644433695</v>
      </c>
      <c r="I271" s="304">
        <f t="shared" ca="1" si="129"/>
        <v>79.846605285903905</v>
      </c>
      <c r="J271" s="306">
        <f t="shared" ca="1" si="130"/>
        <v>270.34878065121558</v>
      </c>
      <c r="K271" s="307">
        <f t="shared" ca="1" si="131"/>
        <v>1147.5593312360952</v>
      </c>
      <c r="L271" s="304">
        <f t="shared" ca="1" si="116"/>
        <v>1178.9745043497053</v>
      </c>
      <c r="M271" s="306">
        <f t="shared" ca="1" si="132"/>
        <v>1.2328079954053397</v>
      </c>
      <c r="N271" s="304">
        <f t="shared" ca="1" si="133"/>
        <v>70.634695086709343</v>
      </c>
      <c r="P271" s="310">
        <f t="shared" ca="1" si="134"/>
        <v>23</v>
      </c>
      <c r="Q271" s="304">
        <f t="shared" ca="1" si="135"/>
        <v>0</v>
      </c>
      <c r="R271" s="306">
        <f t="shared" ca="1" si="136"/>
        <v>0</v>
      </c>
      <c r="S271" s="307">
        <f t="shared" ca="1" si="137"/>
        <v>7.2810000000000015</v>
      </c>
      <c r="T271" s="304">
        <f t="shared" ca="1" si="117"/>
        <v>71.426610000000025</v>
      </c>
      <c r="U271" s="311">
        <f t="shared" ca="1" si="118"/>
        <v>0</v>
      </c>
      <c r="V271" s="306">
        <f t="shared" ca="1" si="119"/>
        <v>1.0920522532888388</v>
      </c>
      <c r="W271" s="304">
        <f t="shared" ca="1" si="120"/>
        <v>22.851784958863984</v>
      </c>
      <c r="Y271" s="314" t="str">
        <f t="shared" ca="1" si="138"/>
        <v/>
      </c>
      <c r="Z271" s="315" t="str">
        <f t="shared" ca="1" si="139"/>
        <v/>
      </c>
      <c r="AA271" s="316" t="str">
        <f t="shared" ca="1" si="140"/>
        <v/>
      </c>
      <c r="AC271" s="310" t="e">
        <f t="shared" ca="1" si="141"/>
        <v>#N/A</v>
      </c>
      <c r="AD271" s="323" t="e">
        <f t="shared" ca="1" si="142"/>
        <v>#N/A</v>
      </c>
      <c r="AE271" s="324">
        <f t="shared" ca="1" si="121"/>
        <v>1147.5593312360952</v>
      </c>
      <c r="AG271" s="306">
        <f t="shared" ca="1" si="143"/>
        <v>-12.50807998949271</v>
      </c>
      <c r="AH271" s="304">
        <f t="shared" ca="1" si="144"/>
        <v>-3.2400691659135683</v>
      </c>
    </row>
    <row r="272" spans="1:34" x14ac:dyDescent="0.2">
      <c r="A272" s="347">
        <f t="shared" ca="1" si="122"/>
        <v>0.1</v>
      </c>
      <c r="B272" s="304">
        <f t="shared" ca="1" si="123"/>
        <v>8.7999999999999865</v>
      </c>
      <c r="D272" s="306">
        <f t="shared" ca="1" si="124"/>
        <v>-1.0407116175685249</v>
      </c>
      <c r="E272" s="307">
        <f t="shared" ca="1" si="125"/>
        <v>-12.770982524144522</v>
      </c>
      <c r="F272" s="304">
        <f t="shared" ca="1" si="126"/>
        <v>12.81331632728026</v>
      </c>
      <c r="G272" s="306">
        <f t="shared" ca="1" si="127"/>
        <v>26.372257392816064</v>
      </c>
      <c r="H272" s="307">
        <f t="shared" ca="1" si="128"/>
        <v>74.052075392019248</v>
      </c>
      <c r="I272" s="304">
        <f t="shared" ca="1" si="129"/>
        <v>78.607924726825374</v>
      </c>
      <c r="J272" s="306">
        <f t="shared" ca="1" si="130"/>
        <v>272.99120994858504</v>
      </c>
      <c r="K272" s="307">
        <f t="shared" ca="1" si="131"/>
        <v>1155.0283936879177</v>
      </c>
      <c r="L272" s="304">
        <f t="shared" ca="1" si="116"/>
        <v>1186.850787139851</v>
      </c>
      <c r="M272" s="306">
        <f t="shared" ca="1" si="132"/>
        <v>1.2286698550088324</v>
      </c>
      <c r="N272" s="304">
        <f t="shared" ca="1" si="133"/>
        <v>70.397597106956894</v>
      </c>
      <c r="P272" s="310">
        <f t="shared" ca="1" si="134"/>
        <v>23</v>
      </c>
      <c r="Q272" s="304">
        <f t="shared" ca="1" si="135"/>
        <v>0</v>
      </c>
      <c r="R272" s="306">
        <f t="shared" ca="1" si="136"/>
        <v>0</v>
      </c>
      <c r="S272" s="307">
        <f t="shared" ca="1" si="137"/>
        <v>7.2810000000000015</v>
      </c>
      <c r="T272" s="304">
        <f t="shared" ca="1" si="117"/>
        <v>71.426610000000025</v>
      </c>
      <c r="U272" s="311">
        <f t="shared" ca="1" si="118"/>
        <v>0</v>
      </c>
      <c r="V272" s="306">
        <f t="shared" ca="1" si="119"/>
        <v>1.0912341873585132</v>
      </c>
      <c r="W272" s="304">
        <f t="shared" ca="1" si="120"/>
        <v>22.131682000330649</v>
      </c>
      <c r="Y272" s="314" t="str">
        <f t="shared" ca="1" si="138"/>
        <v/>
      </c>
      <c r="Z272" s="315" t="str">
        <f t="shared" ca="1" si="139"/>
        <v/>
      </c>
      <c r="AA272" s="316" t="str">
        <f t="shared" ca="1" si="140"/>
        <v/>
      </c>
      <c r="AC272" s="310" t="e">
        <f t="shared" ca="1" si="141"/>
        <v>#N/A</v>
      </c>
      <c r="AD272" s="323" t="e">
        <f t="shared" ca="1" si="142"/>
        <v>#N/A</v>
      </c>
      <c r="AE272" s="324">
        <f t="shared" ca="1" si="121"/>
        <v>1155.0283936879177</v>
      </c>
      <c r="AG272" s="306">
        <f t="shared" ca="1" si="143"/>
        <v>-12.393536072638977</v>
      </c>
      <c r="AH272" s="304">
        <f t="shared" ca="1" si="144"/>
        <v>-3.138550330842464</v>
      </c>
    </row>
    <row r="273" spans="1:34" x14ac:dyDescent="0.2">
      <c r="A273" s="347">
        <f t="shared" ca="1" si="122"/>
        <v>0.1</v>
      </c>
      <c r="B273" s="304">
        <f t="shared" ca="1" si="123"/>
        <v>8.8999999999999861</v>
      </c>
      <c r="D273" s="306">
        <f t="shared" ca="1" si="124"/>
        <v>-1.0197750101013039</v>
      </c>
      <c r="E273" s="307">
        <f t="shared" ca="1" si="125"/>
        <v>-12.673480922626293</v>
      </c>
      <c r="F273" s="304">
        <f t="shared" ca="1" si="126"/>
        <v>12.714442959382835</v>
      </c>
      <c r="G273" s="306">
        <f t="shared" ca="1" si="127"/>
        <v>26.270279891805934</v>
      </c>
      <c r="H273" s="307">
        <f t="shared" ca="1" si="128"/>
        <v>72.784727299756625</v>
      </c>
      <c r="I273" s="304">
        <f t="shared" ca="1" si="129"/>
        <v>77.380515206954783</v>
      </c>
      <c r="J273" s="306">
        <f t="shared" ca="1" si="130"/>
        <v>275.62333681281615</v>
      </c>
      <c r="K273" s="307">
        <f t="shared" ca="1" si="131"/>
        <v>1162.3702338225066</v>
      </c>
      <c r="L273" s="304">
        <f t="shared" ca="1" si="116"/>
        <v>1194.601516938774</v>
      </c>
      <c r="M273" s="306">
        <f t="shared" ca="1" si="132"/>
        <v>1.2244166171134165</v>
      </c>
      <c r="N273" s="304">
        <f t="shared" ca="1" si="133"/>
        <v>70.15390452628445</v>
      </c>
      <c r="P273" s="310">
        <f t="shared" ca="1" si="134"/>
        <v>23</v>
      </c>
      <c r="Q273" s="304">
        <f t="shared" ca="1" si="135"/>
        <v>0</v>
      </c>
      <c r="R273" s="306">
        <f t="shared" ca="1" si="136"/>
        <v>0</v>
      </c>
      <c r="S273" s="307">
        <f t="shared" ca="1" si="137"/>
        <v>7.2810000000000015</v>
      </c>
      <c r="T273" s="304">
        <f t="shared" ca="1" si="117"/>
        <v>71.426610000000025</v>
      </c>
      <c r="U273" s="311">
        <f t="shared" ca="1" si="118"/>
        <v>0</v>
      </c>
      <c r="V273" s="306">
        <f t="shared" ca="1" si="119"/>
        <v>1.0904306185271411</v>
      </c>
      <c r="W273" s="304">
        <f t="shared" ca="1" si="120"/>
        <v>21.430142930650767</v>
      </c>
      <c r="Y273" s="314" t="str">
        <f t="shared" ca="1" si="138"/>
        <v/>
      </c>
      <c r="Z273" s="315" t="str">
        <f t="shared" ca="1" si="139"/>
        <v/>
      </c>
      <c r="AA273" s="316" t="str">
        <f t="shared" ca="1" si="140"/>
        <v/>
      </c>
      <c r="AC273" s="310" t="e">
        <f t="shared" ca="1" si="141"/>
        <v>#N/A</v>
      </c>
      <c r="AD273" s="323" t="e">
        <f t="shared" ca="1" si="142"/>
        <v>#N/A</v>
      </c>
      <c r="AE273" s="324">
        <f t="shared" ca="1" si="121"/>
        <v>1162.3702338225066</v>
      </c>
      <c r="AG273" s="306">
        <f t="shared" ca="1" si="143"/>
        <v>-12.281094268366408</v>
      </c>
      <c r="AH273" s="304">
        <f t="shared" ca="1" si="144"/>
        <v>-3.0396486746780176</v>
      </c>
    </row>
    <row r="274" spans="1:34" x14ac:dyDescent="0.2">
      <c r="A274" s="347">
        <f t="shared" ca="1" si="122"/>
        <v>0.1</v>
      </c>
      <c r="B274" s="304">
        <f t="shared" ca="1" si="123"/>
        <v>8.9999999999999858</v>
      </c>
      <c r="D274" s="306">
        <f t="shared" ca="1" si="124"/>
        <v>-0.99923380805489059</v>
      </c>
      <c r="E274" s="307">
        <f t="shared" ca="1" si="125"/>
        <v>-12.578488212820977</v>
      </c>
      <c r="F274" s="304">
        <f t="shared" ca="1" si="126"/>
        <v>12.618115307891118</v>
      </c>
      <c r="G274" s="306">
        <f t="shared" ca="1" si="127"/>
        <v>26.170356511000445</v>
      </c>
      <c r="H274" s="307">
        <f t="shared" ca="1" si="128"/>
        <v>71.526878478474529</v>
      </c>
      <c r="I274" s="304">
        <f t="shared" ca="1" si="129"/>
        <v>76.164177306574558</v>
      </c>
      <c r="J274" s="306">
        <f t="shared" ca="1" si="130"/>
        <v>278.24536863295646</v>
      </c>
      <c r="K274" s="307">
        <f t="shared" ca="1" si="131"/>
        <v>1169.5858141114181</v>
      </c>
      <c r="L274" s="304">
        <f t="shared" ca="1" si="116"/>
        <v>1202.2277079390403</v>
      </c>
      <c r="M274" s="306">
        <f t="shared" ca="1" si="132"/>
        <v>1.2200438865407706</v>
      </c>
      <c r="N274" s="304">
        <f t="shared" ca="1" si="133"/>
        <v>69.903365519524016</v>
      </c>
      <c r="P274" s="310">
        <f t="shared" ca="1" si="134"/>
        <v>23</v>
      </c>
      <c r="Q274" s="304">
        <f t="shared" ca="1" si="135"/>
        <v>0</v>
      </c>
      <c r="R274" s="306">
        <f t="shared" ca="1" si="136"/>
        <v>0</v>
      </c>
      <c r="S274" s="307">
        <f t="shared" ca="1" si="137"/>
        <v>7.2810000000000015</v>
      </c>
      <c r="T274" s="304">
        <f t="shared" ca="1" si="117"/>
        <v>71.426610000000025</v>
      </c>
      <c r="U274" s="311">
        <f t="shared" ca="1" si="118"/>
        <v>0</v>
      </c>
      <c r="V274" s="306">
        <f t="shared" ca="1" si="119"/>
        <v>1.0896414119891344</v>
      </c>
      <c r="W274" s="304">
        <f t="shared" ca="1" si="120"/>
        <v>20.746694269326138</v>
      </c>
      <c r="Y274" s="314" t="str">
        <f t="shared" ca="1" si="138"/>
        <v/>
      </c>
      <c r="Z274" s="315" t="str">
        <f t="shared" ca="1" si="139"/>
        <v/>
      </c>
      <c r="AA274" s="316" t="str">
        <f t="shared" ca="1" si="140"/>
        <v/>
      </c>
      <c r="AC274" s="310">
        <f t="shared" ca="1" si="141"/>
        <v>8.9999999999999858</v>
      </c>
      <c r="AD274" s="323">
        <f t="shared" ca="1" si="142"/>
        <v>278.24536863295646</v>
      </c>
      <c r="AE274" s="324">
        <f t="shared" ca="1" si="121"/>
        <v>1169.5858141114181</v>
      </c>
      <c r="AG274" s="306">
        <f t="shared" ca="1" si="143"/>
        <v>-12.170660581795797</v>
      </c>
      <c r="AH274" s="304">
        <f t="shared" ca="1" si="144"/>
        <v>-2.9432966530216675</v>
      </c>
    </row>
    <row r="275" spans="1:34" x14ac:dyDescent="0.2">
      <c r="A275" s="347">
        <f t="shared" ca="1" si="122"/>
        <v>0.1</v>
      </c>
      <c r="B275" s="304">
        <f t="shared" ca="1" si="123"/>
        <v>9.0999999999999854</v>
      </c>
      <c r="D275" s="306">
        <f t="shared" ca="1" si="124"/>
        <v>-0.97907679966203365</v>
      </c>
      <c r="E275" s="307">
        <f t="shared" ca="1" si="125"/>
        <v>-12.485940132534441</v>
      </c>
      <c r="F275" s="304">
        <f t="shared" ca="1" si="126"/>
        <v>12.524268137215468</v>
      </c>
      <c r="G275" s="306">
        <f t="shared" ca="1" si="127"/>
        <v>26.072448831034244</v>
      </c>
      <c r="H275" s="307">
        <f t="shared" ca="1" si="128"/>
        <v>70.278284465221091</v>
      </c>
      <c r="I275" s="304">
        <f t="shared" ca="1" si="129"/>
        <v>74.958721009775999</v>
      </c>
      <c r="J275" s="306">
        <f t="shared" ca="1" si="130"/>
        <v>280.85750890005818</v>
      </c>
      <c r="K275" s="307">
        <f t="shared" ca="1" si="131"/>
        <v>1176.676072258603</v>
      </c>
      <c r="L275" s="304">
        <f t="shared" ca="1" si="116"/>
        <v>1209.7303498430877</v>
      </c>
      <c r="M275" s="306">
        <f t="shared" ca="1" si="132"/>
        <v>1.2155470491141589</v>
      </c>
      <c r="N275" s="304">
        <f t="shared" ca="1" si="133"/>
        <v>69.645715713822696</v>
      </c>
      <c r="P275" s="310">
        <f t="shared" ca="1" si="134"/>
        <v>23</v>
      </c>
      <c r="Q275" s="304">
        <f t="shared" ca="1" si="135"/>
        <v>0</v>
      </c>
      <c r="R275" s="306">
        <f t="shared" ca="1" si="136"/>
        <v>0</v>
      </c>
      <c r="S275" s="307">
        <f t="shared" ca="1" si="137"/>
        <v>7.2810000000000015</v>
      </c>
      <c r="T275" s="304">
        <f t="shared" ca="1" si="117"/>
        <v>71.426610000000025</v>
      </c>
      <c r="U275" s="311">
        <f t="shared" ca="1" si="118"/>
        <v>0</v>
      </c>
      <c r="V275" s="306">
        <f t="shared" ca="1" si="119"/>
        <v>1.0888664364890526</v>
      </c>
      <c r="W275" s="304">
        <f t="shared" ca="1" si="120"/>
        <v>20.080880084656364</v>
      </c>
      <c r="Y275" s="314" t="str">
        <f t="shared" ca="1" si="138"/>
        <v/>
      </c>
      <c r="Z275" s="315" t="str">
        <f t="shared" ca="1" si="139"/>
        <v/>
      </c>
      <c r="AA275" s="316" t="str">
        <f t="shared" ca="1" si="140"/>
        <v/>
      </c>
      <c r="AC275" s="310" t="e">
        <f t="shared" ca="1" si="141"/>
        <v>#N/A</v>
      </c>
      <c r="AD275" s="323" t="e">
        <f t="shared" ca="1" si="142"/>
        <v>#N/A</v>
      </c>
      <c r="AE275" s="324">
        <f t="shared" ca="1" si="121"/>
        <v>1176.676072258603</v>
      </c>
      <c r="AG275" s="306">
        <f t="shared" ca="1" si="143"/>
        <v>-12.062141861654439</v>
      </c>
      <c r="AH275" s="304">
        <f t="shared" ca="1" si="144"/>
        <v>-2.8494292362760794</v>
      </c>
    </row>
    <row r="276" spans="1:34" x14ac:dyDescent="0.2">
      <c r="A276" s="347">
        <f t="shared" ca="1" si="122"/>
        <v>0.1</v>
      </c>
      <c r="B276" s="304">
        <f t="shared" ca="1" si="123"/>
        <v>9.1999999999999851</v>
      </c>
      <c r="D276" s="306">
        <f t="shared" ca="1" si="124"/>
        <v>-0.95929320385445005</v>
      </c>
      <c r="E276" s="307">
        <f t="shared" ca="1" si="125"/>
        <v>-12.395774780993676</v>
      </c>
      <c r="F276" s="304">
        <f t="shared" ca="1" si="126"/>
        <v>12.432838608784404</v>
      </c>
      <c r="G276" s="306">
        <f t="shared" ca="1" si="127"/>
        <v>25.976519510648799</v>
      </c>
      <c r="H276" s="307">
        <f t="shared" ca="1" si="128"/>
        <v>69.038706987121728</v>
      </c>
      <c r="I276" s="304">
        <f t="shared" ca="1" si="129"/>
        <v>73.763965649501031</v>
      </c>
      <c r="J276" s="306">
        <f t="shared" ca="1" si="130"/>
        <v>283.45995731714231</v>
      </c>
      <c r="K276" s="307">
        <f t="shared" ca="1" si="131"/>
        <v>1183.6419218312201</v>
      </c>
      <c r="L276" s="304">
        <f t="shared" ca="1" si="116"/>
        <v>1217.1104085162283</v>
      </c>
      <c r="M276" s="306">
        <f t="shared" ca="1" si="132"/>
        <v>1.2109212586625182</v>
      </c>
      <c r="N276" s="304">
        <f t="shared" ca="1" si="133"/>
        <v>69.380677444031775</v>
      </c>
      <c r="P276" s="310">
        <f t="shared" ca="1" si="134"/>
        <v>23</v>
      </c>
      <c r="Q276" s="304">
        <f t="shared" ca="1" si="135"/>
        <v>0</v>
      </c>
      <c r="R276" s="306">
        <f t="shared" ca="1" si="136"/>
        <v>0</v>
      </c>
      <c r="S276" s="307">
        <f t="shared" ca="1" si="137"/>
        <v>7.2810000000000015</v>
      </c>
      <c r="T276" s="304">
        <f t="shared" ca="1" si="117"/>
        <v>71.426610000000025</v>
      </c>
      <c r="U276" s="311">
        <f t="shared" ca="1" si="118"/>
        <v>0</v>
      </c>
      <c r="V276" s="306">
        <f t="shared" ca="1" si="119"/>
        <v>1.088105564227938</v>
      </c>
      <c r="W276" s="304">
        <f t="shared" ca="1" si="120"/>
        <v>19.43226127034529</v>
      </c>
      <c r="Y276" s="314" t="str">
        <f t="shared" ca="1" si="138"/>
        <v/>
      </c>
      <c r="Z276" s="315" t="str">
        <f t="shared" ca="1" si="139"/>
        <v/>
      </c>
      <c r="AA276" s="316" t="str">
        <f t="shared" ca="1" si="140"/>
        <v/>
      </c>
      <c r="AC276" s="310" t="e">
        <f t="shared" ca="1" si="141"/>
        <v>#N/A</v>
      </c>
      <c r="AD276" s="323" t="e">
        <f t="shared" ca="1" si="142"/>
        <v>#N/A</v>
      </c>
      <c r="AE276" s="324">
        <f t="shared" ca="1" si="121"/>
        <v>1183.6419218312201</v>
      </c>
      <c r="AG276" s="306">
        <f t="shared" ca="1" si="143"/>
        <v>-11.955445572237883</v>
      </c>
      <c r="AH276" s="304">
        <f t="shared" ca="1" si="144"/>
        <v>-2.7579838050619916</v>
      </c>
    </row>
    <row r="277" spans="1:34" x14ac:dyDescent="0.2">
      <c r="A277" s="347">
        <f t="shared" ca="1" si="122"/>
        <v>0.1</v>
      </c>
      <c r="B277" s="304">
        <f t="shared" ca="1" si="123"/>
        <v>9.2999999999999847</v>
      </c>
      <c r="D277" s="306">
        <f t="shared" ca="1" si="124"/>
        <v>-0.93987265506684814</v>
      </c>
      <c r="E277" s="307">
        <f t="shared" ca="1" si="125"/>
        <v>-12.307932519857726</v>
      </c>
      <c r="F277" s="304">
        <f t="shared" ca="1" si="126"/>
        <v>12.343766180591471</v>
      </c>
      <c r="G277" s="306">
        <f t="shared" ca="1" si="127"/>
        <v>25.882532245142116</v>
      </c>
      <c r="H277" s="307">
        <f t="shared" ca="1" si="128"/>
        <v>67.807913735135955</v>
      </c>
      <c r="I277" s="304">
        <f t="shared" ca="1" si="129"/>
        <v>72.579739876445288</v>
      </c>
      <c r="J277" s="306">
        <f t="shared" ca="1" si="130"/>
        <v>286.05290990493188</v>
      </c>
      <c r="K277" s="307">
        <f t="shared" ca="1" si="131"/>
        <v>1190.484252867333</v>
      </c>
      <c r="L277" s="304">
        <f t="shared" ca="1" si="116"/>
        <v>1224.3688266164618</v>
      </c>
      <c r="M277" s="306">
        <f t="shared" ca="1" si="132"/>
        <v>1.2061614231571014</v>
      </c>
      <c r="N277" s="304">
        <f t="shared" ca="1" si="133"/>
        <v>69.107958958394875</v>
      </c>
      <c r="P277" s="310">
        <f t="shared" ca="1" si="134"/>
        <v>23</v>
      </c>
      <c r="Q277" s="304">
        <f t="shared" ca="1" si="135"/>
        <v>0</v>
      </c>
      <c r="R277" s="306">
        <f t="shared" ca="1" si="136"/>
        <v>0</v>
      </c>
      <c r="S277" s="307">
        <f t="shared" ca="1" si="137"/>
        <v>7.2810000000000015</v>
      </c>
      <c r="T277" s="304">
        <f t="shared" ca="1" si="117"/>
        <v>71.426610000000025</v>
      </c>
      <c r="U277" s="311">
        <f t="shared" ca="1" si="118"/>
        <v>0</v>
      </c>
      <c r="V277" s="306">
        <f t="shared" ca="1" si="119"/>
        <v>1.0873586707731657</v>
      </c>
      <c r="W277" s="304">
        <f t="shared" ca="1" si="120"/>
        <v>18.800414858047592</v>
      </c>
      <c r="Y277" s="314" t="str">
        <f t="shared" ca="1" si="138"/>
        <v/>
      </c>
      <c r="Z277" s="315" t="str">
        <f t="shared" ca="1" si="139"/>
        <v/>
      </c>
      <c r="AA277" s="316" t="str">
        <f t="shared" ca="1" si="140"/>
        <v/>
      </c>
      <c r="AC277" s="310" t="e">
        <f t="shared" ca="1" si="141"/>
        <v>#N/A</v>
      </c>
      <c r="AD277" s="323" t="e">
        <f t="shared" ca="1" si="142"/>
        <v>#N/A</v>
      </c>
      <c r="AE277" s="324">
        <f t="shared" ca="1" si="121"/>
        <v>1190.484252867333</v>
      </c>
      <c r="AG277" s="306">
        <f t="shared" ca="1" si="143"/>
        <v>-11.850479560320473</v>
      </c>
      <c r="AH277" s="304">
        <f t="shared" ca="1" si="144"/>
        <v>-2.6689000508646181</v>
      </c>
    </row>
    <row r="278" spans="1:34" x14ac:dyDescent="0.2">
      <c r="A278" s="347">
        <f t="shared" ca="1" si="122"/>
        <v>0.1</v>
      </c>
      <c r="B278" s="304">
        <f t="shared" ca="1" si="123"/>
        <v>9.3999999999999844</v>
      </c>
      <c r="D278" s="306">
        <f t="shared" ca="1" si="124"/>
        <v>-0.9208051890310408</v>
      </c>
      <c r="E278" s="307">
        <f t="shared" ca="1" si="125"/>
        <v>-12.222355878988671</v>
      </c>
      <c r="F278" s="304">
        <f t="shared" ca="1" si="126"/>
        <v>12.256992511574584</v>
      </c>
      <c r="G278" s="306">
        <f t="shared" ca="1" si="127"/>
        <v>25.790451726239013</v>
      </c>
      <c r="H278" s="307">
        <f t="shared" ca="1" si="128"/>
        <v>66.58567814723709</v>
      </c>
      <c r="I278" s="304">
        <f t="shared" ca="1" si="129"/>
        <v>71.40588165250054</v>
      </c>
      <c r="J278" s="306">
        <f t="shared" ca="1" si="130"/>
        <v>288.63655910350093</v>
      </c>
      <c r="K278" s="307">
        <f t="shared" ca="1" si="131"/>
        <v>1197.2039324614516</v>
      </c>
      <c r="L278" s="304">
        <f t="shared" ca="1" si="116"/>
        <v>1231.5065242020737</v>
      </c>
      <c r="M278" s="306">
        <f t="shared" ca="1" si="132"/>
        <v>1.2012621899201952</v>
      </c>
      <c r="N278" s="304">
        <f t="shared" ca="1" si="133"/>
        <v>68.827253571069932</v>
      </c>
      <c r="P278" s="310">
        <f t="shared" ca="1" si="134"/>
        <v>23</v>
      </c>
      <c r="Q278" s="304">
        <f t="shared" ca="1" si="135"/>
        <v>0</v>
      </c>
      <c r="R278" s="306">
        <f t="shared" ca="1" si="136"/>
        <v>0</v>
      </c>
      <c r="S278" s="307">
        <f t="shared" ca="1" si="137"/>
        <v>7.2810000000000015</v>
      </c>
      <c r="T278" s="304">
        <f t="shared" ca="1" si="117"/>
        <v>71.426610000000025</v>
      </c>
      <c r="U278" s="311">
        <f t="shared" ca="1" si="118"/>
        <v>0</v>
      </c>
      <c r="V278" s="306">
        <f t="shared" ca="1" si="119"/>
        <v>1.0866256349716612</v>
      </c>
      <c r="W278" s="304">
        <f t="shared" ca="1" si="120"/>
        <v>18.18493336385481</v>
      </c>
      <c r="Y278" s="314" t="str">
        <f t="shared" ca="1" si="138"/>
        <v/>
      </c>
      <c r="Z278" s="315" t="str">
        <f t="shared" ca="1" si="139"/>
        <v/>
      </c>
      <c r="AA278" s="316" t="str">
        <f t="shared" ca="1" si="140"/>
        <v/>
      </c>
      <c r="AC278" s="310" t="e">
        <f t="shared" ca="1" si="141"/>
        <v>#N/A</v>
      </c>
      <c r="AD278" s="323" t="e">
        <f t="shared" ca="1" si="142"/>
        <v>#N/A</v>
      </c>
      <c r="AE278" s="324">
        <f t="shared" ca="1" si="121"/>
        <v>1197.2039324614516</v>
      </c>
      <c r="AG278" s="306">
        <f t="shared" ca="1" si="143"/>
        <v>-11.747151815790492</v>
      </c>
      <c r="AH278" s="304">
        <f t="shared" ca="1" si="144"/>
        <v>-2.582119881616205</v>
      </c>
    </row>
    <row r="279" spans="1:34" x14ac:dyDescent="0.2">
      <c r="A279" s="347">
        <f t="shared" ca="1" si="122"/>
        <v>0.1</v>
      </c>
      <c r="B279" s="304">
        <f t="shared" ca="1" si="123"/>
        <v>9.499999999999984</v>
      </c>
      <c r="D279" s="306">
        <f t="shared" ca="1" si="124"/>
        <v>-0.90208122952582881</v>
      </c>
      <c r="E279" s="307">
        <f t="shared" ca="1" si="125"/>
        <v>-12.138989466700981</v>
      </c>
      <c r="F279" s="304">
        <f t="shared" ca="1" si="126"/>
        <v>12.172461370542122</v>
      </c>
      <c r="G279" s="306">
        <f t="shared" ca="1" si="127"/>
        <v>25.700243603286431</v>
      </c>
      <c r="H279" s="307">
        <f t="shared" ca="1" si="128"/>
        <v>65.371779200566991</v>
      </c>
      <c r="I279" s="304">
        <f t="shared" ca="1" si="129"/>
        <v>70.242238269547968</v>
      </c>
      <c r="J279" s="306">
        <f t="shared" ca="1" si="130"/>
        <v>291.21109386997722</v>
      </c>
      <c r="K279" s="307">
        <f t="shared" ca="1" si="131"/>
        <v>1203.8018053288417</v>
      </c>
      <c r="L279" s="304">
        <f t="shared" ca="1" si="116"/>
        <v>1238.5243993179656</v>
      </c>
      <c r="M279" s="306">
        <f t="shared" ca="1" si="132"/>
        <v>1.1962179298416105</v>
      </c>
      <c r="N279" s="304">
        <f t="shared" ca="1" si="133"/>
        <v>68.538238757800698</v>
      </c>
      <c r="P279" s="310">
        <f t="shared" ca="1" si="134"/>
        <v>23</v>
      </c>
      <c r="Q279" s="304">
        <f t="shared" ca="1" si="135"/>
        <v>0</v>
      </c>
      <c r="R279" s="306">
        <f t="shared" ca="1" si="136"/>
        <v>0</v>
      </c>
      <c r="S279" s="307">
        <f t="shared" ca="1" si="137"/>
        <v>7.2810000000000015</v>
      </c>
      <c r="T279" s="304">
        <f t="shared" ca="1" si="117"/>
        <v>71.426610000000025</v>
      </c>
      <c r="U279" s="311">
        <f t="shared" ca="1" si="118"/>
        <v>0</v>
      </c>
      <c r="V279" s="306">
        <f t="shared" ca="1" si="119"/>
        <v>1.0859063388663415</v>
      </c>
      <c r="W279" s="304">
        <f t="shared" ca="1" si="120"/>
        <v>17.58542416684443</v>
      </c>
      <c r="Y279" s="314" t="str">
        <f t="shared" ca="1" si="138"/>
        <v/>
      </c>
      <c r="Z279" s="315" t="str">
        <f t="shared" ca="1" si="139"/>
        <v/>
      </c>
      <c r="AA279" s="316" t="str">
        <f t="shared" ca="1" si="140"/>
        <v/>
      </c>
      <c r="AC279" s="310" t="e">
        <f t="shared" ca="1" si="141"/>
        <v>#N/A</v>
      </c>
      <c r="AD279" s="323" t="e">
        <f t="shared" ca="1" si="142"/>
        <v>#N/A</v>
      </c>
      <c r="AE279" s="324">
        <f t="shared" ca="1" si="121"/>
        <v>1203.8018053288417</v>
      </c>
      <c r="AG279" s="306">
        <f t="shared" ca="1" si="143"/>
        <v>-11.645370224716849</v>
      </c>
      <c r="AH279" s="304">
        <f t="shared" ca="1" si="144"/>
        <v>-2.4975873319399544</v>
      </c>
    </row>
    <row r="280" spans="1:34" x14ac:dyDescent="0.2">
      <c r="A280" s="347">
        <f t="shared" ca="1" si="122"/>
        <v>0.1</v>
      </c>
      <c r="B280" s="304">
        <f t="shared" ca="1" si="123"/>
        <v>9.5999999999999837</v>
      </c>
      <c r="D280" s="306">
        <f t="shared" ca="1" si="124"/>
        <v>-0.88369157605240556</v>
      </c>
      <c r="E280" s="307">
        <f t="shared" ca="1" si="125"/>
        <v>-12.057779884223034</v>
      </c>
      <c r="F280" s="304">
        <f t="shared" ca="1" si="126"/>
        <v>12.090118549375752</v>
      </c>
      <c r="G280" s="306">
        <f t="shared" ca="1" si="127"/>
        <v>25.611874445681192</v>
      </c>
      <c r="H280" s="307">
        <f t="shared" ca="1" si="128"/>
        <v>64.166001212144693</v>
      </c>
      <c r="I280" s="304">
        <f t="shared" ca="1" si="129"/>
        <v>69.088666394556284</v>
      </c>
      <c r="J280" s="306">
        <f t="shared" ca="1" si="130"/>
        <v>293.77669977242562</v>
      </c>
      <c r="K280" s="307">
        <f t="shared" ca="1" si="131"/>
        <v>1210.2786943494773</v>
      </c>
      <c r="L280" s="304">
        <f t="shared" ca="1" si="116"/>
        <v>1245.4233285615994</v>
      </c>
      <c r="M280" s="306">
        <f t="shared" ca="1" si="132"/>
        <v>1.191022720534749</v>
      </c>
      <c r="N280" s="304">
        <f t="shared" ca="1" si="133"/>
        <v>68.240575190830441</v>
      </c>
      <c r="P280" s="310">
        <f t="shared" ca="1" si="134"/>
        <v>23</v>
      </c>
      <c r="Q280" s="304">
        <f t="shared" ca="1" si="135"/>
        <v>0</v>
      </c>
      <c r="R280" s="306">
        <f t="shared" ca="1" si="136"/>
        <v>0</v>
      </c>
      <c r="S280" s="307">
        <f t="shared" ca="1" si="137"/>
        <v>7.2810000000000015</v>
      </c>
      <c r="T280" s="304">
        <f t="shared" ca="1" si="117"/>
        <v>71.426610000000025</v>
      </c>
      <c r="U280" s="311">
        <f t="shared" ca="1" si="118"/>
        <v>0</v>
      </c>
      <c r="V280" s="306">
        <f t="shared" ca="1" si="119"/>
        <v>1.0852006676156427</v>
      </c>
      <c r="W280" s="304">
        <f t="shared" ca="1" si="120"/>
        <v>17.001508917932625</v>
      </c>
      <c r="Y280" s="314" t="str">
        <f t="shared" ca="1" si="138"/>
        <v/>
      </c>
      <c r="Z280" s="315" t="str">
        <f t="shared" ca="1" si="139"/>
        <v/>
      </c>
      <c r="AA280" s="316" t="str">
        <f t="shared" ca="1" si="140"/>
        <v/>
      </c>
      <c r="AC280" s="310" t="e">
        <f t="shared" ca="1" si="141"/>
        <v>#N/A</v>
      </c>
      <c r="AD280" s="323" t="e">
        <f t="shared" ca="1" si="142"/>
        <v>#N/A</v>
      </c>
      <c r="AE280" s="324">
        <f t="shared" ca="1" si="121"/>
        <v>1210.2786943494773</v>
      </c>
      <c r="AG280" s="306">
        <f t="shared" ca="1" si="143"/>
        <v>-11.545042313475868</v>
      </c>
      <c r="AH280" s="304">
        <f t="shared" ca="1" si="144"/>
        <v>-2.415248477797614</v>
      </c>
    </row>
    <row r="281" spans="1:34" x14ac:dyDescent="0.2">
      <c r="A281" s="347">
        <f t="shared" ca="1" si="122"/>
        <v>0.1</v>
      </c>
      <c r="B281" s="304">
        <f t="shared" ca="1" si="123"/>
        <v>9.6999999999999833</v>
      </c>
      <c r="D281" s="306">
        <f t="shared" ca="1" si="124"/>
        <v>-0.86562739240903963</v>
      </c>
      <c r="E281" s="307">
        <f t="shared" ca="1" si="125"/>
        <v>-11.978675644119059</v>
      </c>
      <c r="F281" s="304">
        <f t="shared" ca="1" si="126"/>
        <v>12.009911780254676</v>
      </c>
      <c r="G281" s="306">
        <f t="shared" ca="1" si="127"/>
        <v>25.525311706440288</v>
      </c>
      <c r="H281" s="307">
        <f t="shared" ca="1" si="128"/>
        <v>62.968133647732785</v>
      </c>
      <c r="I281" s="304">
        <f t="shared" ca="1" si="129"/>
        <v>67.945032142090241</v>
      </c>
      <c r="J281" s="306">
        <f t="shared" ca="1" si="130"/>
        <v>296.3335590800317</v>
      </c>
      <c r="K281" s="307">
        <f t="shared" ca="1" si="131"/>
        <v>1216.6354010924711</v>
      </c>
      <c r="L281" s="304">
        <f t="shared" ca="1" si="116"/>
        <v>1252.2041676294152</v>
      </c>
      <c r="M281" s="306">
        <f t="shared" ca="1" si="132"/>
        <v>1.1856703283600987</v>
      </c>
      <c r="N281" s="304">
        <f t="shared" ca="1" si="133"/>
        <v>67.933905708924129</v>
      </c>
      <c r="P281" s="310">
        <f t="shared" ca="1" si="134"/>
        <v>23</v>
      </c>
      <c r="Q281" s="304">
        <f t="shared" ca="1" si="135"/>
        <v>0</v>
      </c>
      <c r="R281" s="306">
        <f t="shared" ca="1" si="136"/>
        <v>0</v>
      </c>
      <c r="S281" s="307">
        <f t="shared" ca="1" si="137"/>
        <v>7.2810000000000015</v>
      </c>
      <c r="T281" s="304">
        <f t="shared" ca="1" si="117"/>
        <v>71.426610000000025</v>
      </c>
      <c r="U281" s="311">
        <f t="shared" ca="1" si="118"/>
        <v>0</v>
      </c>
      <c r="V281" s="306">
        <f t="shared" ca="1" si="119"/>
        <v>1.0845085094160092</v>
      </c>
      <c r="W281" s="304">
        <f t="shared" ca="1" si="120"/>
        <v>16.43282297737959</v>
      </c>
      <c r="Y281" s="314" t="str">
        <f t="shared" ca="1" si="138"/>
        <v/>
      </c>
      <c r="Z281" s="315" t="str">
        <f t="shared" ca="1" si="139"/>
        <v/>
      </c>
      <c r="AA281" s="316" t="str">
        <f t="shared" ca="1" si="140"/>
        <v/>
      </c>
      <c r="AC281" s="310" t="e">
        <f t="shared" ca="1" si="141"/>
        <v>#N/A</v>
      </c>
      <c r="AD281" s="323" t="e">
        <f t="shared" ca="1" si="142"/>
        <v>#N/A</v>
      </c>
      <c r="AE281" s="324">
        <f t="shared" ca="1" si="121"/>
        <v>1216.6354010924711</v>
      </c>
      <c r="AG281" s="306">
        <f t="shared" ca="1" si="143"/>
        <v>-11.446074982478798</v>
      </c>
      <c r="AH281" s="304">
        <f t="shared" ca="1" si="144"/>
        <v>-2.3350513552990826</v>
      </c>
    </row>
    <row r="282" spans="1:34" x14ac:dyDescent="0.2">
      <c r="A282" s="347">
        <f t="shared" ca="1" si="122"/>
        <v>0.1</v>
      </c>
      <c r="B282" s="304">
        <f t="shared" ca="1" si="123"/>
        <v>9.7999999999999829</v>
      </c>
      <c r="D282" s="306">
        <f t="shared" ca="1" si="124"/>
        <v>-0.84788019614271981</v>
      </c>
      <c r="E282" s="307">
        <f t="shared" ca="1" si="125"/>
        <v>-11.901627092432726</v>
      </c>
      <c r="F282" s="304">
        <f t="shared" ca="1" si="126"/>
        <v>11.931790656659196</v>
      </c>
      <c r="G282" s="306">
        <f t="shared" ca="1" si="127"/>
        <v>25.440523686826015</v>
      </c>
      <c r="H282" s="307">
        <f t="shared" ca="1" si="128"/>
        <v>61.77797093848951</v>
      </c>
      <c r="I282" s="304">
        <f t="shared" ca="1" si="129"/>
        <v>66.811211175496666</v>
      </c>
      <c r="J282" s="306">
        <f t="shared" ca="1" si="130"/>
        <v>298.88185084969501</v>
      </c>
      <c r="K282" s="307">
        <f t="shared" ca="1" si="131"/>
        <v>1222.8727063217821</v>
      </c>
      <c r="L282" s="304">
        <f t="shared" ca="1" si="116"/>
        <v>1258.867751844529</v>
      </c>
      <c r="M282" s="306">
        <f t="shared" ca="1" si="132"/>
        <v>1.1801541892400695</v>
      </c>
      <c r="N282" s="304">
        <f t="shared" ca="1" si="133"/>
        <v>67.617854218139456</v>
      </c>
      <c r="P282" s="310">
        <f t="shared" ca="1" si="134"/>
        <v>23</v>
      </c>
      <c r="Q282" s="304">
        <f t="shared" ca="1" si="135"/>
        <v>0</v>
      </c>
      <c r="R282" s="306">
        <f t="shared" ca="1" si="136"/>
        <v>0</v>
      </c>
      <c r="S282" s="307">
        <f t="shared" ca="1" si="137"/>
        <v>7.2810000000000015</v>
      </c>
      <c r="T282" s="304">
        <f t="shared" ca="1" si="117"/>
        <v>71.426610000000025</v>
      </c>
      <c r="U282" s="311">
        <f t="shared" ca="1" si="118"/>
        <v>0</v>
      </c>
      <c r="V282" s="306">
        <f t="shared" ca="1" si="119"/>
        <v>1.0838297554272227</v>
      </c>
      <c r="W282" s="304">
        <f t="shared" ca="1" si="120"/>
        <v>15.879014879397403</v>
      </c>
      <c r="Y282" s="314" t="str">
        <f t="shared" ca="1" si="138"/>
        <v/>
      </c>
      <c r="Z282" s="315" t="str">
        <f t="shared" ca="1" si="139"/>
        <v/>
      </c>
      <c r="AA282" s="316" t="str">
        <f t="shared" ca="1" si="140"/>
        <v/>
      </c>
      <c r="AC282" s="310" t="e">
        <f t="shared" ca="1" si="141"/>
        <v>#N/A</v>
      </c>
      <c r="AD282" s="323" t="e">
        <f t="shared" ca="1" si="142"/>
        <v>#N/A</v>
      </c>
      <c r="AE282" s="324">
        <f t="shared" ca="1" si="121"/>
        <v>1222.8727063217821</v>
      </c>
      <c r="AG282" s="306">
        <f t="shared" ca="1" si="143"/>
        <v>-11.348374227942799</v>
      </c>
      <c r="AH282" s="304">
        <f t="shared" ca="1" si="144"/>
        <v>-2.2569458834472718</v>
      </c>
    </row>
    <row r="283" spans="1:34" x14ac:dyDescent="0.2">
      <c r="A283" s="347">
        <f t="shared" ca="1" si="122"/>
        <v>0.1</v>
      </c>
      <c r="B283" s="304">
        <f t="shared" ca="1" si="123"/>
        <v>9.8999999999999826</v>
      </c>
      <c r="D283" s="306">
        <f t="shared" ca="1" si="124"/>
        <v>-0.83044184885931793</v>
      </c>
      <c r="E283" s="307">
        <f t="shared" ca="1" si="125"/>
        <v>-11.826586334325459</v>
      </c>
      <c r="F283" s="304">
        <f t="shared" ca="1" si="126"/>
        <v>11.855706557923513</v>
      </c>
      <c r="G283" s="306">
        <f t="shared" ca="1" si="127"/>
        <v>25.357479501940084</v>
      </c>
      <c r="H283" s="307">
        <f t="shared" ca="1" si="128"/>
        <v>60.595312305056964</v>
      </c>
      <c r="I283" s="304">
        <f t="shared" ca="1" si="129"/>
        <v>65.687088838208524</v>
      </c>
      <c r="J283" s="306">
        <f t="shared" ca="1" si="130"/>
        <v>301.42175100913335</v>
      </c>
      <c r="K283" s="307">
        <f t="shared" ca="1" si="131"/>
        <v>1228.9913704839594</v>
      </c>
      <c r="L283" s="304">
        <f t="shared" ca="1" si="116"/>
        <v>1265.4148966664857</v>
      </c>
      <c r="M283" s="306">
        <f t="shared" ca="1" si="132"/>
        <v>1.1744673881852157</v>
      </c>
      <c r="N283" s="304">
        <f t="shared" ca="1" si="133"/>
        <v>67.292024518765786</v>
      </c>
      <c r="P283" s="310">
        <f t="shared" ca="1" si="134"/>
        <v>23</v>
      </c>
      <c r="Q283" s="304">
        <f t="shared" ca="1" si="135"/>
        <v>0</v>
      </c>
      <c r="R283" s="306">
        <f t="shared" ca="1" si="136"/>
        <v>0</v>
      </c>
      <c r="S283" s="307">
        <f t="shared" ca="1" si="137"/>
        <v>7.2810000000000015</v>
      </c>
      <c r="T283" s="304">
        <f t="shared" ca="1" si="117"/>
        <v>71.426610000000025</v>
      </c>
      <c r="U283" s="311">
        <f t="shared" ca="1" si="118"/>
        <v>0</v>
      </c>
      <c r="V283" s="306">
        <f t="shared" ca="1" si="119"/>
        <v>1.0831642997004498</v>
      </c>
      <c r="W283" s="304">
        <f t="shared" ca="1" si="120"/>
        <v>15.33974582240438</v>
      </c>
      <c r="Y283" s="314" t="str">
        <f t="shared" ca="1" si="138"/>
        <v/>
      </c>
      <c r="Z283" s="315" t="str">
        <f t="shared" ca="1" si="139"/>
        <v/>
      </c>
      <c r="AA283" s="316" t="str">
        <f t="shared" ca="1" si="140"/>
        <v/>
      </c>
      <c r="AC283" s="310" t="e">
        <f t="shared" ca="1" si="141"/>
        <v>#N/A</v>
      </c>
      <c r="AD283" s="323" t="e">
        <f t="shared" ca="1" si="142"/>
        <v>#N/A</v>
      </c>
      <c r="AE283" s="324">
        <f t="shared" ca="1" si="121"/>
        <v>1228.9913704839594</v>
      </c>
      <c r="AG283" s="306">
        <f t="shared" ca="1" si="143"/>
        <v>-11.251844850039783</v>
      </c>
      <c r="AH283" s="304">
        <f t="shared" ca="1" si="144"/>
        <v>-2.1808837906053289</v>
      </c>
    </row>
    <row r="284" spans="1:34" x14ac:dyDescent="0.2">
      <c r="A284" s="347">
        <f t="shared" ca="1" si="122"/>
        <v>0.1</v>
      </c>
      <c r="B284" s="304">
        <f t="shared" ca="1" si="123"/>
        <v>9.9999999999999822</v>
      </c>
      <c r="D284" s="306">
        <f t="shared" ca="1" si="124"/>
        <v>-0.81330454737769009</v>
      </c>
      <c r="E284" s="307">
        <f t="shared" ca="1" si="125"/>
        <v>-11.753507162993214</v>
      </c>
      <c r="F284" s="304">
        <f t="shared" ca="1" si="126"/>
        <v>11.781612577118551</v>
      </c>
      <c r="G284" s="306">
        <f t="shared" ca="1" si="127"/>
        <v>25.276149047202313</v>
      </c>
      <c r="H284" s="307">
        <f t="shared" ca="1" si="128"/>
        <v>59.419961588757644</v>
      </c>
      <c r="I284" s="304">
        <f t="shared" ca="1" si="129"/>
        <v>64.572560316792618</v>
      </c>
      <c r="J284" s="306">
        <f t="shared" ca="1" si="130"/>
        <v>303.95343243659045</v>
      </c>
      <c r="K284" s="307">
        <f t="shared" ca="1" si="131"/>
        <v>1234.9921341786501</v>
      </c>
      <c r="L284" s="304">
        <f t="shared" ca="1" si="116"/>
        <v>1271.8463981838065</v>
      </c>
      <c r="M284" s="306">
        <f t="shared" ca="1" si="132"/>
        <v>1.1686026374482139</v>
      </c>
      <c r="N284" s="304">
        <f t="shared" ca="1" si="133"/>
        <v>66.955999053639346</v>
      </c>
      <c r="P284" s="310">
        <f t="shared" ca="1" si="134"/>
        <v>23</v>
      </c>
      <c r="Q284" s="304">
        <f t="shared" ca="1" si="135"/>
        <v>0</v>
      </c>
      <c r="R284" s="306">
        <f t="shared" ca="1" si="136"/>
        <v>0</v>
      </c>
      <c r="S284" s="307">
        <f t="shared" ca="1" si="137"/>
        <v>7.2810000000000015</v>
      </c>
      <c r="T284" s="304">
        <f t="shared" ca="1" si="117"/>
        <v>71.426610000000025</v>
      </c>
      <c r="U284" s="311">
        <f t="shared" ca="1" si="118"/>
        <v>0</v>
      </c>
      <c r="V284" s="306">
        <f t="shared" ca="1" si="119"/>
        <v>1.0825120391088987</v>
      </c>
      <c r="W284" s="304">
        <f t="shared" ca="1" si="120"/>
        <v>14.814689183557636</v>
      </c>
      <c r="Y284" s="314" t="str">
        <f t="shared" ca="1" si="138"/>
        <v/>
      </c>
      <c r="Z284" s="315" t="str">
        <f t="shared" ca="1" si="139"/>
        <v/>
      </c>
      <c r="AA284" s="316" t="str">
        <f t="shared" ca="1" si="140"/>
        <v/>
      </c>
      <c r="AC284" s="310">
        <f t="shared" ca="1" si="141"/>
        <v>9.9999999999999822</v>
      </c>
      <c r="AD284" s="323">
        <f t="shared" ca="1" si="142"/>
        <v>303.95343243659045</v>
      </c>
      <c r="AE284" s="324">
        <f t="shared" ca="1" si="121"/>
        <v>1234.9921341786501</v>
      </c>
      <c r="AG284" s="306">
        <f t="shared" ca="1" si="143"/>
        <v>-11.156390145638378</v>
      </c>
      <c r="AH284" s="304">
        <f t="shared" ca="1" si="144"/>
        <v>-2.1068185444862486</v>
      </c>
    </row>
    <row r="285" spans="1:34" x14ac:dyDescent="0.2">
      <c r="A285" s="347">
        <f t="shared" ca="1" si="122"/>
        <v>0.1</v>
      </c>
      <c r="B285" s="304">
        <f t="shared" ca="1" si="123"/>
        <v>10.099999999999982</v>
      </c>
      <c r="D285" s="306">
        <f t="shared" ca="1" si="124"/>
        <v>-0.79646081571696492</v>
      </c>
      <c r="E285" s="307">
        <f t="shared" ca="1" si="125"/>
        <v>-11.682344991654928</v>
      </c>
      <c r="F285" s="304">
        <f t="shared" ca="1" si="126"/>
        <v>11.709463452055243</v>
      </c>
      <c r="G285" s="306">
        <f t="shared" ca="1" si="127"/>
        <v>25.196502965630618</v>
      </c>
      <c r="H285" s="307">
        <f t="shared" ca="1" si="128"/>
        <v>58.251727089592151</v>
      </c>
      <c r="I285" s="304">
        <f t="shared" ca="1" si="129"/>
        <v>63.467530837565725</v>
      </c>
      <c r="J285" s="306">
        <f t="shared" ca="1" si="130"/>
        <v>306.47706503723208</v>
      </c>
      <c r="K285" s="307">
        <f t="shared" ca="1" si="131"/>
        <v>1240.8757186125677</v>
      </c>
      <c r="L285" s="304">
        <f t="shared" ca="1" si="116"/>
        <v>1278.1630335900393</v>
      </c>
      <c r="M285" s="306">
        <f t="shared" ca="1" si="132"/>
        <v>1.1625522532185717</v>
      </c>
      <c r="N285" s="304">
        <f t="shared" ca="1" si="133"/>
        <v>66.609337572848332</v>
      </c>
      <c r="P285" s="310">
        <f t="shared" ca="1" si="134"/>
        <v>23</v>
      </c>
      <c r="Q285" s="304">
        <f t="shared" ca="1" si="135"/>
        <v>0</v>
      </c>
      <c r="R285" s="306">
        <f t="shared" ca="1" si="136"/>
        <v>0</v>
      </c>
      <c r="S285" s="307">
        <f t="shared" ca="1" si="137"/>
        <v>7.2810000000000015</v>
      </c>
      <c r="T285" s="304">
        <f t="shared" ca="1" si="117"/>
        <v>71.426610000000025</v>
      </c>
      <c r="U285" s="311">
        <f t="shared" ca="1" si="118"/>
        <v>0</v>
      </c>
      <c r="V285" s="306">
        <f t="shared" ca="1" si="119"/>
        <v>1.0818728732809815</v>
      </c>
      <c r="W285" s="304">
        <f t="shared" ca="1" si="120"/>
        <v>14.303530056277285</v>
      </c>
      <c r="Y285" s="314" t="str">
        <f t="shared" ca="1" si="138"/>
        <v/>
      </c>
      <c r="Z285" s="315" t="str">
        <f t="shared" ca="1" si="139"/>
        <v/>
      </c>
      <c r="AA285" s="316" t="str">
        <f t="shared" ca="1" si="140"/>
        <v/>
      </c>
      <c r="AC285" s="310" t="e">
        <f t="shared" ca="1" si="141"/>
        <v>#N/A</v>
      </c>
      <c r="AD285" s="323" t="e">
        <f t="shared" ca="1" si="142"/>
        <v>#N/A</v>
      </c>
      <c r="AE285" s="324">
        <f t="shared" ca="1" si="121"/>
        <v>1240.8757186125677</v>
      </c>
      <c r="AG285" s="306">
        <f t="shared" ca="1" si="143"/>
        <v>-11.061911583724379</v>
      </c>
      <c r="AH285" s="304">
        <f t="shared" ca="1" si="144"/>
        <v>-2.0347052854769445</v>
      </c>
    </row>
    <row r="286" spans="1:34" x14ac:dyDescent="0.2">
      <c r="A286" s="347">
        <f t="shared" ca="1" si="122"/>
        <v>0.1</v>
      </c>
      <c r="B286" s="304">
        <f t="shared" ca="1" si="123"/>
        <v>10.199999999999982</v>
      </c>
      <c r="D286" s="306">
        <f t="shared" ca="1" si="124"/>
        <v>-0.779903497910163</v>
      </c>
      <c r="E286" s="307">
        <f t="shared" ca="1" si="125"/>
        <v>-11.613056788414294</v>
      </c>
      <c r="F286" s="304">
        <f t="shared" ca="1" si="126"/>
        <v>11.639215499207317</v>
      </c>
      <c r="G286" s="306">
        <f t="shared" ca="1" si="127"/>
        <v>25.118512615839602</v>
      </c>
      <c r="H286" s="307">
        <f t="shared" ca="1" si="128"/>
        <v>57.090421410750722</v>
      </c>
      <c r="I286" s="304">
        <f t="shared" ca="1" si="129"/>
        <v>62.371915898817775</v>
      </c>
      <c r="J286" s="306">
        <f t="shared" ca="1" si="130"/>
        <v>308.99281581630561</v>
      </c>
      <c r="K286" s="307">
        <f t="shared" ca="1" si="131"/>
        <v>1246.6428260375849</v>
      </c>
      <c r="L286" s="304">
        <f t="shared" ca="1" si="116"/>
        <v>1284.3655616439835</v>
      </c>
      <c r="M286" s="306">
        <f t="shared" ca="1" si="132"/>
        <v>1.1563081307681298</v>
      </c>
      <c r="N286" s="304">
        <f t="shared" ca="1" si="133"/>
        <v>66.251575709675123</v>
      </c>
      <c r="P286" s="310">
        <f t="shared" ca="1" si="134"/>
        <v>23</v>
      </c>
      <c r="Q286" s="304">
        <f t="shared" ca="1" si="135"/>
        <v>0</v>
      </c>
      <c r="R286" s="306">
        <f t="shared" ca="1" si="136"/>
        <v>0</v>
      </c>
      <c r="S286" s="307">
        <f t="shared" ca="1" si="137"/>
        <v>7.2810000000000015</v>
      </c>
      <c r="T286" s="304">
        <f t="shared" ca="1" si="117"/>
        <v>71.426610000000025</v>
      </c>
      <c r="U286" s="311">
        <f t="shared" ca="1" si="118"/>
        <v>0</v>
      </c>
      <c r="V286" s="306">
        <f t="shared" ca="1" si="119"/>
        <v>1.0812467045358767</v>
      </c>
      <c r="W286" s="304">
        <f t="shared" ca="1" si="120"/>
        <v>13.805964809552043</v>
      </c>
      <c r="Y286" s="314" t="str">
        <f t="shared" ca="1" si="138"/>
        <v/>
      </c>
      <c r="Z286" s="315" t="str">
        <f t="shared" ca="1" si="139"/>
        <v/>
      </c>
      <c r="AA286" s="316" t="str">
        <f t="shared" ca="1" si="140"/>
        <v/>
      </c>
      <c r="AC286" s="310" t="e">
        <f t="shared" ca="1" si="141"/>
        <v>#N/A</v>
      </c>
      <c r="AD286" s="323" t="e">
        <f t="shared" ca="1" si="142"/>
        <v>#N/A</v>
      </c>
      <c r="AE286" s="324">
        <f t="shared" ca="1" si="121"/>
        <v>1246.6428260375849</v>
      </c>
      <c r="AG286" s="306">
        <f t="shared" ca="1" si="143"/>
        <v>-10.968308461444217</v>
      </c>
      <c r="AH286" s="304">
        <f t="shared" ca="1" si="144"/>
        <v>-1.9645007631200773</v>
      </c>
    </row>
    <row r="287" spans="1:34" x14ac:dyDescent="0.2">
      <c r="A287" s="347">
        <f t="shared" ca="1" si="122"/>
        <v>0.1</v>
      </c>
      <c r="B287" s="304">
        <f t="shared" ca="1" si="123"/>
        <v>10.299999999999981</v>
      </c>
      <c r="D287" s="306">
        <f t="shared" ca="1" si="124"/>
        <v>-0.76362575164116853</v>
      </c>
      <c r="E287" s="307">
        <f t="shared" ca="1" si="125"/>
        <v>-11.545601013803836</v>
      </c>
      <c r="F287" s="304">
        <f t="shared" ca="1" si="126"/>
        <v>11.570826550360078</v>
      </c>
      <c r="G287" s="306">
        <f t="shared" ca="1" si="127"/>
        <v>25.042150040675484</v>
      </c>
      <c r="H287" s="307">
        <f t="shared" ca="1" si="128"/>
        <v>55.935861309370338</v>
      </c>
      <c r="I287" s="304">
        <f t="shared" ca="1" si="129"/>
        <v>61.285641540909211</v>
      </c>
      <c r="J287" s="306">
        <f t="shared" ca="1" si="130"/>
        <v>311.50084894913135</v>
      </c>
      <c r="K287" s="307">
        <f t="shared" ca="1" si="131"/>
        <v>1252.2941401735909</v>
      </c>
      <c r="L287" s="304">
        <f t="shared" ca="1" si="116"/>
        <v>1290.454723114741</v>
      </c>
      <c r="M287" s="306">
        <f t="shared" ca="1" si="132"/>
        <v>1.1498617179551325</v>
      </c>
      <c r="N287" s="304">
        <f t="shared" ca="1" si="133"/>
        <v>65.882223462491325</v>
      </c>
      <c r="P287" s="310">
        <f t="shared" ca="1" si="134"/>
        <v>23</v>
      </c>
      <c r="Q287" s="304">
        <f t="shared" ca="1" si="135"/>
        <v>0</v>
      </c>
      <c r="R287" s="306">
        <f t="shared" ca="1" si="136"/>
        <v>0</v>
      </c>
      <c r="S287" s="307">
        <f t="shared" ca="1" si="137"/>
        <v>7.2810000000000015</v>
      </c>
      <c r="T287" s="304">
        <f t="shared" ca="1" si="117"/>
        <v>71.426610000000025</v>
      </c>
      <c r="U287" s="311">
        <f t="shared" ca="1" si="118"/>
        <v>0</v>
      </c>
      <c r="V287" s="306">
        <f t="shared" ca="1" si="119"/>
        <v>1.0806334378213986</v>
      </c>
      <c r="W287" s="304">
        <f t="shared" ca="1" si="120"/>
        <v>13.321700667886988</v>
      </c>
      <c r="Y287" s="314" t="str">
        <f t="shared" ca="1" si="138"/>
        <v/>
      </c>
      <c r="Z287" s="315" t="str">
        <f t="shared" ca="1" si="139"/>
        <v/>
      </c>
      <c r="AA287" s="316" t="str">
        <f t="shared" ca="1" si="140"/>
        <v/>
      </c>
      <c r="AC287" s="310" t="e">
        <f t="shared" ca="1" si="141"/>
        <v>#N/A</v>
      </c>
      <c r="AD287" s="323" t="e">
        <f t="shared" ca="1" si="142"/>
        <v>#N/A</v>
      </c>
      <c r="AE287" s="324">
        <f t="shared" ca="1" si="121"/>
        <v>1252.2941401735909</v>
      </c>
      <c r="AG287" s="306">
        <f t="shared" ca="1" si="143"/>
        <v>-10.875477538564558</v>
      </c>
      <c r="AH287" s="304">
        <f t="shared" ca="1" si="144"/>
        <v>-1.8961632755874247</v>
      </c>
    </row>
    <row r="288" spans="1:34" x14ac:dyDescent="0.2">
      <c r="A288" s="347">
        <f t="shared" ca="1" si="122"/>
        <v>0.1</v>
      </c>
      <c r="B288" s="304">
        <f t="shared" ca="1" si="123"/>
        <v>10.399999999999981</v>
      </c>
      <c r="D288" s="306">
        <f t="shared" ca="1" si="124"/>
        <v>-0.74762104270607699</v>
      </c>
      <c r="E288" s="307">
        <f t="shared" ca="1" si="125"/>
        <v>-11.479937560826386</v>
      </c>
      <c r="F288" s="304">
        <f t="shared" ca="1" si="126"/>
        <v>11.504255891798017</v>
      </c>
      <c r="G288" s="306">
        <f t="shared" ca="1" si="127"/>
        <v>24.967387936404876</v>
      </c>
      <c r="H288" s="307">
        <f t="shared" ca="1" si="128"/>
        <v>54.787867553287697</v>
      </c>
      <c r="I288" s="304">
        <f t="shared" ca="1" si="129"/>
        <v>60.20864465675615</v>
      </c>
      <c r="J288" s="306">
        <f t="shared" ca="1" si="130"/>
        <v>314.00132584798536</v>
      </c>
      <c r="K288" s="307">
        <f t="shared" ca="1" si="131"/>
        <v>1257.8303266167238</v>
      </c>
      <c r="L288" s="304">
        <f t="shared" ca="1" si="116"/>
        <v>1296.4312412122083</v>
      </c>
      <c r="M288" s="306">
        <f t="shared" ca="1" si="132"/>
        <v>1.1432039869932957</v>
      </c>
      <c r="N288" s="304">
        <f t="shared" ca="1" si="133"/>
        <v>65.500763577244498</v>
      </c>
      <c r="P288" s="310">
        <f t="shared" ca="1" si="134"/>
        <v>23</v>
      </c>
      <c r="Q288" s="304">
        <f t="shared" ca="1" si="135"/>
        <v>0</v>
      </c>
      <c r="R288" s="306">
        <f t="shared" ca="1" si="136"/>
        <v>0</v>
      </c>
      <c r="S288" s="307">
        <f t="shared" ca="1" si="137"/>
        <v>7.2810000000000015</v>
      </c>
      <c r="T288" s="304">
        <f t="shared" ca="1" si="117"/>
        <v>71.426610000000025</v>
      </c>
      <c r="U288" s="311">
        <f t="shared" ca="1" si="118"/>
        <v>0</v>
      </c>
      <c r="V288" s="306">
        <f t="shared" ca="1" si="119"/>
        <v>1.0800329806540783</v>
      </c>
      <c r="W288" s="304">
        <f t="shared" ca="1" si="120"/>
        <v>12.850455310820671</v>
      </c>
      <c r="Y288" s="314" t="str">
        <f t="shared" ca="1" si="138"/>
        <v/>
      </c>
      <c r="Z288" s="315" t="str">
        <f t="shared" ca="1" si="139"/>
        <v/>
      </c>
      <c r="AA288" s="316" t="str">
        <f t="shared" ca="1" si="140"/>
        <v/>
      </c>
      <c r="AC288" s="310" t="e">
        <f t="shared" ca="1" si="141"/>
        <v>#N/A</v>
      </c>
      <c r="AD288" s="323" t="e">
        <f t="shared" ca="1" si="142"/>
        <v>#N/A</v>
      </c>
      <c r="AE288" s="324">
        <f t="shared" ca="1" si="121"/>
        <v>1257.8303266167238</v>
      </c>
      <c r="AG288" s="306">
        <f t="shared" ca="1" si="143"/>
        <v>-10.783312647979558</v>
      </c>
      <c r="AH288" s="304">
        <f t="shared" ca="1" si="144"/>
        <v>-1.8296526119883239</v>
      </c>
    </row>
    <row r="289" spans="1:34" x14ac:dyDescent="0.2">
      <c r="A289" s="347">
        <f t="shared" ca="1" si="122"/>
        <v>0.1</v>
      </c>
      <c r="B289" s="304">
        <f t="shared" ca="1" si="123"/>
        <v>10.49999999999998</v>
      </c>
      <c r="D289" s="306">
        <f t="shared" ca="1" si="124"/>
        <v>-0.73188314030394319</v>
      </c>
      <c r="E289" s="307">
        <f t="shared" ca="1" si="125"/>
        <v>-11.416027697314284</v>
      </c>
      <c r="F289" s="304">
        <f t="shared" ca="1" si="126"/>
        <v>11.43946420584933</v>
      </c>
      <c r="G289" s="306">
        <f t="shared" ca="1" si="127"/>
        <v>24.894199622374483</v>
      </c>
      <c r="H289" s="307">
        <f t="shared" ca="1" si="128"/>
        <v>53.646264783556269</v>
      </c>
      <c r="I289" s="304">
        <f t="shared" ca="1" si="129"/>
        <v>59.140873345479605</v>
      </c>
      <c r="J289" s="306">
        <f t="shared" ca="1" si="130"/>
        <v>316.49440522592431</v>
      </c>
      <c r="K289" s="307">
        <f t="shared" ca="1" si="131"/>
        <v>1263.252033233566</v>
      </c>
      <c r="L289" s="304">
        <f t="shared" ca="1" si="116"/>
        <v>1302.2958220036069</v>
      </c>
      <c r="M289" s="306">
        <f t="shared" ca="1" si="132"/>
        <v>1.1363254043921458</v>
      </c>
      <c r="N289" s="304">
        <f t="shared" ca="1" si="133"/>
        <v>65.1066498251665</v>
      </c>
      <c r="P289" s="310">
        <f t="shared" ca="1" si="134"/>
        <v>23</v>
      </c>
      <c r="Q289" s="304">
        <f t="shared" ca="1" si="135"/>
        <v>0</v>
      </c>
      <c r="R289" s="306">
        <f t="shared" ca="1" si="136"/>
        <v>0</v>
      </c>
      <c r="S289" s="307">
        <f t="shared" ca="1" si="137"/>
        <v>7.2810000000000015</v>
      </c>
      <c r="T289" s="304">
        <f t="shared" ca="1" si="117"/>
        <v>71.426610000000025</v>
      </c>
      <c r="U289" s="311">
        <f t="shared" ca="1" si="118"/>
        <v>0</v>
      </c>
      <c r="V289" s="306">
        <f t="shared" ca="1" si="119"/>
        <v>1.0794452430613657</v>
      </c>
      <c r="W289" s="304">
        <f t="shared" ca="1" si="120"/>
        <v>12.391956491000572</v>
      </c>
      <c r="Y289" s="314" t="str">
        <f t="shared" ca="1" si="138"/>
        <v/>
      </c>
      <c r="Z289" s="315" t="str">
        <f t="shared" ca="1" si="139"/>
        <v/>
      </c>
      <c r="AA289" s="316" t="str">
        <f t="shared" ca="1" si="140"/>
        <v/>
      </c>
      <c r="AC289" s="310" t="e">
        <f t="shared" ca="1" si="141"/>
        <v>#N/A</v>
      </c>
      <c r="AD289" s="323" t="e">
        <f t="shared" ca="1" si="142"/>
        <v>#N/A</v>
      </c>
      <c r="AE289" s="324">
        <f t="shared" ca="1" si="121"/>
        <v>1263.252033233566</v>
      </c>
      <c r="AG289" s="306">
        <f t="shared" ca="1" si="143"/>
        <v>-10.691704279726997</v>
      </c>
      <c r="AH289" s="304">
        <f t="shared" ca="1" si="144"/>
        <v>-1.7649299973658383</v>
      </c>
    </row>
    <row r="290" spans="1:34" x14ac:dyDescent="0.2">
      <c r="A290" s="347">
        <f t="shared" ca="1" si="122"/>
        <v>0.1</v>
      </c>
      <c r="B290" s="304">
        <f t="shared" ca="1" si="123"/>
        <v>10.59999999999998</v>
      </c>
      <c r="D290" s="306">
        <f t="shared" ca="1" si="124"/>
        <v>-0.71640611316611824</v>
      </c>
      <c r="E290" s="307">
        <f t="shared" ca="1" si="125"/>
        <v>-11.353834010430507</v>
      </c>
      <c r="F290" s="304">
        <f t="shared" ca="1" si="126"/>
        <v>11.376413514609526</v>
      </c>
      <c r="G290" s="306">
        <f t="shared" ca="1" si="127"/>
        <v>24.822559011057873</v>
      </c>
      <c r="H290" s="307">
        <f t="shared" ca="1" si="128"/>
        <v>52.510881382513219</v>
      </c>
      <c r="I290" s="304">
        <f t="shared" ca="1" si="129"/>
        <v>58.082287312276399</v>
      </c>
      <c r="J290" s="306">
        <f t="shared" ca="1" si="130"/>
        <v>318.98024315759591</v>
      </c>
      <c r="K290" s="307">
        <f t="shared" ca="1" si="131"/>
        <v>1268.5598905418694</v>
      </c>
      <c r="L290" s="304">
        <f t="shared" ca="1" si="116"/>
        <v>1308.0491548166219</v>
      </c>
      <c r="M290" s="306">
        <f t="shared" ca="1" si="132"/>
        <v>1.129215898976371</v>
      </c>
      <c r="N290" s="304">
        <f t="shared" ca="1" si="133"/>
        <v>64.69930517041719</v>
      </c>
      <c r="P290" s="310">
        <f t="shared" ca="1" si="134"/>
        <v>23</v>
      </c>
      <c r="Q290" s="304">
        <f t="shared" ca="1" si="135"/>
        <v>0</v>
      </c>
      <c r="R290" s="306">
        <f t="shared" ca="1" si="136"/>
        <v>0</v>
      </c>
      <c r="S290" s="307">
        <f t="shared" ca="1" si="137"/>
        <v>7.2810000000000015</v>
      </c>
      <c r="T290" s="304">
        <f t="shared" ca="1" si="117"/>
        <v>71.426610000000025</v>
      </c>
      <c r="U290" s="311">
        <f t="shared" ca="1" si="118"/>
        <v>0</v>
      </c>
      <c r="V290" s="306">
        <f t="shared" ca="1" si="119"/>
        <v>1.0788701375258747</v>
      </c>
      <c r="W290" s="304">
        <f t="shared" ca="1" si="120"/>
        <v>11.945941669863853</v>
      </c>
      <c r="Y290" s="314" t="str">
        <f t="shared" ca="1" si="138"/>
        <v/>
      </c>
      <c r="Z290" s="315" t="str">
        <f t="shared" ca="1" si="139"/>
        <v/>
      </c>
      <c r="AA290" s="316" t="str">
        <f t="shared" ca="1" si="140"/>
        <v/>
      </c>
      <c r="AC290" s="310" t="e">
        <f t="shared" ca="1" si="141"/>
        <v>#N/A</v>
      </c>
      <c r="AD290" s="323" t="e">
        <f t="shared" ca="1" si="142"/>
        <v>#N/A</v>
      </c>
      <c r="AE290" s="324">
        <f t="shared" ca="1" si="121"/>
        <v>1268.5598905418694</v>
      </c>
      <c r="AG290" s="306">
        <f t="shared" ca="1" si="143"/>
        <v>-10.60053913579663</v>
      </c>
      <c r="AH290" s="304">
        <f t="shared" ca="1" si="144"/>
        <v>-1.7019580402418033</v>
      </c>
    </row>
    <row r="291" spans="1:34" x14ac:dyDescent="0.2">
      <c r="A291" s="347">
        <f t="shared" ca="1" si="122"/>
        <v>0.1</v>
      </c>
      <c r="B291" s="304">
        <f t="shared" ca="1" si="123"/>
        <v>10.69999999999998</v>
      </c>
      <c r="D291" s="306">
        <f t="shared" ca="1" si="124"/>
        <v>-0.70118432653758644</v>
      </c>
      <c r="E291" s="307">
        <f t="shared" ca="1" si="125"/>
        <v>-11.293320353138865</v>
      </c>
      <c r="F291" s="304">
        <f t="shared" ca="1" si="126"/>
        <v>11.315067125669318</v>
      </c>
      <c r="G291" s="306">
        <f t="shared" ca="1" si="127"/>
        <v>24.752440578404116</v>
      </c>
      <c r="H291" s="307">
        <f t="shared" ca="1" si="128"/>
        <v>51.381549347199332</v>
      </c>
      <c r="I291" s="304">
        <f t="shared" ca="1" si="129"/>
        <v>57.032858317868886</v>
      </c>
      <c r="J291" s="306">
        <f t="shared" ca="1" si="130"/>
        <v>321.458993137069</v>
      </c>
      <c r="K291" s="307">
        <f t="shared" ca="1" si="131"/>
        <v>1273.754512078355</v>
      </c>
      <c r="L291" s="304">
        <f t="shared" ca="1" si="116"/>
        <v>1313.691912629695</v>
      </c>
      <c r="M291" s="306">
        <f t="shared" ca="1" si="132"/>
        <v>1.1218648278954797</v>
      </c>
      <c r="N291" s="304">
        <f t="shared" ca="1" si="133"/>
        <v>64.278119822581445</v>
      </c>
      <c r="P291" s="310">
        <f t="shared" ca="1" si="134"/>
        <v>23</v>
      </c>
      <c r="Q291" s="304">
        <f t="shared" ca="1" si="135"/>
        <v>0</v>
      </c>
      <c r="R291" s="306">
        <f t="shared" ca="1" si="136"/>
        <v>0</v>
      </c>
      <c r="S291" s="307">
        <f t="shared" ca="1" si="137"/>
        <v>7.2810000000000015</v>
      </c>
      <c r="T291" s="304">
        <f t="shared" ca="1" si="117"/>
        <v>71.426610000000025</v>
      </c>
      <c r="U291" s="311">
        <f t="shared" ca="1" si="118"/>
        <v>0</v>
      </c>
      <c r="V291" s="306">
        <f t="shared" ca="1" si="119"/>
        <v>1.0783075789315815</v>
      </c>
      <c r="W291" s="304">
        <f t="shared" ca="1" si="120"/>
        <v>11.512157670024044</v>
      </c>
      <c r="Y291" s="314" t="str">
        <f t="shared" ca="1" si="138"/>
        <v/>
      </c>
      <c r="Z291" s="315" t="str">
        <f t="shared" ca="1" si="139"/>
        <v/>
      </c>
      <c r="AA291" s="316" t="str">
        <f t="shared" ca="1" si="140"/>
        <v/>
      </c>
      <c r="AC291" s="310" t="e">
        <f t="shared" ca="1" si="141"/>
        <v>#N/A</v>
      </c>
      <c r="AD291" s="323" t="e">
        <f t="shared" ca="1" si="142"/>
        <v>#N/A</v>
      </c>
      <c r="AE291" s="324">
        <f t="shared" ca="1" si="121"/>
        <v>1273.754512078355</v>
      </c>
      <c r="AG291" s="306">
        <f t="shared" ca="1" si="143"/>
        <v>-10.509699652831753</v>
      </c>
      <c r="AH291" s="304">
        <f t="shared" ca="1" si="144"/>
        <v>-1.6407006825798449</v>
      </c>
    </row>
    <row r="292" spans="1:34" x14ac:dyDescent="0.2">
      <c r="A292" s="347">
        <f t="shared" ca="1" si="122"/>
        <v>0.1</v>
      </c>
      <c r="B292" s="304">
        <f t="shared" ca="1" si="123"/>
        <v>10.799999999999979</v>
      </c>
      <c r="D292" s="306">
        <f t="shared" ca="1" si="124"/>
        <v>-0.68621244002806658</v>
      </c>
      <c r="E292" s="307">
        <f t="shared" ca="1" si="125"/>
        <v>-11.234451792471994</v>
      </c>
      <c r="F292" s="304">
        <f t="shared" ca="1" si="126"/>
        <v>11.255389579673663</v>
      </c>
      <c r="G292" s="306">
        <f t="shared" ca="1" si="127"/>
        <v>24.68381933440131</v>
      </c>
      <c r="H292" s="307">
        <f t="shared" ca="1" si="128"/>
        <v>50.258104167952133</v>
      </c>
      <c r="I292" s="304">
        <f t="shared" ca="1" si="129"/>
        <v>55.992570681208157</v>
      </c>
      <c r="J292" s="306">
        <f t="shared" ca="1" si="130"/>
        <v>323.93080613270928</v>
      </c>
      <c r="K292" s="307">
        <f t="shared" ca="1" si="131"/>
        <v>1278.8364947541127</v>
      </c>
      <c r="L292" s="304">
        <f t="shared" ca="1" si="116"/>
        <v>1319.2247524500033</v>
      </c>
      <c r="M292" s="306">
        <f t="shared" ca="1" si="132"/>
        <v>1.1142609405413051</v>
      </c>
      <c r="N292" s="304">
        <f t="shared" ca="1" si="133"/>
        <v>63.842449169294348</v>
      </c>
      <c r="P292" s="310">
        <f t="shared" ca="1" si="134"/>
        <v>23</v>
      </c>
      <c r="Q292" s="304">
        <f t="shared" ca="1" si="135"/>
        <v>0</v>
      </c>
      <c r="R292" s="306">
        <f t="shared" ca="1" si="136"/>
        <v>0</v>
      </c>
      <c r="S292" s="307">
        <f t="shared" ca="1" si="137"/>
        <v>7.2810000000000015</v>
      </c>
      <c r="T292" s="304">
        <f t="shared" ca="1" si="117"/>
        <v>71.426610000000025</v>
      </c>
      <c r="U292" s="311">
        <f t="shared" ca="1" si="118"/>
        <v>0</v>
      </c>
      <c r="V292" s="306">
        <f t="shared" ca="1" si="119"/>
        <v>1.0777574845119005</v>
      </c>
      <c r="W292" s="304">
        <f t="shared" ca="1" si="120"/>
        <v>11.090360343514634</v>
      </c>
      <c r="Y292" s="314" t="str">
        <f t="shared" ca="1" si="138"/>
        <v/>
      </c>
      <c r="Z292" s="315" t="str">
        <f t="shared" ca="1" si="139"/>
        <v/>
      </c>
      <c r="AA292" s="316" t="str">
        <f t="shared" ca="1" si="140"/>
        <v/>
      </c>
      <c r="AC292" s="310" t="e">
        <f t="shared" ca="1" si="141"/>
        <v>#N/A</v>
      </c>
      <c r="AD292" s="323" t="e">
        <f t="shared" ca="1" si="142"/>
        <v>#N/A</v>
      </c>
      <c r="AE292" s="324">
        <f t="shared" ca="1" si="121"/>
        <v>1278.8364947541127</v>
      </c>
      <c r="AG292" s="306">
        <f t="shared" ca="1" si="143"/>
        <v>-10.419063489641216</v>
      </c>
      <c r="AH292" s="304">
        <f t="shared" ca="1" si="144"/>
        <v>-1.581123152042857</v>
      </c>
    </row>
    <row r="293" spans="1:34" x14ac:dyDescent="0.2">
      <c r="A293" s="347">
        <f t="shared" ca="1" si="122"/>
        <v>0.1</v>
      </c>
      <c r="B293" s="304">
        <f t="shared" ca="1" si="123"/>
        <v>10.899999999999979</v>
      </c>
      <c r="D293" s="306">
        <f t="shared" ca="1" si="124"/>
        <v>-0.67148540635509191</v>
      </c>
      <c r="E293" s="307">
        <f t="shared" ca="1" si="125"/>
        <v>-11.177194559426249</v>
      </c>
      <c r="F293" s="304">
        <f t="shared" ca="1" si="126"/>
        <v>11.197346599539356</v>
      </c>
      <c r="G293" s="306">
        <f t="shared" ca="1" si="127"/>
        <v>24.616670793765802</v>
      </c>
      <c r="H293" s="307">
        <f t="shared" ca="1" si="128"/>
        <v>49.140384712009507</v>
      </c>
      <c r="I293" s="304">
        <f t="shared" ca="1" si="129"/>
        <v>54.961421839440618</v>
      </c>
      <c r="J293" s="306">
        <f t="shared" ca="1" si="130"/>
        <v>326.39583063911766</v>
      </c>
      <c r="K293" s="307">
        <f t="shared" ca="1" si="131"/>
        <v>1283.8064191981107</v>
      </c>
      <c r="L293" s="304">
        <f t="shared" ca="1" si="116"/>
        <v>1324.6483156796278</v>
      </c>
      <c r="M293" s="306">
        <f t="shared" ca="1" si="132"/>
        <v>1.1063923403005456</v>
      </c>
      <c r="N293" s="304">
        <f t="shared" ca="1" si="133"/>
        <v>63.391611584823202</v>
      </c>
      <c r="P293" s="310">
        <f t="shared" ca="1" si="134"/>
        <v>23</v>
      </c>
      <c r="Q293" s="304">
        <f t="shared" ca="1" si="135"/>
        <v>0</v>
      </c>
      <c r="R293" s="306">
        <f t="shared" ca="1" si="136"/>
        <v>0</v>
      </c>
      <c r="S293" s="307">
        <f t="shared" ca="1" si="137"/>
        <v>7.2810000000000015</v>
      </c>
      <c r="T293" s="304">
        <f t="shared" ca="1" si="117"/>
        <v>71.426610000000025</v>
      </c>
      <c r="U293" s="311">
        <f t="shared" ca="1" si="118"/>
        <v>0</v>
      </c>
      <c r="V293" s="306">
        <f t="shared" ca="1" si="119"/>
        <v>1.077219773799565</v>
      </c>
      <c r="W293" s="304">
        <f t="shared" ca="1" si="120"/>
        <v>10.680314255087479</v>
      </c>
      <c r="Y293" s="314" t="str">
        <f t="shared" ca="1" si="138"/>
        <v/>
      </c>
      <c r="Z293" s="315" t="str">
        <f t="shared" ca="1" si="139"/>
        <v/>
      </c>
      <c r="AA293" s="316" t="str">
        <f t="shared" ca="1" si="140"/>
        <v/>
      </c>
      <c r="AC293" s="310" t="e">
        <f t="shared" ca="1" si="141"/>
        <v>#N/A</v>
      </c>
      <c r="AD293" s="323" t="e">
        <f t="shared" ca="1" si="142"/>
        <v>#N/A</v>
      </c>
      <c r="AE293" s="324">
        <f t="shared" ca="1" si="121"/>
        <v>1283.8064191981107</v>
      </c>
      <c r="AG293" s="306">
        <f t="shared" ca="1" si="143"/>
        <v>-10.328502976259312</v>
      </c>
      <c r="AH293" s="304">
        <f t="shared" ca="1" si="144"/>
        <v>-1.5231919164283247</v>
      </c>
    </row>
    <row r="294" spans="1:34" x14ac:dyDescent="0.2">
      <c r="A294" s="347">
        <f t="shared" ca="1" si="122"/>
        <v>0.1</v>
      </c>
      <c r="B294" s="304">
        <f t="shared" ca="1" si="123"/>
        <v>10.999999999999979</v>
      </c>
      <c r="D294" s="306">
        <f t="shared" ca="1" si="124"/>
        <v>-0.65699847100587494</v>
      </c>
      <c r="E294" s="307">
        <f t="shared" ca="1" si="125"/>
        <v>-11.121516000311749</v>
      </c>
      <c r="F294" s="304">
        <f t="shared" ca="1" si="126"/>
        <v>11.140905041157755</v>
      </c>
      <c r="G294" s="306">
        <f t="shared" ca="1" si="127"/>
        <v>24.550970946665213</v>
      </c>
      <c r="H294" s="307">
        <f t="shared" ca="1" si="128"/>
        <v>48.028233111978331</v>
      </c>
      <c r="I294" s="304">
        <f t="shared" ca="1" si="129"/>
        <v>53.939422969499134</v>
      </c>
      <c r="J294" s="306">
        <f t="shared" ca="1" si="130"/>
        <v>328.85421272613922</v>
      </c>
      <c r="K294" s="307">
        <f t="shared" ca="1" si="131"/>
        <v>1288.66485008931</v>
      </c>
      <c r="L294" s="304">
        <f t="shared" ca="1" si="116"/>
        <v>1329.9632284704087</v>
      </c>
      <c r="M294" s="306">
        <f t="shared" ca="1" si="132"/>
        <v>1.0982464440835105</v>
      </c>
      <c r="N294" s="304">
        <f t="shared" ca="1" si="133"/>
        <v>62.924886111235509</v>
      </c>
      <c r="P294" s="310">
        <f t="shared" ca="1" si="134"/>
        <v>23</v>
      </c>
      <c r="Q294" s="304">
        <f t="shared" ca="1" si="135"/>
        <v>0</v>
      </c>
      <c r="R294" s="306">
        <f t="shared" ca="1" si="136"/>
        <v>0</v>
      </c>
      <c r="S294" s="307">
        <f t="shared" ca="1" si="137"/>
        <v>7.2810000000000015</v>
      </c>
      <c r="T294" s="304">
        <f t="shared" ca="1" si="117"/>
        <v>71.426610000000025</v>
      </c>
      <c r="U294" s="311">
        <f t="shared" ca="1" si="118"/>
        <v>0</v>
      </c>
      <c r="V294" s="306">
        <f t="shared" ca="1" si="119"/>
        <v>1.0766943685782362</v>
      </c>
      <c r="W294" s="304">
        <f t="shared" ca="1" si="120"/>
        <v>10.281792379807586</v>
      </c>
      <c r="Y294" s="314" t="str">
        <f t="shared" ca="1" si="138"/>
        <v/>
      </c>
      <c r="Z294" s="315" t="str">
        <f t="shared" ca="1" si="139"/>
        <v/>
      </c>
      <c r="AA294" s="316" t="str">
        <f t="shared" ca="1" si="140"/>
        <v/>
      </c>
      <c r="AC294" s="310">
        <f t="shared" ca="1" si="141"/>
        <v>10.999999999999979</v>
      </c>
      <c r="AD294" s="323">
        <f t="shared" ca="1" si="142"/>
        <v>328.85421272613922</v>
      </c>
      <c r="AE294" s="324">
        <f t="shared" ca="1" si="121"/>
        <v>1288.66485008931</v>
      </c>
      <c r="AG294" s="306">
        <f t="shared" ca="1" si="143"/>
        <v>-10.237884521121671</v>
      </c>
      <c r="AH294" s="304">
        <f t="shared" ca="1" si="144"/>
        <v>-1.4668746401713333</v>
      </c>
    </row>
    <row r="295" spans="1:34" x14ac:dyDescent="0.2">
      <c r="A295" s="347">
        <f t="shared" ca="1" si="122"/>
        <v>0.1</v>
      </c>
      <c r="B295" s="304">
        <f t="shared" ca="1" si="123"/>
        <v>11.099999999999978</v>
      </c>
      <c r="D295" s="306">
        <f t="shared" ca="1" si="124"/>
        <v>-0.64274717284942406</v>
      </c>
      <c r="E295" s="307">
        <f t="shared" ca="1" si="125"/>
        <v>-11.067384529383363</v>
      </c>
      <c r="F295" s="304">
        <f t="shared" ca="1" si="126"/>
        <v>11.086032845406878</v>
      </c>
      <c r="G295" s="306">
        <f t="shared" ca="1" si="127"/>
        <v>24.486696229380271</v>
      </c>
      <c r="H295" s="307">
        <f t="shared" ca="1" si="128"/>
        <v>46.921494659039993</v>
      </c>
      <c r="I295" s="304">
        <f t="shared" ca="1" si="129"/>
        <v>52.926599676044411</v>
      </c>
      <c r="J295" s="306">
        <f t="shared" ca="1" si="130"/>
        <v>331.30609608494149</v>
      </c>
      <c r="K295" s="307">
        <f t="shared" ca="1" si="131"/>
        <v>1293.4123364778609</v>
      </c>
      <c r="L295" s="304">
        <f t="shared" ca="1" si="116"/>
        <v>1335.1701020679589</v>
      </c>
      <c r="M295" s="306">
        <f t="shared" ca="1" si="132"/>
        <v>1.0898099395896228</v>
      </c>
      <c r="N295" s="304">
        <f t="shared" ca="1" si="133"/>
        <v>62.441510009892596</v>
      </c>
      <c r="P295" s="310">
        <f t="shared" ca="1" si="134"/>
        <v>23</v>
      </c>
      <c r="Q295" s="304">
        <f t="shared" ca="1" si="135"/>
        <v>0</v>
      </c>
      <c r="R295" s="306">
        <f t="shared" ca="1" si="136"/>
        <v>0</v>
      </c>
      <c r="S295" s="307">
        <f t="shared" ca="1" si="137"/>
        <v>7.2810000000000015</v>
      </c>
      <c r="T295" s="304">
        <f t="shared" ca="1" si="117"/>
        <v>71.426610000000025</v>
      </c>
      <c r="U295" s="311">
        <f t="shared" ca="1" si="118"/>
        <v>0</v>
      </c>
      <c r="V295" s="306">
        <f t="shared" ca="1" si="119"/>
        <v>1.076181192835769</v>
      </c>
      <c r="W295" s="304">
        <f t="shared" ca="1" si="120"/>
        <v>9.8945758142264371</v>
      </c>
      <c r="Y295" s="314" t="str">
        <f t="shared" ca="1" si="138"/>
        <v/>
      </c>
      <c r="Z295" s="315" t="str">
        <f t="shared" ca="1" si="139"/>
        <v/>
      </c>
      <c r="AA295" s="316" t="str">
        <f t="shared" ca="1" si="140"/>
        <v/>
      </c>
      <c r="AC295" s="310" t="e">
        <f t="shared" ca="1" si="141"/>
        <v>#N/A</v>
      </c>
      <c r="AD295" s="323" t="e">
        <f t="shared" ca="1" si="142"/>
        <v>#N/A</v>
      </c>
      <c r="AE295" s="324">
        <f t="shared" ca="1" si="121"/>
        <v>1293.4123364778609</v>
      </c>
      <c r="AG295" s="306">
        <f t="shared" ca="1" si="143"/>
        <v>-10.147067972775654</v>
      </c>
      <c r="AH295" s="304">
        <f t="shared" ca="1" si="144"/>
        <v>-1.4121401428110951</v>
      </c>
    </row>
    <row r="296" spans="1:34" x14ac:dyDescent="0.2">
      <c r="A296" s="347">
        <f t="shared" ca="1" si="122"/>
        <v>0.1</v>
      </c>
      <c r="B296" s="304">
        <f t="shared" ca="1" si="123"/>
        <v>11.199999999999978</v>
      </c>
      <c r="D296" s="306">
        <f t="shared" ca="1" si="124"/>
        <v>-0.62872734573512146</v>
      </c>
      <c r="E296" s="307">
        <f t="shared" ca="1" si="125"/>
        <v>-11.01476958257466</v>
      </c>
      <c r="F296" s="304">
        <f t="shared" ca="1" si="126"/>
        <v>11.032698991293431</v>
      </c>
      <c r="G296" s="306">
        <f t="shared" ca="1" si="127"/>
        <v>24.423823494806758</v>
      </c>
      <c r="H296" s="307">
        <f t="shared" ca="1" si="128"/>
        <v>45.820017700782529</v>
      </c>
      <c r="I296" s="304">
        <f t="shared" ca="1" si="129"/>
        <v>51.922992750856523</v>
      </c>
      <c r="J296" s="306">
        <f t="shared" ca="1" si="130"/>
        <v>333.75162207115085</v>
      </c>
      <c r="K296" s="307">
        <f t="shared" ca="1" si="131"/>
        <v>1298.0494120958519</v>
      </c>
      <c r="L296" s="304">
        <f t="shared" ca="1" si="116"/>
        <v>1340.2695331452965</v>
      </c>
      <c r="M296" s="306">
        <f t="shared" ca="1" si="132"/>
        <v>1.0810687402963655</v>
      </c>
      <c r="N296" s="304">
        <f t="shared" ca="1" si="133"/>
        <v>61.940676182506209</v>
      </c>
      <c r="P296" s="310">
        <f t="shared" ca="1" si="134"/>
        <v>23</v>
      </c>
      <c r="Q296" s="304">
        <f t="shared" ca="1" si="135"/>
        <v>0</v>
      </c>
      <c r="R296" s="306">
        <f t="shared" ca="1" si="136"/>
        <v>0</v>
      </c>
      <c r="S296" s="307">
        <f t="shared" ca="1" si="137"/>
        <v>7.2810000000000015</v>
      </c>
      <c r="T296" s="304">
        <f t="shared" ca="1" si="117"/>
        <v>71.426610000000025</v>
      </c>
      <c r="U296" s="311">
        <f t="shared" ca="1" si="118"/>
        <v>0</v>
      </c>
      <c r="V296" s="306">
        <f t="shared" ca="1" si="119"/>
        <v>1.0756801727190712</v>
      </c>
      <c r="W296" s="304">
        <f t="shared" ca="1" si="120"/>
        <v>9.5184535004540454</v>
      </c>
      <c r="Y296" s="314" t="str">
        <f t="shared" ca="1" si="138"/>
        <v/>
      </c>
      <c r="Z296" s="315" t="str">
        <f t="shared" ca="1" si="139"/>
        <v/>
      </c>
      <c r="AA296" s="316" t="str">
        <f t="shared" ca="1" si="140"/>
        <v/>
      </c>
      <c r="AC296" s="310" t="e">
        <f t="shared" ca="1" si="141"/>
        <v>#N/A</v>
      </c>
      <c r="AD296" s="323" t="e">
        <f t="shared" ca="1" si="142"/>
        <v>#N/A</v>
      </c>
      <c r="AE296" s="324">
        <f t="shared" ca="1" si="121"/>
        <v>1298.0494120958519</v>
      </c>
      <c r="AG296" s="306">
        <f t="shared" ca="1" si="143"/>
        <v>-10.05590593242567</v>
      </c>
      <c r="AH296" s="304">
        <f t="shared" ca="1" si="144"/>
        <v>-1.3589583593224055</v>
      </c>
    </row>
    <row r="297" spans="1:34" x14ac:dyDescent="0.2">
      <c r="A297" s="347">
        <f t="shared" ca="1" si="122"/>
        <v>0.1</v>
      </c>
      <c r="B297" s="304">
        <f t="shared" ca="1" si="123"/>
        <v>11.299999999999978</v>
      </c>
      <c r="D297" s="306">
        <f t="shared" ca="1" si="124"/>
        <v>-0.6149351211187517</v>
      </c>
      <c r="E297" s="307">
        <f t="shared" ca="1" si="125"/>
        <v>-10.963641572151275</v>
      </c>
      <c r="F297" s="304">
        <f t="shared" ca="1" si="126"/>
        <v>10.980873450039802</v>
      </c>
      <c r="G297" s="306">
        <f t="shared" ca="1" si="127"/>
        <v>24.362329982694881</v>
      </c>
      <c r="H297" s="307">
        <f t="shared" ca="1" si="128"/>
        <v>44.723653543567401</v>
      </c>
      <c r="I297" s="304">
        <f t="shared" ca="1" si="129"/>
        <v>50.928659009154785</v>
      </c>
      <c r="J297" s="306">
        <f t="shared" ca="1" si="130"/>
        <v>336.19092974502593</v>
      </c>
      <c r="K297" s="307">
        <f t="shared" ca="1" si="131"/>
        <v>1302.5765956580694</v>
      </c>
      <c r="L297" s="304">
        <f t="shared" ca="1" si="116"/>
        <v>1345.2621041265493</v>
      </c>
      <c r="M297" s="306">
        <f t="shared" ca="1" si="132"/>
        <v>1.0720079381928489</v>
      </c>
      <c r="N297" s="304">
        <f t="shared" ca="1" si="133"/>
        <v>61.421530462971454</v>
      </c>
      <c r="P297" s="310">
        <f t="shared" ca="1" si="134"/>
        <v>23</v>
      </c>
      <c r="Q297" s="304">
        <f t="shared" ca="1" si="135"/>
        <v>0</v>
      </c>
      <c r="R297" s="306">
        <f t="shared" ca="1" si="136"/>
        <v>0</v>
      </c>
      <c r="S297" s="307">
        <f t="shared" ca="1" si="137"/>
        <v>7.2810000000000015</v>
      </c>
      <c r="T297" s="304">
        <f t="shared" ca="1" si="117"/>
        <v>71.426610000000025</v>
      </c>
      <c r="U297" s="311">
        <f t="shared" ca="1" si="118"/>
        <v>0</v>
      </c>
      <c r="V297" s="306">
        <f t="shared" ca="1" si="119"/>
        <v>1.075191236490485</v>
      </c>
      <c r="W297" s="304">
        <f t="shared" ca="1" si="120"/>
        <v>9.1532219624849187</v>
      </c>
      <c r="Y297" s="314" t="str">
        <f t="shared" ca="1" si="138"/>
        <v/>
      </c>
      <c r="Z297" s="315" t="str">
        <f t="shared" ca="1" si="139"/>
        <v/>
      </c>
      <c r="AA297" s="316" t="str">
        <f t="shared" ca="1" si="140"/>
        <v/>
      </c>
      <c r="AC297" s="310" t="e">
        <f t="shared" ca="1" si="141"/>
        <v>#N/A</v>
      </c>
      <c r="AD297" s="323" t="e">
        <f t="shared" ca="1" si="142"/>
        <v>#N/A</v>
      </c>
      <c r="AE297" s="324">
        <f t="shared" ca="1" si="121"/>
        <v>1302.5765956580694</v>
      </c>
      <c r="AG297" s="306">
        <f t="shared" ca="1" si="143"/>
        <v>-9.9642430135430491</v>
      </c>
      <c r="AH297" s="304">
        <f t="shared" ca="1" si="144"/>
        <v>-1.3073003022186573</v>
      </c>
    </row>
    <row r="298" spans="1:34" x14ac:dyDescent="0.2">
      <c r="A298" s="347">
        <f t="shared" ca="1" si="122"/>
        <v>0.1</v>
      </c>
      <c r="B298" s="304">
        <f t="shared" ca="1" si="123"/>
        <v>11.399999999999977</v>
      </c>
      <c r="D298" s="306">
        <f t="shared" ca="1" si="124"/>
        <v>-0.60136693176171918</v>
      </c>
      <c r="E298" s="307">
        <f t="shared" ca="1" si="125"/>
        <v>-10.913971842092842</v>
      </c>
      <c r="F298" s="304">
        <f t="shared" ca="1" si="126"/>
        <v>10.930527139923853</v>
      </c>
      <c r="G298" s="306">
        <f t="shared" ca="1" si="127"/>
        <v>24.302193289518708</v>
      </c>
      <c r="H298" s="307">
        <f t="shared" ca="1" si="128"/>
        <v>43.632256359358117</v>
      </c>
      <c r="I298" s="304">
        <f t="shared" ca="1" si="129"/>
        <v>49.943672208698018</v>
      </c>
      <c r="J298" s="306">
        <f t="shared" ca="1" si="130"/>
        <v>338.62415590863662</v>
      </c>
      <c r="K298" s="307">
        <f t="shared" ca="1" si="131"/>
        <v>1306.9943911532157</v>
      </c>
      <c r="L298" s="304">
        <f t="shared" ca="1" si="116"/>
        <v>1350.1483835011622</v>
      </c>
      <c r="M298" s="306">
        <f t="shared" ca="1" si="132"/>
        <v>1.0626117543239959</v>
      </c>
      <c r="N298" s="304">
        <f t="shared" ca="1" si="133"/>
        <v>60.88316878375727</v>
      </c>
      <c r="P298" s="310">
        <f t="shared" ca="1" si="134"/>
        <v>23</v>
      </c>
      <c r="Q298" s="304">
        <f t="shared" ca="1" si="135"/>
        <v>0</v>
      </c>
      <c r="R298" s="306">
        <f t="shared" ca="1" si="136"/>
        <v>0</v>
      </c>
      <c r="S298" s="307">
        <f t="shared" ca="1" si="137"/>
        <v>7.2810000000000015</v>
      </c>
      <c r="T298" s="304">
        <f t="shared" ca="1" si="117"/>
        <v>71.426610000000025</v>
      </c>
      <c r="U298" s="311">
        <f t="shared" ca="1" si="118"/>
        <v>0</v>
      </c>
      <c r="V298" s="306">
        <f t="shared" ca="1" si="119"/>
        <v>1.0747143144856262</v>
      </c>
      <c r="W298" s="304">
        <f t="shared" ca="1" si="120"/>
        <v>8.7986850541658477</v>
      </c>
      <c r="Y298" s="314" t="str">
        <f t="shared" ca="1" si="138"/>
        <v/>
      </c>
      <c r="Z298" s="315" t="str">
        <f t="shared" ca="1" si="139"/>
        <v/>
      </c>
      <c r="AA298" s="316" t="str">
        <f t="shared" ca="1" si="140"/>
        <v/>
      </c>
      <c r="AC298" s="310" t="e">
        <f t="shared" ca="1" si="141"/>
        <v>#N/A</v>
      </c>
      <c r="AD298" s="323" t="e">
        <f t="shared" ca="1" si="142"/>
        <v>#N/A</v>
      </c>
      <c r="AE298" s="324">
        <f t="shared" ca="1" si="121"/>
        <v>1306.9943911532157</v>
      </c>
      <c r="AG298" s="306">
        <f t="shared" ca="1" si="143"/>
        <v>-9.8719150447667339</v>
      </c>
      <c r="AH298" s="304">
        <f t="shared" ca="1" si="144"/>
        <v>-1.2571380253378543</v>
      </c>
    </row>
    <row r="299" spans="1:34" x14ac:dyDescent="0.2">
      <c r="A299" s="347">
        <f t="shared" ca="1" si="122"/>
        <v>0.1</v>
      </c>
      <c r="B299" s="304">
        <f t="shared" ca="1" si="123"/>
        <v>11.499999999999977</v>
      </c>
      <c r="D299" s="306">
        <f t="shared" ca="1" si="124"/>
        <v>-0.58801951655382156</v>
      </c>
      <c r="E299" s="307">
        <f t="shared" ca="1" si="125"/>
        <v>-10.865732624003433</v>
      </c>
      <c r="F299" s="304">
        <f t="shared" ca="1" si="126"/>
        <v>10.881631881670172</v>
      </c>
      <c r="G299" s="306">
        <f t="shared" ca="1" si="127"/>
        <v>24.243391337863326</v>
      </c>
      <c r="H299" s="307">
        <f t="shared" ca="1" si="128"/>
        <v>42.545683096957774</v>
      </c>
      <c r="I299" s="304">
        <f t="shared" ca="1" si="129"/>
        <v>48.968124057876111</v>
      </c>
      <c r="J299" s="306">
        <f t="shared" ca="1" si="130"/>
        <v>341.05143514000571</v>
      </c>
      <c r="K299" s="307">
        <f t="shared" ca="1" si="131"/>
        <v>1311.3032881260315</v>
      </c>
      <c r="L299" s="304">
        <f t="shared" ca="1" si="116"/>
        <v>1354.9289261290421</v>
      </c>
      <c r="M299" s="306">
        <f t="shared" ca="1" si="132"/>
        <v>1.0528634872688305</v>
      </c>
      <c r="N299" s="304">
        <f t="shared" ca="1" si="133"/>
        <v>60.32463422392987</v>
      </c>
      <c r="P299" s="310">
        <f t="shared" ca="1" si="134"/>
        <v>23</v>
      </c>
      <c r="Q299" s="304">
        <f t="shared" ca="1" si="135"/>
        <v>0</v>
      </c>
      <c r="R299" s="306">
        <f t="shared" ca="1" si="136"/>
        <v>0</v>
      </c>
      <c r="S299" s="307">
        <f t="shared" ca="1" si="137"/>
        <v>7.2810000000000015</v>
      </c>
      <c r="T299" s="304">
        <f t="shared" ca="1" si="117"/>
        <v>71.426610000000025</v>
      </c>
      <c r="U299" s="311">
        <f t="shared" ca="1" si="118"/>
        <v>0</v>
      </c>
      <c r="V299" s="306">
        <f t="shared" ca="1" si="119"/>
        <v>1.0742493390726235</v>
      </c>
      <c r="W299" s="304">
        <f t="shared" ca="1" si="120"/>
        <v>8.4546537182236463</v>
      </c>
      <c r="Y299" s="314" t="str">
        <f t="shared" ca="1" si="138"/>
        <v/>
      </c>
      <c r="Z299" s="315" t="str">
        <f t="shared" ca="1" si="139"/>
        <v/>
      </c>
      <c r="AA299" s="316" t="str">
        <f t="shared" ca="1" si="140"/>
        <v/>
      </c>
      <c r="AC299" s="310" t="e">
        <f t="shared" ca="1" si="141"/>
        <v>#N/A</v>
      </c>
      <c r="AD299" s="323" t="e">
        <f t="shared" ca="1" si="142"/>
        <v>#N/A</v>
      </c>
      <c r="AE299" s="324">
        <f t="shared" ca="1" si="121"/>
        <v>1311.3032881260315</v>
      </c>
      <c r="AG299" s="306">
        <f t="shared" ca="1" si="143"/>
        <v>-9.7787482124112461</v>
      </c>
      <c r="AH299" s="304">
        <f t="shared" ca="1" si="144"/>
        <v>-1.2084445892275575</v>
      </c>
    </row>
    <row r="300" spans="1:34" x14ac:dyDescent="0.2">
      <c r="A300" s="347">
        <f t="shared" ca="1" si="122"/>
        <v>0.1</v>
      </c>
      <c r="B300" s="304">
        <f t="shared" ca="1" si="123"/>
        <v>11.599999999999977</v>
      </c>
      <c r="D300" s="306">
        <f t="shared" ca="1" si="124"/>
        <v>-0.57488992651435067</v>
      </c>
      <c r="E300" s="307">
        <f t="shared" ca="1" si="125"/>
        <v>-10.818896993339079</v>
      </c>
      <c r="F300" s="304">
        <f t="shared" ca="1" si="126"/>
        <v>10.834160354180154</v>
      </c>
      <c r="G300" s="306">
        <f t="shared" ca="1" si="127"/>
        <v>24.18590234521189</v>
      </c>
      <c r="H300" s="307">
        <f t="shared" ca="1" si="128"/>
        <v>41.463793397623867</v>
      </c>
      <c r="I300" s="304">
        <f t="shared" ca="1" si="129"/>
        <v>48.002125319333132</v>
      </c>
      <c r="J300" s="306">
        <f t="shared" ca="1" si="130"/>
        <v>343.47289982415947</v>
      </c>
      <c r="K300" s="307">
        <f t="shared" ca="1" si="131"/>
        <v>1315.5037619507605</v>
      </c>
      <c r="L300" s="304">
        <f t="shared" ca="1" si="116"/>
        <v>1359.604273537054</v>
      </c>
      <c r="M300" s="306">
        <f t="shared" ca="1" si="132"/>
        <v>1.0427454597493233</v>
      </c>
      <c r="N300" s="304">
        <f t="shared" ca="1" si="133"/>
        <v>59.744913950064884</v>
      </c>
      <c r="P300" s="310">
        <f t="shared" ca="1" si="134"/>
        <v>23</v>
      </c>
      <c r="Q300" s="304">
        <f t="shared" ca="1" si="135"/>
        <v>0</v>
      </c>
      <c r="R300" s="306">
        <f t="shared" ca="1" si="136"/>
        <v>0</v>
      </c>
      <c r="S300" s="307">
        <f t="shared" ca="1" si="137"/>
        <v>7.2810000000000015</v>
      </c>
      <c r="T300" s="304">
        <f t="shared" ca="1" si="117"/>
        <v>71.426610000000025</v>
      </c>
      <c r="U300" s="311">
        <f t="shared" ca="1" si="118"/>
        <v>0</v>
      </c>
      <c r="V300" s="306">
        <f t="shared" ca="1" si="119"/>
        <v>1.0737962446126865</v>
      </c>
      <c r="W300" s="304">
        <f t="shared" ca="1" si="120"/>
        <v>8.1209457557986546</v>
      </c>
      <c r="Y300" s="314" t="str">
        <f t="shared" ca="1" si="138"/>
        <v/>
      </c>
      <c r="Z300" s="315" t="str">
        <f t="shared" ca="1" si="139"/>
        <v/>
      </c>
      <c r="AA300" s="316" t="str">
        <f t="shared" ca="1" si="140"/>
        <v/>
      </c>
      <c r="AC300" s="310" t="e">
        <f t="shared" ca="1" si="141"/>
        <v>#N/A</v>
      </c>
      <c r="AD300" s="323" t="e">
        <f t="shared" ca="1" si="142"/>
        <v>#N/A</v>
      </c>
      <c r="AE300" s="324">
        <f t="shared" ca="1" si="121"/>
        <v>1315.5037619507605</v>
      </c>
      <c r="AG300" s="306">
        <f t="shared" ca="1" si="143"/>
        <v>-9.6845581391153974</v>
      </c>
      <c r="AH300" s="304">
        <f t="shared" ca="1" si="144"/>
        <v>-1.1611940280488455</v>
      </c>
    </row>
    <row r="301" spans="1:34" x14ac:dyDescent="0.2">
      <c r="A301" s="347">
        <f t="shared" ca="1" si="122"/>
        <v>0.1</v>
      </c>
      <c r="B301" s="304">
        <f t="shared" ca="1" si="123"/>
        <v>11.699999999999976</v>
      </c>
      <c r="D301" s="306">
        <f t="shared" ca="1" si="124"/>
        <v>-0.56197553203028794</v>
      </c>
      <c r="E301" s="307">
        <f t="shared" ca="1" si="125"/>
        <v>-10.773438825727199</v>
      </c>
      <c r="F301" s="304">
        <f t="shared" ca="1" si="126"/>
        <v>10.788086050374597</v>
      </c>
      <c r="G301" s="306">
        <f t="shared" ca="1" si="127"/>
        <v>24.129704792008862</v>
      </c>
      <c r="H301" s="307">
        <f t="shared" ca="1" si="128"/>
        <v>40.386449515051147</v>
      </c>
      <c r="I301" s="304">
        <f t="shared" ca="1" si="129"/>
        <v>47.045807015942138</v>
      </c>
      <c r="J301" s="306">
        <f t="shared" ca="1" si="130"/>
        <v>345.8886801810205</v>
      </c>
      <c r="K301" s="307">
        <f t="shared" ca="1" si="131"/>
        <v>1319.5962740963942</v>
      </c>
      <c r="L301" s="304">
        <f t="shared" ca="1" si="116"/>
        <v>1364.1749542072871</v>
      </c>
      <c r="M301" s="306">
        <f t="shared" ca="1" si="132"/>
        <v>1.0322389636580669</v>
      </c>
      <c r="N301" s="304">
        <f t="shared" ca="1" si="133"/>
        <v>59.142936066565198</v>
      </c>
      <c r="P301" s="310">
        <f t="shared" ca="1" si="134"/>
        <v>23</v>
      </c>
      <c r="Q301" s="304">
        <f t="shared" ca="1" si="135"/>
        <v>0</v>
      </c>
      <c r="R301" s="306">
        <f t="shared" ca="1" si="136"/>
        <v>0</v>
      </c>
      <c r="S301" s="307">
        <f t="shared" ca="1" si="137"/>
        <v>7.2810000000000015</v>
      </c>
      <c r="T301" s="304">
        <f t="shared" ca="1" si="117"/>
        <v>71.426610000000025</v>
      </c>
      <c r="U301" s="311">
        <f t="shared" ca="1" si="118"/>
        <v>0</v>
      </c>
      <c r="V301" s="306">
        <f t="shared" ca="1" si="119"/>
        <v>1.0733549674219527</v>
      </c>
      <c r="W301" s="304">
        <f t="shared" ca="1" si="120"/>
        <v>7.7973856059557072</v>
      </c>
      <c r="Y301" s="314" t="str">
        <f t="shared" ca="1" si="138"/>
        <v/>
      </c>
      <c r="Z301" s="315" t="str">
        <f t="shared" ca="1" si="139"/>
        <v/>
      </c>
      <c r="AA301" s="316" t="str">
        <f t="shared" ca="1" si="140"/>
        <v/>
      </c>
      <c r="AC301" s="310" t="e">
        <f t="shared" ca="1" si="141"/>
        <v>#N/A</v>
      </c>
      <c r="AD301" s="323" t="e">
        <f t="shared" ca="1" si="142"/>
        <v>#N/A</v>
      </c>
      <c r="AE301" s="324">
        <f t="shared" ca="1" si="121"/>
        <v>1319.5962740963942</v>
      </c>
      <c r="AG301" s="306">
        <f t="shared" ca="1" si="143"/>
        <v>-9.5891488955508173</v>
      </c>
      <c r="AH301" s="304">
        <f t="shared" ca="1" si="144"/>
        <v>-1.1153613179231772</v>
      </c>
    </row>
    <row r="302" spans="1:34" x14ac:dyDescent="0.2">
      <c r="A302" s="347">
        <f t="shared" ca="1" si="122"/>
        <v>0.1</v>
      </c>
      <c r="B302" s="304">
        <f t="shared" ca="1" si="123"/>
        <v>11.799999999999976</v>
      </c>
      <c r="D302" s="306">
        <f t="shared" ca="1" si="124"/>
        <v>-0.54927403139377595</v>
      </c>
      <c r="E302" s="307">
        <f t="shared" ca="1" si="125"/>
        <v>-10.729332753136703</v>
      </c>
      <c r="F302" s="304">
        <f t="shared" ca="1" si="126"/>
        <v>10.743383232906456</v>
      </c>
      <c r="G302" s="306">
        <f t="shared" ca="1" si="127"/>
        <v>24.074777388869485</v>
      </c>
      <c r="H302" s="307">
        <f t="shared" ca="1" si="128"/>
        <v>39.313516239737474</v>
      </c>
      <c r="I302" s="304">
        <f t="shared" ca="1" si="129"/>
        <v>46.099321746157216</v>
      </c>
      <c r="J302" s="306">
        <f t="shared" ca="1" si="130"/>
        <v>348.2989042900644</v>
      </c>
      <c r="K302" s="307">
        <f t="shared" ca="1" si="131"/>
        <v>1323.5812723841336</v>
      </c>
      <c r="L302" s="304">
        <f t="shared" ca="1" si="116"/>
        <v>1368.6414838575008</v>
      </c>
      <c r="M302" s="306">
        <f t="shared" ca="1" si="132"/>
        <v>1.0213242039076675</v>
      </c>
      <c r="N302" s="304">
        <f t="shared" ca="1" si="133"/>
        <v>58.517566398468048</v>
      </c>
      <c r="P302" s="310">
        <f t="shared" ca="1" si="134"/>
        <v>23</v>
      </c>
      <c r="Q302" s="304">
        <f t="shared" ca="1" si="135"/>
        <v>0</v>
      </c>
      <c r="R302" s="306">
        <f t="shared" ca="1" si="136"/>
        <v>0</v>
      </c>
      <c r="S302" s="307">
        <f t="shared" ca="1" si="137"/>
        <v>7.2810000000000015</v>
      </c>
      <c r="T302" s="304">
        <f t="shared" ca="1" si="117"/>
        <v>71.426610000000025</v>
      </c>
      <c r="U302" s="311">
        <f t="shared" ca="1" si="118"/>
        <v>0</v>
      </c>
      <c r="V302" s="306">
        <f t="shared" ca="1" si="119"/>
        <v>1.0729254457345401</v>
      </c>
      <c r="W302" s="304">
        <f t="shared" ca="1" si="120"/>
        <v>7.4838041346673894</v>
      </c>
      <c r="Y302" s="314" t="str">
        <f t="shared" ca="1" si="138"/>
        <v/>
      </c>
      <c r="Z302" s="315" t="str">
        <f t="shared" ca="1" si="139"/>
        <v/>
      </c>
      <c r="AA302" s="316" t="str">
        <f t="shared" ca="1" si="140"/>
        <v/>
      </c>
      <c r="AC302" s="310" t="e">
        <f t="shared" ca="1" si="141"/>
        <v>#N/A</v>
      </c>
      <c r="AD302" s="323" t="e">
        <f t="shared" ca="1" si="142"/>
        <v>#N/A</v>
      </c>
      <c r="AE302" s="324">
        <f t="shared" ca="1" si="121"/>
        <v>1323.5812723841336</v>
      </c>
      <c r="AG302" s="306">
        <f t="shared" ca="1" si="143"/>
        <v>-9.4923119427170377</v>
      </c>
      <c r="AH302" s="304">
        <f t="shared" ca="1" si="144"/>
        <v>-1.0709223466495956</v>
      </c>
    </row>
    <row r="303" spans="1:34" x14ac:dyDescent="0.2">
      <c r="A303" s="347">
        <f t="shared" ca="1" si="122"/>
        <v>0.1</v>
      </c>
      <c r="B303" s="304">
        <f t="shared" ca="1" si="123"/>
        <v>11.899999999999975</v>
      </c>
      <c r="D303" s="306">
        <f t="shared" ca="1" si="124"/>
        <v>-0.53678346070354332</v>
      </c>
      <c r="E303" s="307">
        <f t="shared" ca="1" si="125"/>
        <v>-10.686554119638414</v>
      </c>
      <c r="F303" s="304">
        <f t="shared" ca="1" si="126"/>
        <v>10.700026889482363</v>
      </c>
      <c r="G303" s="306">
        <f t="shared" ca="1" si="127"/>
        <v>24.021099042799129</v>
      </c>
      <c r="H303" s="307">
        <f t="shared" ca="1" si="128"/>
        <v>38.244860827773635</v>
      </c>
      <c r="I303" s="304">
        <f t="shared" ca="1" si="129"/>
        <v>45.162845115866425</v>
      </c>
      <c r="J303" s="306">
        <f t="shared" ca="1" si="130"/>
        <v>350.70369811164784</v>
      </c>
      <c r="K303" s="307">
        <f t="shared" ca="1" si="131"/>
        <v>1327.4591912375092</v>
      </c>
      <c r="L303" s="304">
        <f t="shared" ca="1" si="116"/>
        <v>1373.0043657141546</v>
      </c>
      <c r="M303" s="306">
        <f t="shared" ca="1" si="132"/>
        <v>1.0099802416468253</v>
      </c>
      <c r="N303" s="304">
        <f t="shared" ca="1" si="133"/>
        <v>57.86760523796611</v>
      </c>
      <c r="P303" s="310">
        <f t="shared" ca="1" si="134"/>
        <v>23</v>
      </c>
      <c r="Q303" s="304">
        <f t="shared" ca="1" si="135"/>
        <v>0</v>
      </c>
      <c r="R303" s="306">
        <f t="shared" ca="1" si="136"/>
        <v>0</v>
      </c>
      <c r="S303" s="307">
        <f t="shared" ca="1" si="137"/>
        <v>7.2810000000000015</v>
      </c>
      <c r="T303" s="304">
        <f t="shared" ca="1" si="117"/>
        <v>71.426610000000025</v>
      </c>
      <c r="U303" s="311">
        <f t="shared" ca="1" si="118"/>
        <v>0</v>
      </c>
      <c r="V303" s="306">
        <f t="shared" ca="1" si="119"/>
        <v>1.0725076196667576</v>
      </c>
      <c r="W303" s="304">
        <f t="shared" ca="1" si="120"/>
        <v>7.1800384327859845</v>
      </c>
      <c r="Y303" s="314" t="str">
        <f t="shared" ca="1" si="138"/>
        <v/>
      </c>
      <c r="Z303" s="315" t="str">
        <f t="shared" ca="1" si="139"/>
        <v/>
      </c>
      <c r="AA303" s="316" t="str">
        <f t="shared" ca="1" si="140"/>
        <v/>
      </c>
      <c r="AC303" s="310" t="e">
        <f t="shared" ca="1" si="141"/>
        <v>#N/A</v>
      </c>
      <c r="AD303" s="323" t="e">
        <f t="shared" ca="1" si="142"/>
        <v>#N/A</v>
      </c>
      <c r="AE303" s="324">
        <f t="shared" ca="1" si="121"/>
        <v>1327.4591912375092</v>
      </c>
      <c r="AG303" s="306">
        <f t="shared" ca="1" si="143"/>
        <v>-9.3938250032453325</v>
      </c>
      <c r="AH303" s="304">
        <f t="shared" ca="1" si="144"/>
        <v>-1.0278538847228935</v>
      </c>
    </row>
    <row r="304" spans="1:34" x14ac:dyDescent="0.2">
      <c r="A304" s="347">
        <f t="shared" ca="1" si="122"/>
        <v>0.1</v>
      </c>
      <c r="B304" s="304">
        <f t="shared" ca="1" si="123"/>
        <v>11.999999999999975</v>
      </c>
      <c r="D304" s="306">
        <f t="shared" ca="1" si="124"/>
        <v>-0.52450220519625412</v>
      </c>
      <c r="E304" s="307">
        <f t="shared" ca="1" si="125"/>
        <v>-10.645078936473745</v>
      </c>
      <c r="F304" s="304">
        <f t="shared" ca="1" si="126"/>
        <v>10.657992687509816</v>
      </c>
      <c r="G304" s="306">
        <f t="shared" ca="1" si="127"/>
        <v>23.968648822279505</v>
      </c>
      <c r="H304" s="307">
        <f t="shared" ca="1" si="128"/>
        <v>37.180352934126262</v>
      </c>
      <c r="I304" s="304">
        <f t="shared" ca="1" si="129"/>
        <v>44.2365772938182</v>
      </c>
      <c r="J304" s="306">
        <f t="shared" ca="1" si="130"/>
        <v>353.10318550490177</v>
      </c>
      <c r="K304" s="307">
        <f t="shared" ca="1" si="131"/>
        <v>1331.2304519256043</v>
      </c>
      <c r="L304" s="304">
        <f t="shared" ca="1" si="116"/>
        <v>1377.264090778438</v>
      </c>
      <c r="M304" s="306">
        <f t="shared" ca="1" si="132"/>
        <v>0.99818493756305737</v>
      </c>
      <c r="N304" s="304">
        <f t="shared" ca="1" si="133"/>
        <v>57.191784095892778</v>
      </c>
      <c r="P304" s="310">
        <f t="shared" ca="1" si="134"/>
        <v>23</v>
      </c>
      <c r="Q304" s="304">
        <f t="shared" ca="1" si="135"/>
        <v>0</v>
      </c>
      <c r="R304" s="306">
        <f t="shared" ca="1" si="136"/>
        <v>0</v>
      </c>
      <c r="S304" s="307">
        <f t="shared" ca="1" si="137"/>
        <v>7.2810000000000015</v>
      </c>
      <c r="T304" s="304">
        <f t="shared" ca="1" si="117"/>
        <v>71.426610000000025</v>
      </c>
      <c r="U304" s="311">
        <f t="shared" ca="1" si="118"/>
        <v>0</v>
      </c>
      <c r="V304" s="306">
        <f t="shared" ca="1" si="119"/>
        <v>1.0721014311824051</v>
      </c>
      <c r="W304" s="304">
        <f t="shared" ca="1" si="120"/>
        <v>6.8859316225395837</v>
      </c>
      <c r="Y304" s="314" t="str">
        <f t="shared" ca="1" si="138"/>
        <v/>
      </c>
      <c r="Z304" s="315" t="str">
        <f t="shared" ca="1" si="139"/>
        <v/>
      </c>
      <c r="AA304" s="316" t="str">
        <f t="shared" ca="1" si="140"/>
        <v/>
      </c>
      <c r="AC304" s="310">
        <f t="shared" ca="1" si="141"/>
        <v>11.999999999999975</v>
      </c>
      <c r="AD304" s="323">
        <f t="shared" ca="1" si="142"/>
        <v>353.10318550490177</v>
      </c>
      <c r="AE304" s="324">
        <f t="shared" ca="1" si="121"/>
        <v>1331.2304519256043</v>
      </c>
      <c r="AG304" s="306">
        <f t="shared" ca="1" si="143"/>
        <v>-9.2934508613992275</v>
      </c>
      <c r="AH304" s="304">
        <f t="shared" ca="1" si="144"/>
        <v>-0.98613355758631827</v>
      </c>
    </row>
    <row r="305" spans="1:34" x14ac:dyDescent="0.2">
      <c r="A305" s="347">
        <f t="shared" ca="1" si="122"/>
        <v>0.1</v>
      </c>
      <c r="B305" s="304">
        <f t="shared" ca="1" si="123"/>
        <v>12.099999999999975</v>
      </c>
      <c r="D305" s="306">
        <f t="shared" ca="1" si="124"/>
        <v>-0.51242901207331004</v>
      </c>
      <c r="E305" s="307">
        <f t="shared" ca="1" si="125"/>
        <v>-10.604883836124369</v>
      </c>
      <c r="F305" s="304">
        <f t="shared" ca="1" si="126"/>
        <v>10.617256927761819</v>
      </c>
      <c r="G305" s="306">
        <f t="shared" ca="1" si="127"/>
        <v>23.917405921072174</v>
      </c>
      <c r="H305" s="307">
        <f t="shared" ca="1" si="128"/>
        <v>36.119864550513824</v>
      </c>
      <c r="I305" s="304">
        <f t="shared" ca="1" si="129"/>
        <v>43.320744697440318</v>
      </c>
      <c r="J305" s="306">
        <f t="shared" ca="1" si="130"/>
        <v>355.49748824206938</v>
      </c>
      <c r="K305" s="307">
        <f t="shared" ca="1" si="131"/>
        <v>1334.8954627998362</v>
      </c>
      <c r="L305" s="304">
        <f t="shared" ca="1" si="116"/>
        <v>1381.4211380857068</v>
      </c>
      <c r="M305" s="306">
        <f t="shared" ca="1" si="132"/>
        <v>0.98591489620613515</v>
      </c>
      <c r="N305" s="304">
        <f t="shared" ca="1" si="133"/>
        <v>56.488762511690162</v>
      </c>
      <c r="P305" s="310">
        <f t="shared" ca="1" si="134"/>
        <v>23</v>
      </c>
      <c r="Q305" s="304">
        <f t="shared" ca="1" si="135"/>
        <v>0</v>
      </c>
      <c r="R305" s="306">
        <f t="shared" ca="1" si="136"/>
        <v>0</v>
      </c>
      <c r="S305" s="307">
        <f t="shared" ca="1" si="137"/>
        <v>7.2810000000000015</v>
      </c>
      <c r="T305" s="304">
        <f t="shared" ca="1" si="117"/>
        <v>71.426610000000025</v>
      </c>
      <c r="U305" s="311">
        <f t="shared" ca="1" si="118"/>
        <v>0</v>
      </c>
      <c r="V305" s="306">
        <f t="shared" ca="1" si="119"/>
        <v>1.0717068240591041</v>
      </c>
      <c r="W305" s="304">
        <f t="shared" ca="1" si="120"/>
        <v>6.6013326721050296</v>
      </c>
      <c r="Y305" s="314" t="str">
        <f t="shared" ca="1" si="138"/>
        <v/>
      </c>
      <c r="Z305" s="315" t="str">
        <f t="shared" ca="1" si="139"/>
        <v/>
      </c>
      <c r="AA305" s="316" t="str">
        <f t="shared" ca="1" si="140"/>
        <v/>
      </c>
      <c r="AC305" s="310" t="e">
        <f t="shared" ca="1" si="141"/>
        <v>#N/A</v>
      </c>
      <c r="AD305" s="323" t="e">
        <f t="shared" ca="1" si="142"/>
        <v>#N/A</v>
      </c>
      <c r="AE305" s="324">
        <f t="shared" ca="1" si="121"/>
        <v>1334.8954627998362</v>
      </c>
      <c r="AG305" s="306">
        <f t="shared" ca="1" si="143"/>
        <v>-9.1909360931968873</v>
      </c>
      <c r="AH305" s="304">
        <f t="shared" ca="1" si="144"/>
        <v>-0.94573981905501747</v>
      </c>
    </row>
    <row r="306" spans="1:34" x14ac:dyDescent="0.2">
      <c r="A306" s="347">
        <f t="shared" ca="1" si="122"/>
        <v>0.1</v>
      </c>
      <c r="B306" s="304">
        <f t="shared" ca="1" si="123"/>
        <v>12.199999999999974</v>
      </c>
      <c r="D306" s="306">
        <f t="shared" ca="1" si="124"/>
        <v>-0.50056300488593819</v>
      </c>
      <c r="E306" s="307">
        <f t="shared" ca="1" si="125"/>
        <v>-10.565946025047344</v>
      </c>
      <c r="F306" s="304">
        <f t="shared" ca="1" si="126"/>
        <v>10.577796496722472</v>
      </c>
      <c r="G306" s="306">
        <f t="shared" ca="1" si="127"/>
        <v>23.867349620583578</v>
      </c>
      <c r="H306" s="307">
        <f t="shared" ca="1" si="128"/>
        <v>35.063269948009093</v>
      </c>
      <c r="I306" s="304">
        <f t="shared" ca="1" si="129"/>
        <v>42.415601815347721</v>
      </c>
      <c r="J306" s="306">
        <f t="shared" ca="1" si="130"/>
        <v>357.88672601915215</v>
      </c>
      <c r="K306" s="307">
        <f t="shared" ca="1" si="131"/>
        <v>1338.4546195247624</v>
      </c>
      <c r="L306" s="304">
        <f t="shared" ca="1" si="116"/>
        <v>1385.4759749587447</v>
      </c>
      <c r="M306" s="306">
        <f t="shared" ca="1" si="132"/>
        <v>0.97314541252669429</v>
      </c>
      <c r="N306" s="304">
        <f t="shared" ca="1" si="133"/>
        <v>55.757124990297015</v>
      </c>
      <c r="P306" s="310">
        <f t="shared" ca="1" si="134"/>
        <v>23</v>
      </c>
      <c r="Q306" s="304">
        <f t="shared" ca="1" si="135"/>
        <v>0</v>
      </c>
      <c r="R306" s="306">
        <f t="shared" ca="1" si="136"/>
        <v>0</v>
      </c>
      <c r="S306" s="307">
        <f t="shared" ca="1" si="137"/>
        <v>7.2810000000000015</v>
      </c>
      <c r="T306" s="304">
        <f t="shared" ca="1" si="117"/>
        <v>71.426610000000025</v>
      </c>
      <c r="U306" s="311">
        <f t="shared" ca="1" si="118"/>
        <v>0</v>
      </c>
      <c r="V306" s="306">
        <f t="shared" ca="1" si="119"/>
        <v>1.0713237438556034</v>
      </c>
      <c r="W306" s="304">
        <f t="shared" ca="1" si="120"/>
        <v>6.3260962178255511</v>
      </c>
      <c r="Y306" s="314" t="str">
        <f t="shared" ca="1" si="138"/>
        <v/>
      </c>
      <c r="Z306" s="315" t="str">
        <f t="shared" ca="1" si="139"/>
        <v/>
      </c>
      <c r="AA306" s="316" t="str">
        <f t="shared" ca="1" si="140"/>
        <v/>
      </c>
      <c r="AC306" s="310" t="e">
        <f t="shared" ca="1" si="141"/>
        <v>#N/A</v>
      </c>
      <c r="AD306" s="323" t="e">
        <f t="shared" ca="1" si="142"/>
        <v>#N/A</v>
      </c>
      <c r="AE306" s="324">
        <f t="shared" ca="1" si="121"/>
        <v>1338.4546195247624</v>
      </c>
      <c r="AG306" s="306">
        <f t="shared" ca="1" si="143"/>
        <v>-9.0860097304129663</v>
      </c>
      <c r="AH306" s="304">
        <f t="shared" ca="1" si="144"/>
        <v>-0.9066519258487884</v>
      </c>
    </row>
    <row r="307" spans="1:34" x14ac:dyDescent="0.2">
      <c r="A307" s="347">
        <f t="shared" ca="1" si="122"/>
        <v>0.1</v>
      </c>
      <c r="B307" s="304">
        <f t="shared" ca="1" si="123"/>
        <v>12.299999999999974</v>
      </c>
      <c r="D307" s="306">
        <f t="shared" ca="1" si="124"/>
        <v>-0.48890369953568658</v>
      </c>
      <c r="E307" s="307">
        <f t="shared" ca="1" si="125"/>
        <v>-10.528243234708228</v>
      </c>
      <c r="F307" s="304">
        <f t="shared" ca="1" si="126"/>
        <v>10.539588817245161</v>
      </c>
      <c r="G307" s="306">
        <f t="shared" ca="1" si="127"/>
        <v>23.81845925063001</v>
      </c>
      <c r="H307" s="307">
        <f t="shared" ca="1" si="128"/>
        <v>34.010445624538271</v>
      </c>
      <c r="I307" s="304">
        <f t="shared" ca="1" si="129"/>
        <v>41.52143317196068</v>
      </c>
      <c r="J307" s="306">
        <f t="shared" ca="1" si="130"/>
        <v>360.27101646271285</v>
      </c>
      <c r="K307" s="307">
        <f t="shared" ca="1" si="131"/>
        <v>1341.9083053033899</v>
      </c>
      <c r="L307" s="304">
        <f t="shared" ca="1" si="116"/>
        <v>1389.4290572552786</v>
      </c>
      <c r="M307" s="306">
        <f t="shared" ca="1" si="132"/>
        <v>0.95985042213906202</v>
      </c>
      <c r="N307" s="304">
        <f t="shared" ca="1" si="133"/>
        <v>54.995378152418688</v>
      </c>
      <c r="P307" s="310">
        <f t="shared" ca="1" si="134"/>
        <v>23</v>
      </c>
      <c r="Q307" s="304">
        <f t="shared" ca="1" si="135"/>
        <v>0</v>
      </c>
      <c r="R307" s="306">
        <f t="shared" ca="1" si="136"/>
        <v>0</v>
      </c>
      <c r="S307" s="307">
        <f t="shared" ca="1" si="137"/>
        <v>7.2810000000000015</v>
      </c>
      <c r="T307" s="304">
        <f t="shared" ca="1" si="117"/>
        <v>71.426610000000025</v>
      </c>
      <c r="U307" s="311">
        <f t="shared" ca="1" si="118"/>
        <v>0</v>
      </c>
      <c r="V307" s="306">
        <f t="shared" ca="1" si="119"/>
        <v>1.0709521378799884</v>
      </c>
      <c r="W307" s="304">
        <f t="shared" ca="1" si="120"/>
        <v>6.0600823936538246</v>
      </c>
      <c r="Y307" s="314" t="str">
        <f t="shared" ca="1" si="138"/>
        <v/>
      </c>
      <c r="Z307" s="315" t="str">
        <f t="shared" ca="1" si="139"/>
        <v/>
      </c>
      <c r="AA307" s="316" t="str">
        <f t="shared" ca="1" si="140"/>
        <v/>
      </c>
      <c r="AC307" s="310" t="e">
        <f t="shared" ca="1" si="141"/>
        <v>#N/A</v>
      </c>
      <c r="AD307" s="323" t="e">
        <f t="shared" ca="1" si="142"/>
        <v>#N/A</v>
      </c>
      <c r="AE307" s="324">
        <f t="shared" ca="1" si="121"/>
        <v>1341.9083053033899</v>
      </c>
      <c r="AG307" s="306">
        <f t="shared" ca="1" si="143"/>
        <v>-8.9783818652949634</v>
      </c>
      <c r="AH307" s="304">
        <f t="shared" ca="1" si="144"/>
        <v>-0.86884991317477678</v>
      </c>
    </row>
    <row r="308" spans="1:34" x14ac:dyDescent="0.2">
      <c r="A308" s="347">
        <f t="shared" ca="1" si="122"/>
        <v>0.1</v>
      </c>
      <c r="B308" s="304">
        <f t="shared" ca="1" si="123"/>
        <v>12.399999999999974</v>
      </c>
      <c r="D308" s="306">
        <f t="shared" ca="1" si="124"/>
        <v>-0.47745102193781291</v>
      </c>
      <c r="E308" s="307">
        <f t="shared" ca="1" si="125"/>
        <v>-10.491753670509429</v>
      </c>
      <c r="F308" s="304">
        <f t="shared" ca="1" si="126"/>
        <v>10.502611797119682</v>
      </c>
      <c r="G308" s="306">
        <f t="shared" ca="1" si="127"/>
        <v>23.77071414843623</v>
      </c>
      <c r="H308" s="307">
        <f t="shared" ca="1" si="128"/>
        <v>32.961270257487328</v>
      </c>
      <c r="I308" s="304">
        <f t="shared" ca="1" si="129"/>
        <v>40.638555438324637</v>
      </c>
      <c r="J308" s="306">
        <f t="shared" ca="1" si="130"/>
        <v>362.65047513266614</v>
      </c>
      <c r="K308" s="307">
        <f t="shared" ca="1" si="131"/>
        <v>1345.2568910974912</v>
      </c>
      <c r="L308" s="304">
        <f t="shared" ca="1" si="116"/>
        <v>1393.2808296101816</v>
      </c>
      <c r="M308" s="306">
        <f t="shared" ca="1" si="132"/>
        <v>0.94600245719485065</v>
      </c>
      <c r="N308" s="304">
        <f t="shared" ca="1" si="133"/>
        <v>54.201948206270259</v>
      </c>
      <c r="P308" s="310">
        <f t="shared" ca="1" si="134"/>
        <v>23</v>
      </c>
      <c r="Q308" s="304">
        <f t="shared" ca="1" si="135"/>
        <v>0</v>
      </c>
      <c r="R308" s="306">
        <f t="shared" ca="1" si="136"/>
        <v>0</v>
      </c>
      <c r="S308" s="307">
        <f t="shared" ca="1" si="137"/>
        <v>7.2810000000000015</v>
      </c>
      <c r="T308" s="304">
        <f t="shared" ca="1" si="117"/>
        <v>71.426610000000025</v>
      </c>
      <c r="U308" s="311">
        <f t="shared" ca="1" si="118"/>
        <v>0</v>
      </c>
      <c r="V308" s="306">
        <f t="shared" ca="1" si="119"/>
        <v>1.0705919551587373</v>
      </c>
      <c r="W308" s="304">
        <f t="shared" ca="1" si="120"/>
        <v>5.803156667412412</v>
      </c>
      <c r="Y308" s="314" t="str">
        <f t="shared" ca="1" si="138"/>
        <v/>
      </c>
      <c r="Z308" s="315" t="str">
        <f t="shared" ca="1" si="139"/>
        <v/>
      </c>
      <c r="AA308" s="316" t="str">
        <f t="shared" ca="1" si="140"/>
        <v/>
      </c>
      <c r="AC308" s="310" t="e">
        <f t="shared" ca="1" si="141"/>
        <v>#N/A</v>
      </c>
      <c r="AD308" s="323" t="e">
        <f t="shared" ca="1" si="142"/>
        <v>#N/A</v>
      </c>
      <c r="AE308" s="324">
        <f t="shared" ca="1" si="121"/>
        <v>1345.2568910974912</v>
      </c>
      <c r="AG308" s="306">
        <f t="shared" ca="1" si="143"/>
        <v>-8.8677422068309912</v>
      </c>
      <c r="AH308" s="304">
        <f t="shared" ca="1" si="144"/>
        <v>-0.83231457130254405</v>
      </c>
    </row>
    <row r="309" spans="1:34" x14ac:dyDescent="0.2">
      <c r="A309" s="347">
        <f t="shared" ca="1" si="122"/>
        <v>0.1</v>
      </c>
      <c r="B309" s="304">
        <f t="shared" ca="1" si="123"/>
        <v>12.499999999999973</v>
      </c>
      <c r="D309" s="306">
        <f t="shared" ca="1" si="124"/>
        <v>-0.46620532738041942</v>
      </c>
      <c r="E309" s="307">
        <f t="shared" ca="1" si="125"/>
        <v>-10.456455958172267</v>
      </c>
      <c r="F309" s="304">
        <f t="shared" ca="1" si="126"/>
        <v>10.46684377510595</v>
      </c>
      <c r="G309" s="306">
        <f t="shared" ca="1" si="127"/>
        <v>23.724093615698187</v>
      </c>
      <c r="H309" s="307">
        <f t="shared" ca="1" si="128"/>
        <v>31.915624661670101</v>
      </c>
      <c r="I309" s="304">
        <f t="shared" ca="1" si="129"/>
        <v>39.767319691312068</v>
      </c>
      <c r="J309" s="306">
        <f t="shared" ca="1" si="130"/>
        <v>365.02521552087285</v>
      </c>
      <c r="K309" s="307">
        <f t="shared" ca="1" si="131"/>
        <v>1348.5007358434491</v>
      </c>
      <c r="L309" s="304">
        <f t="shared" ca="1" si="116"/>
        <v>1397.0317256728222</v>
      </c>
      <c r="M309" s="306">
        <f t="shared" ca="1" si="132"/>
        <v>0.93157261020351789</v>
      </c>
      <c r="N309" s="304">
        <f t="shared" ca="1" si="133"/>
        <v>53.375178874647347</v>
      </c>
      <c r="P309" s="310">
        <f t="shared" ca="1" si="134"/>
        <v>23</v>
      </c>
      <c r="Q309" s="304">
        <f t="shared" ca="1" si="135"/>
        <v>0</v>
      </c>
      <c r="R309" s="306">
        <f t="shared" ca="1" si="136"/>
        <v>0</v>
      </c>
      <c r="S309" s="307">
        <f t="shared" ca="1" si="137"/>
        <v>7.2810000000000015</v>
      </c>
      <c r="T309" s="304">
        <f t="shared" ca="1" si="117"/>
        <v>71.426610000000025</v>
      </c>
      <c r="U309" s="311">
        <f t="shared" ca="1" si="118"/>
        <v>0</v>
      </c>
      <c r="V309" s="306">
        <f t="shared" ca="1" si="119"/>
        <v>1.0702431464065565</v>
      </c>
      <c r="W309" s="304">
        <f t="shared" ca="1" si="120"/>
        <v>5.5551896834721122</v>
      </c>
      <c r="Y309" s="314" t="str">
        <f t="shared" ca="1" si="138"/>
        <v/>
      </c>
      <c r="Z309" s="315" t="str">
        <f t="shared" ca="1" si="139"/>
        <v/>
      </c>
      <c r="AA309" s="316" t="str">
        <f t="shared" ca="1" si="140"/>
        <v/>
      </c>
      <c r="AC309" s="310" t="e">
        <f t="shared" ca="1" si="141"/>
        <v>#N/A</v>
      </c>
      <c r="AD309" s="323" t="e">
        <f t="shared" ca="1" si="142"/>
        <v>#N/A</v>
      </c>
      <c r="AE309" s="324">
        <f t="shared" ca="1" si="121"/>
        <v>1348.5007358434491</v>
      </c>
      <c r="AG309" s="306">
        <f t="shared" ca="1" si="143"/>
        <v>-8.7537586045438793</v>
      </c>
      <c r="AH309" s="304">
        <f t="shared" ca="1" si="144"/>
        <v>-0.79702742307545815</v>
      </c>
    </row>
    <row r="310" spans="1:34" x14ac:dyDescent="0.2">
      <c r="A310" s="347">
        <f t="shared" ca="1" si="122"/>
        <v>0.1</v>
      </c>
      <c r="B310" s="304">
        <f t="shared" ca="1" si="123"/>
        <v>12.599999999999973</v>
      </c>
      <c r="D310" s="306">
        <f t="shared" ca="1" si="124"/>
        <v>-0.45516742159112028</v>
      </c>
      <c r="E310" s="307">
        <f t="shared" ca="1" si="125"/>
        <v>-10.422329087089336</v>
      </c>
      <c r="F310" s="304">
        <f t="shared" ca="1" si="126"/>
        <v>10.432263463950013</v>
      </c>
      <c r="G310" s="306">
        <f t="shared" ca="1" si="127"/>
        <v>23.678576873539075</v>
      </c>
      <c r="H310" s="307">
        <f t="shared" ca="1" si="128"/>
        <v>30.873391752961169</v>
      </c>
      <c r="I310" s="304">
        <f t="shared" ca="1" si="129"/>
        <v>38.908113820743232</v>
      </c>
      <c r="J310" s="306">
        <f t="shared" ca="1" si="130"/>
        <v>367.39534904533468</v>
      </c>
      <c r="K310" s="307">
        <f t="shared" ca="1" si="131"/>
        <v>1351.6401866641806</v>
      </c>
      <c r="L310" s="304">
        <f t="shared" ca="1" si="116"/>
        <v>1400.6821683400287</v>
      </c>
      <c r="M310" s="306">
        <f t="shared" ca="1" si="132"/>
        <v>0.91653050866730112</v>
      </c>
      <c r="N310" s="304">
        <f t="shared" ca="1" si="133"/>
        <v>52.51332994161487</v>
      </c>
      <c r="P310" s="310">
        <f t="shared" ca="1" si="134"/>
        <v>23</v>
      </c>
      <c r="Q310" s="304">
        <f t="shared" ca="1" si="135"/>
        <v>0</v>
      </c>
      <c r="R310" s="306">
        <f t="shared" ca="1" si="136"/>
        <v>0</v>
      </c>
      <c r="S310" s="307">
        <f t="shared" ca="1" si="137"/>
        <v>7.2810000000000015</v>
      </c>
      <c r="T310" s="304">
        <f t="shared" ca="1" si="117"/>
        <v>71.426610000000025</v>
      </c>
      <c r="U310" s="311">
        <f t="shared" ca="1" si="118"/>
        <v>0</v>
      </c>
      <c r="V310" s="306">
        <f t="shared" ca="1" si="119"/>
        <v>1.0699056639969258</v>
      </c>
      <c r="W310" s="304">
        <f t="shared" ca="1" si="120"/>
        <v>5.3160571114556188</v>
      </c>
      <c r="Y310" s="314" t="str">
        <f t="shared" ca="1" si="138"/>
        <v/>
      </c>
      <c r="Z310" s="315" t="str">
        <f t="shared" ca="1" si="139"/>
        <v/>
      </c>
      <c r="AA310" s="316" t="str">
        <f t="shared" ca="1" si="140"/>
        <v/>
      </c>
      <c r="AC310" s="310" t="e">
        <f t="shared" ca="1" si="141"/>
        <v>#N/A</v>
      </c>
      <c r="AD310" s="323" t="e">
        <f t="shared" ca="1" si="142"/>
        <v>#N/A</v>
      </c>
      <c r="AE310" s="324">
        <f t="shared" ca="1" si="121"/>
        <v>1351.6401866641806</v>
      </c>
      <c r="AG310" s="306">
        <f t="shared" ca="1" si="143"/>
        <v>-8.6360755623070915</v>
      </c>
      <c r="AH310" s="304">
        <f t="shared" ca="1" si="144"/>
        <v>-0.76297070230354502</v>
      </c>
    </row>
    <row r="311" spans="1:34" x14ac:dyDescent="0.2">
      <c r="A311" s="347">
        <f t="shared" ca="1" si="122"/>
        <v>0.1</v>
      </c>
      <c r="B311" s="304">
        <f t="shared" ca="1" si="123"/>
        <v>12.699999999999973</v>
      </c>
      <c r="D311" s="306">
        <f t="shared" ca="1" si="124"/>
        <v>-0.44433858349396027</v>
      </c>
      <c r="E311" s="307">
        <f t="shared" ca="1" si="125"/>
        <v>-10.389352350119282</v>
      </c>
      <c r="F311" s="304">
        <f t="shared" ca="1" si="126"/>
        <v>10.398849889853707</v>
      </c>
      <c r="G311" s="306">
        <f t="shared" ca="1" si="127"/>
        <v>23.634143015189679</v>
      </c>
      <c r="H311" s="307">
        <f t="shared" ca="1" si="128"/>
        <v>29.834456517949242</v>
      </c>
      <c r="I311" s="304">
        <f t="shared" ca="1" si="129"/>
        <v>38.061365080404606</v>
      </c>
      <c r="J311" s="306">
        <f t="shared" ca="1" si="130"/>
        <v>369.76098503977113</v>
      </c>
      <c r="K311" s="307">
        <f t="shared" ca="1" si="131"/>
        <v>1354.6755790777261</v>
      </c>
      <c r="L311" s="304">
        <f t="shared" ca="1" si="116"/>
        <v>1404.2325699851697</v>
      </c>
      <c r="M311" s="306">
        <f t="shared" ca="1" si="132"/>
        <v>0.90084430401964044</v>
      </c>
      <c r="N311" s="304">
        <f t="shared" ca="1" si="133"/>
        <v>51.614576618725415</v>
      </c>
      <c r="P311" s="310">
        <f t="shared" ca="1" si="134"/>
        <v>23</v>
      </c>
      <c r="Q311" s="304">
        <f t="shared" ca="1" si="135"/>
        <v>0</v>
      </c>
      <c r="R311" s="306">
        <f t="shared" ca="1" si="136"/>
        <v>0</v>
      </c>
      <c r="S311" s="307">
        <f t="shared" ca="1" si="137"/>
        <v>7.2810000000000015</v>
      </c>
      <c r="T311" s="304">
        <f t="shared" ca="1" si="117"/>
        <v>71.426610000000025</v>
      </c>
      <c r="U311" s="311">
        <f t="shared" ca="1" si="118"/>
        <v>0</v>
      </c>
      <c r="V311" s="306">
        <f t="shared" ca="1" si="119"/>
        <v>1.0695794619332839</v>
      </c>
      <c r="W311" s="304">
        <f t="shared" ca="1" si="120"/>
        <v>5.0856395005782575</v>
      </c>
      <c r="Y311" s="314" t="str">
        <f t="shared" ca="1" si="138"/>
        <v/>
      </c>
      <c r="Z311" s="315" t="str">
        <f t="shared" ca="1" si="139"/>
        <v/>
      </c>
      <c r="AA311" s="316" t="str">
        <f t="shared" ca="1" si="140"/>
        <v/>
      </c>
      <c r="AC311" s="310" t="e">
        <f t="shared" ca="1" si="141"/>
        <v>#N/A</v>
      </c>
      <c r="AD311" s="323" t="e">
        <f t="shared" ca="1" si="142"/>
        <v>#N/A</v>
      </c>
      <c r="AE311" s="324">
        <f t="shared" ca="1" si="121"/>
        <v>1354.6755790777261</v>
      </c>
      <c r="AG311" s="306">
        <f t="shared" ca="1" si="143"/>
        <v>-8.5143127728619739</v>
      </c>
      <c r="AH311" s="304">
        <f t="shared" ca="1" si="144"/>
        <v>-0.73012733298387822</v>
      </c>
    </row>
    <row r="312" spans="1:34" x14ac:dyDescent="0.2">
      <c r="A312" s="347">
        <f t="shared" ca="1" si="122"/>
        <v>0.1</v>
      </c>
      <c r="B312" s="304">
        <f t="shared" ca="1" si="123"/>
        <v>12.799999999999972</v>
      </c>
      <c r="D312" s="306">
        <f t="shared" ca="1" si="124"/>
        <v>-0.43372058960021653</v>
      </c>
      <c r="E312" s="307">
        <f t="shared" ca="1" si="125"/>
        <v>-10.357505279250049</v>
      </c>
      <c r="F312" s="304">
        <f t="shared" ca="1" si="126"/>
        <v>10.366582327823176</v>
      </c>
      <c r="G312" s="306">
        <f t="shared" ca="1" si="127"/>
        <v>23.590770956229658</v>
      </c>
      <c r="H312" s="307">
        <f t="shared" ca="1" si="128"/>
        <v>28.798705990024239</v>
      </c>
      <c r="I312" s="304">
        <f t="shared" ca="1" si="129"/>
        <v>37.227542774257159</v>
      </c>
      <c r="J312" s="306">
        <f t="shared" ca="1" si="130"/>
        <v>372.12223073834207</v>
      </c>
      <c r="K312" s="307">
        <f t="shared" ca="1" si="131"/>
        <v>1357.6072372031247</v>
      </c>
      <c r="L312" s="304">
        <f t="shared" ca="1" si="116"/>
        <v>1407.6833326838751</v>
      </c>
      <c r="M312" s="306">
        <f t="shared" ca="1" si="132"/>
        <v>0.88448067907593242</v>
      </c>
      <c r="N312" s="304">
        <f t="shared" ca="1" si="133"/>
        <v>50.67700997191595</v>
      </c>
      <c r="P312" s="310">
        <f t="shared" ca="1" si="134"/>
        <v>23</v>
      </c>
      <c r="Q312" s="304">
        <f t="shared" ca="1" si="135"/>
        <v>0</v>
      </c>
      <c r="R312" s="306">
        <f t="shared" ca="1" si="136"/>
        <v>0</v>
      </c>
      <c r="S312" s="307">
        <f t="shared" ca="1" si="137"/>
        <v>7.2810000000000015</v>
      </c>
      <c r="T312" s="304">
        <f t="shared" ca="1" si="117"/>
        <v>71.426610000000025</v>
      </c>
      <c r="U312" s="311">
        <f t="shared" ca="1" si="118"/>
        <v>0</v>
      </c>
      <c r="V312" s="306">
        <f t="shared" ca="1" si="119"/>
        <v>1.0692644958207771</v>
      </c>
      <c r="W312" s="304">
        <f t="shared" ca="1" si="120"/>
        <v>4.8638221392396339</v>
      </c>
      <c r="Y312" s="314" t="str">
        <f t="shared" ca="1" si="138"/>
        <v/>
      </c>
      <c r="Z312" s="315" t="str">
        <f t="shared" ca="1" si="139"/>
        <v/>
      </c>
      <c r="AA312" s="316" t="str">
        <f t="shared" ca="1" si="140"/>
        <v/>
      </c>
      <c r="AC312" s="310" t="e">
        <f t="shared" ca="1" si="141"/>
        <v>#N/A</v>
      </c>
      <c r="AD312" s="323" t="e">
        <f t="shared" ca="1" si="142"/>
        <v>#N/A</v>
      </c>
      <c r="AE312" s="324">
        <f t="shared" ca="1" si="121"/>
        <v>1357.6072372031247</v>
      </c>
      <c r="AG312" s="306">
        <f t="shared" ca="1" si="143"/>
        <v>-8.3880637138741676</v>
      </c>
      <c r="AH312" s="304">
        <f t="shared" ca="1" si="144"/>
        <v>-0.69848090929518702</v>
      </c>
    </row>
    <row r="313" spans="1:34" x14ac:dyDescent="0.2">
      <c r="A313" s="347">
        <f t="shared" ca="1" si="122"/>
        <v>0.1</v>
      </c>
      <c r="B313" s="304">
        <f t="shared" ca="1" si="123"/>
        <v>12.899999999999972</v>
      </c>
      <c r="D313" s="306">
        <f t="shared" ca="1" si="124"/>
        <v>-0.42331573992531529</v>
      </c>
      <c r="E313" s="307">
        <f t="shared" ca="1" si="125"/>
        <v>-10.326767576510232</v>
      </c>
      <c r="F313" s="304">
        <f t="shared" ca="1" si="126"/>
        <v>10.335440232275136</v>
      </c>
      <c r="G313" s="306">
        <f t="shared" ca="1" si="127"/>
        <v>23.548439382237127</v>
      </c>
      <c r="H313" s="307">
        <f t="shared" ca="1" si="128"/>
        <v>27.766029232373214</v>
      </c>
      <c r="I313" s="304">
        <f t="shared" ca="1" si="129"/>
        <v>36.40716106306423</v>
      </c>
      <c r="J313" s="306">
        <f t="shared" ca="1" si="130"/>
        <v>374.47919125526539</v>
      </c>
      <c r="K313" s="307">
        <f t="shared" ca="1" si="131"/>
        <v>1360.4354739642445</v>
      </c>
      <c r="L313" s="304">
        <f t="shared" ca="1" si="116"/>
        <v>1411.0348484369606</v>
      </c>
      <c r="M313" s="306">
        <f t="shared" ca="1" si="132"/>
        <v>0.86740487902793539</v>
      </c>
      <c r="N313" s="304">
        <f t="shared" ca="1" si="133"/>
        <v>49.698638697356429</v>
      </c>
      <c r="P313" s="310">
        <f t="shared" ca="1" si="134"/>
        <v>23</v>
      </c>
      <c r="Q313" s="304">
        <f t="shared" ca="1" si="135"/>
        <v>0</v>
      </c>
      <c r="R313" s="306">
        <f t="shared" ca="1" si="136"/>
        <v>0</v>
      </c>
      <c r="S313" s="307">
        <f t="shared" ca="1" si="137"/>
        <v>7.2810000000000015</v>
      </c>
      <c r="T313" s="304">
        <f t="shared" ca="1" si="117"/>
        <v>71.426610000000025</v>
      </c>
      <c r="U313" s="311">
        <f t="shared" ca="1" si="118"/>
        <v>0</v>
      </c>
      <c r="V313" s="306">
        <f t="shared" ca="1" si="119"/>
        <v>1.0689607228384927</v>
      </c>
      <c r="W313" s="304">
        <f t="shared" ca="1" si="120"/>
        <v>4.650494919479871</v>
      </c>
      <c r="Y313" s="314" t="str">
        <f t="shared" ca="1" si="138"/>
        <v/>
      </c>
      <c r="Z313" s="315" t="str">
        <f t="shared" ca="1" si="139"/>
        <v/>
      </c>
      <c r="AA313" s="316" t="str">
        <f t="shared" ca="1" si="140"/>
        <v/>
      </c>
      <c r="AC313" s="310" t="e">
        <f t="shared" ca="1" si="141"/>
        <v>#N/A</v>
      </c>
      <c r="AD313" s="323" t="e">
        <f t="shared" ca="1" si="142"/>
        <v>#N/A</v>
      </c>
      <c r="AE313" s="324">
        <f t="shared" ca="1" si="121"/>
        <v>1360.4354739642445</v>
      </c>
      <c r="AG313" s="306">
        <f t="shared" ca="1" si="143"/>
        <v>-8.2568943588330033</v>
      </c>
      <c r="AH313" s="304">
        <f t="shared" ca="1" si="144"/>
        <v>-0.66801567631364278</v>
      </c>
    </row>
    <row r="314" spans="1:34" x14ac:dyDescent="0.2">
      <c r="A314" s="347">
        <f t="shared" ca="1" si="122"/>
        <v>0.1</v>
      </c>
      <c r="B314" s="304">
        <f t="shared" ca="1" si="123"/>
        <v>12.999999999999972</v>
      </c>
      <c r="D314" s="306">
        <f t="shared" ca="1" si="124"/>
        <v>-0.41312688525774471</v>
      </c>
      <c r="E314" s="307">
        <f t="shared" ca="1" si="125"/>
        <v>-10.297119039463759</v>
      </c>
      <c r="F314" s="304">
        <f t="shared" ca="1" si="126"/>
        <v>10.305403162235324</v>
      </c>
      <c r="G314" s="306">
        <f t="shared" ca="1" si="127"/>
        <v>23.507126693711353</v>
      </c>
      <c r="H314" s="307">
        <f t="shared" ca="1" si="128"/>
        <v>26.736317328426839</v>
      </c>
      <c r="I314" s="304">
        <f t="shared" ca="1" si="129"/>
        <v>35.600781868949653</v>
      </c>
      <c r="J314" s="306">
        <f t="shared" ca="1" si="130"/>
        <v>376.83196955906283</v>
      </c>
      <c r="K314" s="307">
        <f t="shared" ca="1" si="131"/>
        <v>1363.1605912922844</v>
      </c>
      <c r="L314" s="304">
        <f t="shared" ca="1" si="116"/>
        <v>1414.2874993911573</v>
      </c>
      <c r="M314" s="306">
        <f t="shared" ca="1" si="132"/>
        <v>0.84958077193828307</v>
      </c>
      <c r="N314" s="304">
        <f t="shared" ca="1" si="133"/>
        <v>48.677392587530143</v>
      </c>
      <c r="P314" s="310">
        <f t="shared" ca="1" si="134"/>
        <v>23</v>
      </c>
      <c r="Q314" s="304">
        <f t="shared" ca="1" si="135"/>
        <v>0</v>
      </c>
      <c r="R314" s="306">
        <f t="shared" ca="1" si="136"/>
        <v>0</v>
      </c>
      <c r="S314" s="307">
        <f t="shared" ca="1" si="137"/>
        <v>7.2810000000000015</v>
      </c>
      <c r="T314" s="304">
        <f t="shared" ca="1" si="117"/>
        <v>71.426610000000025</v>
      </c>
      <c r="U314" s="311">
        <f t="shared" ca="1" si="118"/>
        <v>0</v>
      </c>
      <c r="V314" s="306">
        <f t="shared" ca="1" si="119"/>
        <v>1.0686681017120943</v>
      </c>
      <c r="W314" s="304">
        <f t="shared" ca="1" si="120"/>
        <v>4.445552205911298</v>
      </c>
      <c r="Y314" s="314" t="str">
        <f t="shared" ca="1" si="138"/>
        <v/>
      </c>
      <c r="Z314" s="315" t="str">
        <f t="shared" ca="1" si="139"/>
        <v/>
      </c>
      <c r="AA314" s="316" t="str">
        <f t="shared" ca="1" si="140"/>
        <v/>
      </c>
      <c r="AC314" s="310">
        <f t="shared" ca="1" si="141"/>
        <v>12.999999999999972</v>
      </c>
      <c r="AD314" s="323">
        <f t="shared" ca="1" si="142"/>
        <v>376.83196955906283</v>
      </c>
      <c r="AE314" s="324">
        <f t="shared" ca="1" si="121"/>
        <v>1363.1605912922844</v>
      </c>
      <c r="AG314" s="306">
        <f t="shared" ca="1" si="143"/>
        <v>-8.1203420712078813</v>
      </c>
      <c r="AH314" s="304">
        <f t="shared" ca="1" si="144"/>
        <v>-0.63871651139676833</v>
      </c>
    </row>
    <row r="315" spans="1:34" x14ac:dyDescent="0.2">
      <c r="A315" s="347">
        <f t="shared" ca="1" si="122"/>
        <v>0.1</v>
      </c>
      <c r="B315" s="304">
        <f t="shared" ca="1" si="123"/>
        <v>13.099999999999971</v>
      </c>
      <c r="D315" s="306">
        <f t="shared" ca="1" si="124"/>
        <v>-0.40315745552149562</v>
      </c>
      <c r="E315" s="307">
        <f t="shared" ca="1" si="125"/>
        <v>-10.268539480583456</v>
      </c>
      <c r="F315" s="304">
        <f t="shared" ca="1" si="126"/>
        <v>10.276450700423942</v>
      </c>
      <c r="G315" s="306">
        <f t="shared" ca="1" si="127"/>
        <v>23.466810948159203</v>
      </c>
      <c r="H315" s="307">
        <f t="shared" ca="1" si="128"/>
        <v>25.709463380368494</v>
      </c>
      <c r="I315" s="304">
        <f t="shared" ca="1" si="129"/>
        <v>34.809017845712816</v>
      </c>
      <c r="J315" s="306">
        <f t="shared" ca="1" si="130"/>
        <v>379.18066644115635</v>
      </c>
      <c r="K315" s="307">
        <f t="shared" ca="1" si="131"/>
        <v>1365.7828803277241</v>
      </c>
      <c r="L315" s="304">
        <f t="shared" ca="1" si="116"/>
        <v>1417.441658058297</v>
      </c>
      <c r="M315" s="306">
        <f t="shared" ca="1" si="132"/>
        <v>0.83097094571175123</v>
      </c>
      <c r="N315" s="304">
        <f t="shared" ca="1" si="133"/>
        <v>47.611128087277997</v>
      </c>
      <c r="P315" s="310">
        <f t="shared" ca="1" si="134"/>
        <v>23</v>
      </c>
      <c r="Q315" s="304">
        <f t="shared" ca="1" si="135"/>
        <v>0</v>
      </c>
      <c r="R315" s="306">
        <f t="shared" ca="1" si="136"/>
        <v>0</v>
      </c>
      <c r="S315" s="307">
        <f t="shared" ca="1" si="137"/>
        <v>7.2810000000000015</v>
      </c>
      <c r="T315" s="304">
        <f t="shared" ca="1" si="117"/>
        <v>71.426610000000025</v>
      </c>
      <c r="U315" s="311">
        <f t="shared" ca="1" si="118"/>
        <v>0</v>
      </c>
      <c r="V315" s="306">
        <f t="shared" ca="1" si="119"/>
        <v>1.0683865926867646</v>
      </c>
      <c r="W315" s="304">
        <f t="shared" ca="1" si="120"/>
        <v>4.2488927087311827</v>
      </c>
      <c r="Y315" s="314" t="str">
        <f t="shared" ca="1" si="138"/>
        <v/>
      </c>
      <c r="Z315" s="315" t="str">
        <f t="shared" ca="1" si="139"/>
        <v/>
      </c>
      <c r="AA315" s="316" t="str">
        <f t="shared" ca="1" si="140"/>
        <v/>
      </c>
      <c r="AC315" s="310" t="e">
        <f t="shared" ca="1" si="141"/>
        <v>#N/A</v>
      </c>
      <c r="AD315" s="323" t="e">
        <f t="shared" ca="1" si="142"/>
        <v>#N/A</v>
      </c>
      <c r="AE315" s="324">
        <f t="shared" ca="1" si="121"/>
        <v>1365.7828803277241</v>
      </c>
      <c r="AG315" s="306">
        <f t="shared" ca="1" si="143"/>
        <v>-7.9779147683420319</v>
      </c>
      <c r="AH315" s="304">
        <f t="shared" ca="1" si="144"/>
        <v>-0.61056890618202131</v>
      </c>
    </row>
    <row r="316" spans="1:34" x14ac:dyDescent="0.2">
      <c r="A316" s="347">
        <f t="shared" ca="1" si="122"/>
        <v>0.1</v>
      </c>
      <c r="B316" s="304">
        <f t="shared" ca="1" si="123"/>
        <v>13.199999999999971</v>
      </c>
      <c r="D316" s="306">
        <f t="shared" ca="1" si="124"/>
        <v>-0.39341148886794974</v>
      </c>
      <c r="E316" s="307">
        <f t="shared" ca="1" si="125"/>
        <v>-10.241008639768339</v>
      </c>
      <c r="F316" s="304">
        <f t="shared" ca="1" si="126"/>
        <v>10.248562365492198</v>
      </c>
      <c r="G316" s="306">
        <f t="shared" ca="1" si="127"/>
        <v>23.427469799272409</v>
      </c>
      <c r="H316" s="307">
        <f t="shared" ca="1" si="128"/>
        <v>24.68536251639166</v>
      </c>
      <c r="I316" s="304">
        <f t="shared" ca="1" si="129"/>
        <v>34.032535370752129</v>
      </c>
      <c r="J316" s="306">
        <f t="shared" ca="1" si="130"/>
        <v>381.52538047852795</v>
      </c>
      <c r="K316" s="307">
        <f t="shared" ca="1" si="131"/>
        <v>1368.3026216225621</v>
      </c>
      <c r="L316" s="304">
        <f t="shared" ca="1" si="116"/>
        <v>1420.4976875336552</v>
      </c>
      <c r="M316" s="306">
        <f t="shared" ca="1" si="132"/>
        <v>0.81153684961641204</v>
      </c>
      <c r="N316" s="304">
        <f t="shared" ca="1" si="133"/>
        <v>46.497636402363391</v>
      </c>
      <c r="P316" s="310">
        <f t="shared" ca="1" si="134"/>
        <v>23</v>
      </c>
      <c r="Q316" s="304">
        <f t="shared" ca="1" si="135"/>
        <v>0</v>
      </c>
      <c r="R316" s="306">
        <f t="shared" ca="1" si="136"/>
        <v>0</v>
      </c>
      <c r="S316" s="307">
        <f t="shared" ca="1" si="137"/>
        <v>7.2810000000000015</v>
      </c>
      <c r="T316" s="304">
        <f t="shared" ca="1" si="117"/>
        <v>71.426610000000025</v>
      </c>
      <c r="U316" s="311">
        <f t="shared" ca="1" si="118"/>
        <v>0</v>
      </c>
      <c r="V316" s="306">
        <f t="shared" ca="1" si="119"/>
        <v>1.0681161575003602</v>
      </c>
      <c r="W316" s="304">
        <f t="shared" ca="1" si="120"/>
        <v>4.0604193604132419</v>
      </c>
      <c r="Y316" s="314" t="str">
        <f t="shared" ca="1" si="138"/>
        <v/>
      </c>
      <c r="Z316" s="315" t="str">
        <f t="shared" ca="1" si="139"/>
        <v/>
      </c>
      <c r="AA316" s="316" t="str">
        <f t="shared" ca="1" si="140"/>
        <v/>
      </c>
      <c r="AC316" s="310" t="e">
        <f t="shared" ca="1" si="141"/>
        <v>#N/A</v>
      </c>
      <c r="AD316" s="323" t="e">
        <f t="shared" ca="1" si="142"/>
        <v>#N/A</v>
      </c>
      <c r="AE316" s="324">
        <f t="shared" ca="1" si="121"/>
        <v>1368.3026216225621</v>
      </c>
      <c r="AG316" s="306">
        <f t="shared" ca="1" si="143"/>
        <v>-7.8290904628274127</v>
      </c>
      <c r="AH316" s="304">
        <f t="shared" ca="1" si="144"/>
        <v>-0.58355894914588402</v>
      </c>
    </row>
    <row r="317" spans="1:34" x14ac:dyDescent="0.2">
      <c r="A317" s="347">
        <f t="shared" ca="1" si="122"/>
        <v>0.1</v>
      </c>
      <c r="B317" s="304">
        <f t="shared" ca="1" si="123"/>
        <v>13.299999999999971</v>
      </c>
      <c r="D317" s="306">
        <f t="shared" ca="1" si="124"/>
        <v>-0.38389366100278538</v>
      </c>
      <c r="E317" s="307">
        <f t="shared" ca="1" si="125"/>
        <v>-10.21450608925309</v>
      </c>
      <c r="F317" s="304">
        <f t="shared" ca="1" si="126"/>
        <v>10.221717516657687</v>
      </c>
      <c r="G317" s="306">
        <f t="shared" ca="1" si="127"/>
        <v>23.389080433172129</v>
      </c>
      <c r="H317" s="307">
        <f t="shared" ca="1" si="128"/>
        <v>23.66391190746635</v>
      </c>
      <c r="I317" s="304">
        <f t="shared" ca="1" si="129"/>
        <v>33.272057499855983</v>
      </c>
      <c r="J317" s="306">
        <f t="shared" ca="1" si="130"/>
        <v>383.8662079901502</v>
      </c>
      <c r="K317" s="307">
        <f t="shared" ca="1" si="131"/>
        <v>1370.720085343755</v>
      </c>
      <c r="L317" s="304">
        <f t="shared" ca="1" si="116"/>
        <v>1423.4559417142241</v>
      </c>
      <c r="M317" s="306">
        <f t="shared" ca="1" si="132"/>
        <v>0.79123898956600858</v>
      </c>
      <c r="N317" s="304">
        <f t="shared" ca="1" si="133"/>
        <v>45.334654688328072</v>
      </c>
      <c r="P317" s="310">
        <f t="shared" ca="1" si="134"/>
        <v>23</v>
      </c>
      <c r="Q317" s="304">
        <f t="shared" ca="1" si="135"/>
        <v>0</v>
      </c>
      <c r="R317" s="306">
        <f t="shared" ca="1" si="136"/>
        <v>0</v>
      </c>
      <c r="S317" s="307">
        <f t="shared" ca="1" si="137"/>
        <v>7.2810000000000015</v>
      </c>
      <c r="T317" s="304">
        <f t="shared" ca="1" si="117"/>
        <v>71.426610000000025</v>
      </c>
      <c r="U317" s="311">
        <f t="shared" ca="1" si="118"/>
        <v>0</v>
      </c>
      <c r="V317" s="306">
        <f t="shared" ca="1" si="119"/>
        <v>1.0678567593566806</v>
      </c>
      <c r="W317" s="304">
        <f t="shared" ca="1" si="120"/>
        <v>3.8800391956651339</v>
      </c>
      <c r="Y317" s="314" t="str">
        <f t="shared" ca="1" si="138"/>
        <v/>
      </c>
      <c r="Z317" s="315" t="str">
        <f t="shared" ca="1" si="139"/>
        <v/>
      </c>
      <c r="AA317" s="316" t="str">
        <f t="shared" ca="1" si="140"/>
        <v/>
      </c>
      <c r="AC317" s="310" t="e">
        <f t="shared" ca="1" si="141"/>
        <v>#N/A</v>
      </c>
      <c r="AD317" s="323" t="e">
        <f t="shared" ca="1" si="142"/>
        <v>#N/A</v>
      </c>
      <c r="AE317" s="324">
        <f t="shared" ca="1" si="121"/>
        <v>1370.720085343755</v>
      </c>
      <c r="AG317" s="306">
        <f t="shared" ca="1" si="143"/>
        <v>-7.6733173136670159</v>
      </c>
      <c r="AH317" s="304">
        <f t="shared" ca="1" si="144"/>
        <v>-0.55767330866821052</v>
      </c>
    </row>
    <row r="318" spans="1:34" x14ac:dyDescent="0.2">
      <c r="A318" s="347">
        <f t="shared" ca="1" si="122"/>
        <v>0.1</v>
      </c>
      <c r="B318" s="304">
        <f t="shared" ca="1" si="123"/>
        <v>13.39999999999997</v>
      </c>
      <c r="D318" s="306">
        <f t="shared" ca="1" si="124"/>
        <v>-0.37460931409494408</v>
      </c>
      <c r="E318" s="307">
        <f t="shared" ca="1" si="125"/>
        <v>-10.189011130163399</v>
      </c>
      <c r="F318" s="304">
        <f t="shared" ca="1" si="126"/>
        <v>10.195895249991553</v>
      </c>
      <c r="G318" s="306">
        <f t="shared" ca="1" si="127"/>
        <v>23.351619501762634</v>
      </c>
      <c r="H318" s="307">
        <f t="shared" ca="1" si="128"/>
        <v>22.645010794450009</v>
      </c>
      <c r="I318" s="304">
        <f t="shared" ca="1" si="129"/>
        <v>32.5283668086158</v>
      </c>
      <c r="J318" s="306">
        <f t="shared" ca="1" si="130"/>
        <v>386.20324298689695</v>
      </c>
      <c r="K318" s="307">
        <f t="shared" ca="1" si="131"/>
        <v>1373.0355314788508</v>
      </c>
      <c r="L318" s="304">
        <f t="shared" ca="1" si="116"/>
        <v>1426.3167655177465</v>
      </c>
      <c r="M318" s="306">
        <f t="shared" ca="1" si="132"/>
        <v>0.77003718749863082</v>
      </c>
      <c r="N318" s="304">
        <f t="shared" ca="1" si="133"/>
        <v>44.119880911795583</v>
      </c>
      <c r="P318" s="310">
        <f t="shared" ca="1" si="134"/>
        <v>23</v>
      </c>
      <c r="Q318" s="304">
        <f t="shared" ca="1" si="135"/>
        <v>0</v>
      </c>
      <c r="R318" s="306">
        <f t="shared" ca="1" si="136"/>
        <v>0</v>
      </c>
      <c r="S318" s="307">
        <f t="shared" ca="1" si="137"/>
        <v>7.2810000000000015</v>
      </c>
      <c r="T318" s="304">
        <f t="shared" ca="1" si="117"/>
        <v>71.426610000000025</v>
      </c>
      <c r="U318" s="311">
        <f t="shared" ca="1" si="118"/>
        <v>0</v>
      </c>
      <c r="V318" s="306">
        <f t="shared" ca="1" si="119"/>
        <v>1.0676083628987247</v>
      </c>
      <c r="W318" s="304">
        <f t="shared" ca="1" si="120"/>
        <v>3.7076632342259113</v>
      </c>
      <c r="Y318" s="314" t="str">
        <f t="shared" ca="1" si="138"/>
        <v/>
      </c>
      <c r="Z318" s="315" t="str">
        <f t="shared" ca="1" si="139"/>
        <v/>
      </c>
      <c r="AA318" s="316" t="str">
        <f t="shared" ca="1" si="140"/>
        <v/>
      </c>
      <c r="AC318" s="310" t="e">
        <f t="shared" ca="1" si="141"/>
        <v>#N/A</v>
      </c>
      <c r="AD318" s="323" t="e">
        <f t="shared" ca="1" si="142"/>
        <v>#N/A</v>
      </c>
      <c r="AE318" s="324">
        <f t="shared" ca="1" si="121"/>
        <v>1373.0355314788508</v>
      </c>
      <c r="AG318" s="306">
        <f t="shared" ca="1" si="143"/>
        <v>-7.510014347259542</v>
      </c>
      <c r="AH318" s="304">
        <f t="shared" ca="1" si="144"/>
        <v>-0.53289921654513572</v>
      </c>
    </row>
    <row r="319" spans="1:34" x14ac:dyDescent="0.2">
      <c r="A319" s="347">
        <f t="shared" ca="1" si="122"/>
        <v>0.1</v>
      </c>
      <c r="B319" s="304">
        <f t="shared" ca="1" si="123"/>
        <v>13.49999999999997</v>
      </c>
      <c r="D319" s="306">
        <f t="shared" ca="1" si="124"/>
        <v>-0.3655644844249239</v>
      </c>
      <c r="E319" s="307">
        <f t="shared" ca="1" si="125"/>
        <v>-10.164502680006633</v>
      </c>
      <c r="F319" s="304">
        <f t="shared" ca="1" si="126"/>
        <v>10.171074285646275</v>
      </c>
      <c r="G319" s="306">
        <f t="shared" ca="1" si="127"/>
        <v>23.315063053320142</v>
      </c>
      <c r="H319" s="307">
        <f t="shared" ca="1" si="128"/>
        <v>21.628560526449345</v>
      </c>
      <c r="I319" s="304">
        <f t="shared" ca="1" si="129"/>
        <v>31.802308023578679</v>
      </c>
      <c r="J319" s="306">
        <f t="shared" ca="1" si="130"/>
        <v>388.5365771146511</v>
      </c>
      <c r="K319" s="307">
        <f t="shared" ca="1" si="131"/>
        <v>1375.2492100448958</v>
      </c>
      <c r="L319" s="304">
        <f t="shared" ca="1" si="116"/>
        <v>1429.0804951034352</v>
      </c>
      <c r="M319" s="306">
        <f t="shared" ca="1" si="132"/>
        <v>0.74789091621145309</v>
      </c>
      <c r="N319" s="304">
        <f t="shared" ca="1" si="133"/>
        <v>42.850993035088543</v>
      </c>
      <c r="P319" s="310">
        <f t="shared" ca="1" si="134"/>
        <v>23</v>
      </c>
      <c r="Q319" s="304">
        <f t="shared" ca="1" si="135"/>
        <v>0</v>
      </c>
      <c r="R319" s="306">
        <f t="shared" ca="1" si="136"/>
        <v>0</v>
      </c>
      <c r="S319" s="307">
        <f t="shared" ca="1" si="137"/>
        <v>7.2810000000000015</v>
      </c>
      <c r="T319" s="304">
        <f t="shared" ca="1" si="117"/>
        <v>71.426610000000025</v>
      </c>
      <c r="U319" s="311">
        <f t="shared" ca="1" si="118"/>
        <v>0</v>
      </c>
      <c r="V319" s="306">
        <f t="shared" ca="1" si="119"/>
        <v>1.0673709341818283</v>
      </c>
      <c r="W319" s="304">
        <f t="shared" ca="1" si="120"/>
        <v>3.5432063660619582</v>
      </c>
      <c r="Y319" s="314" t="str">
        <f t="shared" ca="1" si="138"/>
        <v/>
      </c>
      <c r="Z319" s="315" t="str">
        <f t="shared" ca="1" si="139"/>
        <v/>
      </c>
      <c r="AA319" s="316" t="str">
        <f t="shared" ca="1" si="140"/>
        <v/>
      </c>
      <c r="AC319" s="310" t="e">
        <f t="shared" ca="1" si="141"/>
        <v>#N/A</v>
      </c>
      <c r="AD319" s="323" t="e">
        <f t="shared" ca="1" si="142"/>
        <v>#N/A</v>
      </c>
      <c r="AE319" s="324">
        <f t="shared" ca="1" si="121"/>
        <v>1375.2492100448958</v>
      </c>
      <c r="AG319" s="306">
        <f t="shared" ca="1" si="143"/>
        <v>-7.3385730386373833</v>
      </c>
      <c r="AH319" s="304">
        <f t="shared" ca="1" si="144"/>
        <v>-0.50922445189203547</v>
      </c>
    </row>
    <row r="320" spans="1:34" x14ac:dyDescent="0.2">
      <c r="A320" s="347">
        <f t="shared" ca="1" si="122"/>
        <v>0.1</v>
      </c>
      <c r="B320" s="304">
        <f t="shared" ca="1" si="123"/>
        <v>13.599999999999969</v>
      </c>
      <c r="D320" s="306">
        <f t="shared" ca="1" si="124"/>
        <v>-0.35676592770644838</v>
      </c>
      <c r="E320" s="307">
        <f t="shared" ca="1" si="125"/>
        <v>-10.14095915046539</v>
      </c>
      <c r="F320" s="304">
        <f t="shared" ca="1" si="126"/>
        <v>10.147232845390903</v>
      </c>
      <c r="G320" s="306">
        <f t="shared" ca="1" si="127"/>
        <v>23.279386460549496</v>
      </c>
      <c r="H320" s="307">
        <f t="shared" ca="1" si="128"/>
        <v>20.614464611402806</v>
      </c>
      <c r="I320" s="304">
        <f t="shared" ca="1" si="129"/>
        <v>31.094790322405998</v>
      </c>
      <c r="J320" s="306">
        <f t="shared" ca="1" si="130"/>
        <v>390.86629959034457</v>
      </c>
      <c r="K320" s="307">
        <f t="shared" ca="1" si="131"/>
        <v>1377.3613613017883</v>
      </c>
      <c r="L320" s="304">
        <f t="shared" ca="1" si="116"/>
        <v>1431.747458095374</v>
      </c>
      <c r="M320" s="306">
        <f t="shared" ca="1" si="132"/>
        <v>0.72475972181625481</v>
      </c>
      <c r="N320" s="304">
        <f t="shared" ca="1" si="133"/>
        <v>41.525673221147017</v>
      </c>
      <c r="P320" s="310">
        <f t="shared" ca="1" si="134"/>
        <v>23</v>
      </c>
      <c r="Q320" s="304">
        <f t="shared" ca="1" si="135"/>
        <v>0</v>
      </c>
      <c r="R320" s="306">
        <f t="shared" ca="1" si="136"/>
        <v>0</v>
      </c>
      <c r="S320" s="307">
        <f t="shared" ca="1" si="137"/>
        <v>7.2810000000000015</v>
      </c>
      <c r="T320" s="304">
        <f t="shared" ca="1" si="117"/>
        <v>71.426610000000025</v>
      </c>
      <c r="U320" s="311">
        <f t="shared" ca="1" si="118"/>
        <v>0</v>
      </c>
      <c r="V320" s="306">
        <f t="shared" ca="1" si="119"/>
        <v>1.067144440646538</v>
      </c>
      <c r="W320" s="304">
        <f t="shared" ca="1" si="120"/>
        <v>3.3865872385016811</v>
      </c>
      <c r="Y320" s="314" t="str">
        <f t="shared" ca="1" si="138"/>
        <v/>
      </c>
      <c r="Z320" s="315" t="str">
        <f t="shared" ca="1" si="139"/>
        <v/>
      </c>
      <c r="AA320" s="316" t="str">
        <f t="shared" ca="1" si="140"/>
        <v/>
      </c>
      <c r="AC320" s="310" t="e">
        <f t="shared" ca="1" si="141"/>
        <v>#N/A</v>
      </c>
      <c r="AD320" s="323" t="e">
        <f t="shared" ca="1" si="142"/>
        <v>#N/A</v>
      </c>
      <c r="AE320" s="324">
        <f t="shared" ca="1" si="121"/>
        <v>1377.3613613017883</v>
      </c>
      <c r="AG320" s="306">
        <f t="shared" ca="1" si="143"/>
        <v>-7.1583599754162002</v>
      </c>
      <c r="AH320" s="304">
        <f t="shared" ca="1" si="144"/>
        <v>-0.48663732537590404</v>
      </c>
    </row>
    <row r="321" spans="1:34" x14ac:dyDescent="0.2">
      <c r="A321" s="347">
        <f t="shared" ca="1" si="122"/>
        <v>0.1</v>
      </c>
      <c r="B321" s="304">
        <f t="shared" ca="1" si="123"/>
        <v>13.699999999999969</v>
      </c>
      <c r="D321" s="306">
        <f t="shared" ca="1" si="124"/>
        <v>-0.34822114075817245</v>
      </c>
      <c r="E321" s="307">
        <f t="shared" ca="1" si="125"/>
        <v>-10.118358314995398</v>
      </c>
      <c r="F321" s="304">
        <f t="shared" ca="1" si="126"/>
        <v>10.124348519954626</v>
      </c>
      <c r="G321" s="306">
        <f t="shared" ca="1" si="127"/>
        <v>23.24456434647368</v>
      </c>
      <c r="H321" s="307">
        <f t="shared" ca="1" si="128"/>
        <v>19.602628779903267</v>
      </c>
      <c r="I321" s="304">
        <f t="shared" ca="1" si="129"/>
        <v>30.406789155385137</v>
      </c>
      <c r="J321" s="306">
        <f t="shared" ca="1" si="130"/>
        <v>393.1924971306957</v>
      </c>
      <c r="K321" s="307">
        <f t="shared" ca="1" si="131"/>
        <v>1379.3722159713536</v>
      </c>
      <c r="L321" s="304">
        <f t="shared" ca="1" si="116"/>
        <v>1434.317973809711</v>
      </c>
      <c r="M321" s="306">
        <f t="shared" ca="1" si="132"/>
        <v>0.70060374640135714</v>
      </c>
      <c r="N321" s="304">
        <f t="shared" ca="1" si="133"/>
        <v>40.1416377798516</v>
      </c>
      <c r="P321" s="310">
        <f t="shared" ca="1" si="134"/>
        <v>23</v>
      </c>
      <c r="Q321" s="304">
        <f t="shared" ca="1" si="135"/>
        <v>0</v>
      </c>
      <c r="R321" s="306">
        <f t="shared" ca="1" si="136"/>
        <v>0</v>
      </c>
      <c r="S321" s="307">
        <f t="shared" ca="1" si="137"/>
        <v>7.2810000000000015</v>
      </c>
      <c r="T321" s="304">
        <f t="shared" ca="1" si="117"/>
        <v>71.426610000000025</v>
      </c>
      <c r="U321" s="311">
        <f t="shared" ca="1" si="118"/>
        <v>0</v>
      </c>
      <c r="V321" s="306">
        <f t="shared" ca="1" si="119"/>
        <v>1.0669288510910901</v>
      </c>
      <c r="W321" s="304">
        <f t="shared" ca="1" si="120"/>
        <v>3.2377281448294752</v>
      </c>
      <c r="Y321" s="314" t="str">
        <f t="shared" ca="1" si="138"/>
        <v/>
      </c>
      <c r="Z321" s="315" t="str">
        <f t="shared" ca="1" si="139"/>
        <v/>
      </c>
      <c r="AA321" s="316" t="str">
        <f t="shared" ca="1" si="140"/>
        <v/>
      </c>
      <c r="AC321" s="310" t="e">
        <f t="shared" ca="1" si="141"/>
        <v>#N/A</v>
      </c>
      <c r="AD321" s="323" t="e">
        <f t="shared" ca="1" si="142"/>
        <v>#N/A</v>
      </c>
      <c r="AE321" s="324">
        <f t="shared" ca="1" si="121"/>
        <v>1379.3722159713536</v>
      </c>
      <c r="AG321" s="306">
        <f t="shared" ca="1" si="143"/>
        <v>-6.9687208587886076</v>
      </c>
      <c r="AH321" s="304">
        <f t="shared" ca="1" si="144"/>
        <v>-0.46512666371400635</v>
      </c>
    </row>
    <row r="322" spans="1:34" x14ac:dyDescent="0.2">
      <c r="A322" s="347">
        <f t="shared" ca="1" si="122"/>
        <v>0.1</v>
      </c>
      <c r="B322" s="304">
        <f t="shared" ca="1" si="123"/>
        <v>13.799999999999969</v>
      </c>
      <c r="D322" s="306">
        <f t="shared" ca="1" si="124"/>
        <v>-0.33993837791244991</v>
      </c>
      <c r="E322" s="307">
        <f t="shared" ca="1" si="125"/>
        <v>-10.096677165935837</v>
      </c>
      <c r="F322" s="304">
        <f t="shared" ca="1" si="126"/>
        <v>10.102398125886145</v>
      </c>
      <c r="G322" s="306">
        <f t="shared" ca="1" si="127"/>
        <v>23.210570508682434</v>
      </c>
      <c r="H322" s="307">
        <f t="shared" ca="1" si="128"/>
        <v>18.592961063309684</v>
      </c>
      <c r="I322" s="304">
        <f t="shared" ca="1" si="129"/>
        <v>29.739347411136457</v>
      </c>
      <c r="J322" s="306">
        <f t="shared" ca="1" si="130"/>
        <v>395.5152538734535</v>
      </c>
      <c r="K322" s="307">
        <f t="shared" ca="1" si="131"/>
        <v>1381.2819954635142</v>
      </c>
      <c r="L322" s="304">
        <f t="shared" ca="1" si="116"/>
        <v>1436.7923534868391</v>
      </c>
      <c r="M322" s="306">
        <f t="shared" ca="1" si="132"/>
        <v>0.67538436330796003</v>
      </c>
      <c r="N322" s="304">
        <f t="shared" ca="1" si="133"/>
        <v>38.696673566676367</v>
      </c>
      <c r="P322" s="310">
        <f t="shared" ca="1" si="134"/>
        <v>23</v>
      </c>
      <c r="Q322" s="304">
        <f t="shared" ca="1" si="135"/>
        <v>0</v>
      </c>
      <c r="R322" s="306">
        <f t="shared" ca="1" si="136"/>
        <v>0</v>
      </c>
      <c r="S322" s="307">
        <f t="shared" ca="1" si="137"/>
        <v>7.2810000000000015</v>
      </c>
      <c r="T322" s="304">
        <f t="shared" ca="1" si="117"/>
        <v>71.426610000000025</v>
      </c>
      <c r="U322" s="311">
        <f t="shared" ca="1" si="118"/>
        <v>0</v>
      </c>
      <c r="V322" s="306">
        <f t="shared" ca="1" si="119"/>
        <v>1.0667241356433341</v>
      </c>
      <c r="W322" s="304">
        <f t="shared" ca="1" si="120"/>
        <v>3.0965549138377462</v>
      </c>
      <c r="Y322" s="314" t="str">
        <f t="shared" ca="1" si="138"/>
        <v/>
      </c>
      <c r="Z322" s="315" t="str">
        <f t="shared" ca="1" si="139"/>
        <v/>
      </c>
      <c r="AA322" s="316" t="str">
        <f t="shared" ca="1" si="140"/>
        <v/>
      </c>
      <c r="AC322" s="310" t="e">
        <f t="shared" ca="1" si="141"/>
        <v>#N/A</v>
      </c>
      <c r="AD322" s="323" t="e">
        <f t="shared" ca="1" si="142"/>
        <v>#N/A</v>
      </c>
      <c r="AE322" s="324">
        <f t="shared" ca="1" si="121"/>
        <v>1381.2819954635142</v>
      </c>
      <c r="AG322" s="306">
        <f t="shared" ca="1" si="143"/>
        <v>-6.7689861248350809</v>
      </c>
      <c r="AH322" s="304">
        <f t="shared" ca="1" si="144"/>
        <v>-0.44468179437295352</v>
      </c>
    </row>
    <row r="323" spans="1:34" x14ac:dyDescent="0.2">
      <c r="A323" s="347">
        <f t="shared" ca="1" si="122"/>
        <v>0.1</v>
      </c>
      <c r="B323" s="304">
        <f t="shared" ca="1" si="123"/>
        <v>13.899999999999968</v>
      </c>
      <c r="D323" s="306">
        <f t="shared" ca="1" si="124"/>
        <v>-0.33192666023175216</v>
      </c>
      <c r="E323" s="307">
        <f t="shared" ca="1" si="125"/>
        <v>-10.075891761137662</v>
      </c>
      <c r="F323" s="304">
        <f t="shared" ca="1" si="126"/>
        <v>10.081357551933888</v>
      </c>
      <c r="G323" s="306">
        <f t="shared" ca="1" si="127"/>
        <v>23.177377842659258</v>
      </c>
      <c r="H323" s="307">
        <f t="shared" ca="1" si="128"/>
        <v>17.585371887195919</v>
      </c>
      <c r="I323" s="304">
        <f t="shared" ca="1" si="129"/>
        <v>29.09357571822984</v>
      </c>
      <c r="J323" s="306">
        <f t="shared" ca="1" si="130"/>
        <v>397.83465129102058</v>
      </c>
      <c r="K323" s="307">
        <f t="shared" ca="1" si="131"/>
        <v>1383.0909121110396</v>
      </c>
      <c r="L323" s="304">
        <f t="shared" ca="1" si="116"/>
        <v>1439.1709005298835</v>
      </c>
      <c r="M323" s="306">
        <f t="shared" ca="1" si="132"/>
        <v>0.64906493638471352</v>
      </c>
      <c r="N323" s="304">
        <f t="shared" ca="1" si="133"/>
        <v>37.188681484771351</v>
      </c>
      <c r="P323" s="310">
        <f t="shared" ca="1" si="134"/>
        <v>23</v>
      </c>
      <c r="Q323" s="304">
        <f t="shared" ca="1" si="135"/>
        <v>0</v>
      </c>
      <c r="R323" s="306">
        <f t="shared" ca="1" si="136"/>
        <v>0</v>
      </c>
      <c r="S323" s="307">
        <f t="shared" ca="1" si="137"/>
        <v>7.2810000000000015</v>
      </c>
      <c r="T323" s="304">
        <f t="shared" ca="1" si="117"/>
        <v>71.426610000000025</v>
      </c>
      <c r="U323" s="311">
        <f t="shared" ca="1" si="118"/>
        <v>0</v>
      </c>
      <c r="V323" s="306">
        <f t="shared" ca="1" si="119"/>
        <v>1.0665302657319384</v>
      </c>
      <c r="W323" s="304">
        <f t="shared" ca="1" si="120"/>
        <v>2.9629967998136677</v>
      </c>
      <c r="Y323" s="314" t="str">
        <f t="shared" ca="1" si="138"/>
        <v/>
      </c>
      <c r="Z323" s="315" t="str">
        <f t="shared" ca="1" si="139"/>
        <v/>
      </c>
      <c r="AA323" s="316" t="str">
        <f t="shared" ca="1" si="140"/>
        <v/>
      </c>
      <c r="AC323" s="310" t="e">
        <f t="shared" ca="1" si="141"/>
        <v>#N/A</v>
      </c>
      <c r="AD323" s="323" t="e">
        <f t="shared" ca="1" si="142"/>
        <v>#N/A</v>
      </c>
      <c r="AE323" s="324">
        <f t="shared" ca="1" si="121"/>
        <v>1383.0909121110396</v>
      </c>
      <c r="AG323" s="306">
        <f t="shared" ca="1" si="143"/>
        <v>-6.5584784913921048</v>
      </c>
      <c r="AH323" s="304">
        <f t="shared" ca="1" si="144"/>
        <v>-0.42529253039936071</v>
      </c>
    </row>
    <row r="324" spans="1:34" x14ac:dyDescent="0.2">
      <c r="A324" s="347">
        <f t="shared" ca="1" si="122"/>
        <v>0.1</v>
      </c>
      <c r="B324" s="304">
        <f t="shared" ca="1" si="123"/>
        <v>13.999999999999968</v>
      </c>
      <c r="D324" s="306">
        <f t="shared" ca="1" si="124"/>
        <v>-0.32419577527095833</v>
      </c>
      <c r="E324" s="307">
        <f t="shared" ca="1" si="125"/>
        <v>-10.055977060524269</v>
      </c>
      <c r="F324" s="304">
        <f t="shared" ca="1" si="126"/>
        <v>10.061201595360956</v>
      </c>
      <c r="G324" s="306">
        <f t="shared" ca="1" si="127"/>
        <v>23.144958265132161</v>
      </c>
      <c r="H324" s="307">
        <f t="shared" ca="1" si="128"/>
        <v>16.579774181143492</v>
      </c>
      <c r="I324" s="304">
        <f t="shared" ca="1" si="129"/>
        <v>28.470651643269807</v>
      </c>
      <c r="J324" s="306">
        <f t="shared" ca="1" si="130"/>
        <v>400.15076809641016</v>
      </c>
      <c r="K324" s="307">
        <f t="shared" ca="1" si="131"/>
        <v>1384.7991694144566</v>
      </c>
      <c r="L324" s="304">
        <f t="shared" ref="L324:L387" ca="1" si="145">SQRT(pos_x^2+pos_z^2)</f>
        <v>1441.4539107509181</v>
      </c>
      <c r="M324" s="306">
        <f t="shared" ca="1" si="132"/>
        <v>0.62161171235533941</v>
      </c>
      <c r="N324" s="304">
        <f t="shared" ca="1" si="133"/>
        <v>35.615727613861075</v>
      </c>
      <c r="P324" s="310">
        <f t="shared" ca="1" si="134"/>
        <v>23</v>
      </c>
      <c r="Q324" s="304">
        <f t="shared" ca="1" si="135"/>
        <v>0</v>
      </c>
      <c r="R324" s="306">
        <f t="shared" ca="1" si="136"/>
        <v>0</v>
      </c>
      <c r="S324" s="307">
        <f t="shared" ca="1" si="137"/>
        <v>7.2810000000000015</v>
      </c>
      <c r="T324" s="304">
        <f t="shared" ref="T324:T387" ca="1" si="146">m*g</f>
        <v>71.426610000000025</v>
      </c>
      <c r="U324" s="311">
        <f t="shared" ref="U324:U387" ca="1" si="147">IF(pos_xz&lt;L_rampe,Poids*COS(Beta),0)</f>
        <v>0</v>
      </c>
      <c r="V324" s="306">
        <f t="shared" ref="V324:V387" ca="1" si="148">Rho_moyen*(20000-Alt_rampe-pos_z)/(20000+Alt_rampe+pos_z)</f>
        <v>1.066347214056707</v>
      </c>
      <c r="W324" s="304">
        <f t="shared" ref="W324:W387" ca="1" si="149">1/2*Rho*Sref*Cx*vit_xz^2</f>
        <v>2.8369863724151814</v>
      </c>
      <c r="Y324" s="314" t="str">
        <f t="shared" ca="1" si="138"/>
        <v/>
      </c>
      <c r="Z324" s="315" t="str">
        <f t="shared" ca="1" si="139"/>
        <v/>
      </c>
      <c r="AA324" s="316" t="str">
        <f t="shared" ca="1" si="140"/>
        <v/>
      </c>
      <c r="AC324" s="310">
        <f t="shared" ca="1" si="141"/>
        <v>13.999999999999968</v>
      </c>
      <c r="AD324" s="323">
        <f t="shared" ca="1" si="142"/>
        <v>400.15076809641016</v>
      </c>
      <c r="AE324" s="324">
        <f t="shared" ref="AE324:AE387" ca="1" si="150">IF(t&lt;T_para, pos_z, NA())</f>
        <v>1384.7991694144566</v>
      </c>
      <c r="AG324" s="306">
        <f t="shared" ca="1" si="143"/>
        <v>-6.3365227451696695</v>
      </c>
      <c r="AH324" s="304">
        <f t="shared" ca="1" si="144"/>
        <v>-0.40694915531021386</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-0.31675626479302377</v>
      </c>
      <c r="E325" s="307">
        <f t="shared" ref="E325:E388" ca="1" si="154">IF(AND(L324&lt;L_rampe,Poussee&lt;Poids*SIN(M324)),0,(-W324+Poussee)/m*SIN(M324)+U324/m*COS(M324)-Poids/m)</f>
        <v>-10.036906753538744</v>
      </c>
      <c r="F325" s="304">
        <f t="shared" ref="F325:F388" ca="1" si="155">SQRT(acc_x^2+acc_z^2)</f>
        <v>10.041903789148614</v>
      </c>
      <c r="G325" s="306">
        <f t="shared" ref="G325:G388" ca="1" si="156">G324+acc_x*pas</f>
        <v>23.113282638652858</v>
      </c>
      <c r="H325" s="307">
        <f t="shared" ref="H325:H388" ca="1" si="157">H324+acc_z*pas</f>
        <v>15.576083505789617</v>
      </c>
      <c r="I325" s="304">
        <f t="shared" ref="I325:I388" ca="1" si="158">SQRT(vit_x^2+vit_z^2)</f>
        <v>27.87181751722666</v>
      </c>
      <c r="J325" s="306">
        <f t="shared" ref="J325:J388" ca="1" si="159">J324+0.5*(vit_x+G324)*pas*(K324&gt;=0)</f>
        <v>402.46368014159941</v>
      </c>
      <c r="K325" s="307">
        <f t="shared" ref="K325:K388" ca="1" si="160">K324+0.5*(vit_z+H324)*pas</f>
        <v>1386.4069622988034</v>
      </c>
      <c r="L325" s="304">
        <f t="shared" ca="1" si="145"/>
        <v>1443.6416726264572</v>
      </c>
      <c r="M325" s="306">
        <f t="shared" ref="M325:M388" ca="1" si="161">IF(AND(L324&gt;L_rampe,G325&gt;0),ATAN2(G325,H325),$M$4)</f>
        <v>0.59299485166460375</v>
      </c>
      <c r="N325" s="304">
        <f t="shared" ref="N325:N388" ca="1" si="162">DEGREES(Beta)</f>
        <v>33.976102273368092</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7.2810000000000015</v>
      </c>
      <c r="T325" s="304">
        <f t="shared" ca="1" si="146"/>
        <v>71.426610000000025</v>
      </c>
      <c r="U325" s="311">
        <f t="shared" ca="1" si="147"/>
        <v>0</v>
      </c>
      <c r="V325" s="306">
        <f t="shared" ca="1" si="148"/>
        <v>1.0661749545578199</v>
      </c>
      <c r="W325" s="304">
        <f t="shared" ca="1" si="149"/>
        <v>2.7184594058703402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1386.4069622988034</v>
      </c>
      <c r="AG325" s="306">
        <f t="shared" ref="AG325:AG388" ca="1" si="172">IF(AND(L324&lt;L_rampe,Poussee&lt;Poids*SIN(M324)),0,(-W324+Poussee)/m-Poids*SIN(M324)/m)</f>
        <v>-6.1024580735506566</v>
      </c>
      <c r="AH325" s="304">
        <f t="shared" ref="AH325:AH388" ca="1" si="173">IF(AND(L324&lt;L_rampe,Poussee&lt;Poids*SIN(M324)), g*SIN(M324), (-W324+Poussee)/m)</f>
        <v>-0.38964240796802374</v>
      </c>
    </row>
    <row r="326" spans="1:34" x14ac:dyDescent="0.2">
      <c r="A326" s="347">
        <f t="shared" ca="1" si="151"/>
        <v>0.1</v>
      </c>
      <c r="B326" s="304">
        <f t="shared" ca="1" si="152"/>
        <v>14.199999999999967</v>
      </c>
      <c r="D326" s="306">
        <f t="shared" ca="1" si="153"/>
        <v>-0.30961939754290585</v>
      </c>
      <c r="E326" s="307">
        <f t="shared" ca="1" si="154"/>
        <v>-10.018653079120643</v>
      </c>
      <c r="F326" s="304">
        <f t="shared" ca="1" si="155"/>
        <v>10.023436221730968</v>
      </c>
      <c r="G326" s="306">
        <f t="shared" ca="1" si="156"/>
        <v>23.082320698898567</v>
      </c>
      <c r="H326" s="307">
        <f t="shared" ca="1" si="157"/>
        <v>14.574218197877553</v>
      </c>
      <c r="I326" s="304">
        <f t="shared" ca="1" si="158"/>
        <v>27.298376598731039</v>
      </c>
      <c r="J326" s="306">
        <f t="shared" ca="1" si="159"/>
        <v>404.77346030847696</v>
      </c>
      <c r="K326" s="307">
        <f t="shared" ca="1" si="160"/>
        <v>1387.9144773839867</v>
      </c>
      <c r="L326" s="304">
        <f t="shared" ca="1" si="145"/>
        <v>1445.7344675638617</v>
      </c>
      <c r="M326" s="306">
        <f t="shared" ca="1" si="161"/>
        <v>0.56318959749344033</v>
      </c>
      <c r="N326" s="304">
        <f t="shared" ca="1" si="162"/>
        <v>32.268387002045735</v>
      </c>
      <c r="P326" s="310">
        <f t="shared" ca="1" si="163"/>
        <v>23</v>
      </c>
      <c r="Q326" s="304">
        <f t="shared" ca="1" si="164"/>
        <v>0</v>
      </c>
      <c r="R326" s="306">
        <f t="shared" ca="1" si="165"/>
        <v>0</v>
      </c>
      <c r="S326" s="307">
        <f t="shared" ca="1" si="166"/>
        <v>7.2810000000000015</v>
      </c>
      <c r="T326" s="304">
        <f t="shared" ca="1" si="146"/>
        <v>71.426610000000025</v>
      </c>
      <c r="U326" s="311">
        <f t="shared" ca="1" si="147"/>
        <v>0</v>
      </c>
      <c r="V326" s="306">
        <f t="shared" ca="1" si="148"/>
        <v>1.066013462383796</v>
      </c>
      <c r="W326" s="304">
        <f t="shared" ca="1" si="149"/>
        <v>2.6073547669168518</v>
      </c>
      <c r="Y326" s="314" t="str">
        <f t="shared" ca="1" si="167"/>
        <v/>
      </c>
      <c r="Z326" s="315" t="str">
        <f t="shared" ca="1" si="168"/>
        <v/>
      </c>
      <c r="AA326" s="316" t="str">
        <f t="shared" ca="1" si="169"/>
        <v/>
      </c>
      <c r="AC326" s="310" t="e">
        <f t="shared" ca="1" si="170"/>
        <v>#N/A</v>
      </c>
      <c r="AD326" s="323" t="e">
        <f t="shared" ca="1" si="171"/>
        <v>#N/A</v>
      </c>
      <c r="AE326" s="324">
        <f t="shared" ca="1" si="150"/>
        <v>1387.9144773839867</v>
      </c>
      <c r="AG326" s="306">
        <f t="shared" ca="1" si="172"/>
        <v>-5.855653206715516</v>
      </c>
      <c r="AH326" s="304">
        <f t="shared" ca="1" si="173"/>
        <v>-0.37336346736304621</v>
      </c>
    </row>
    <row r="327" spans="1:34" x14ac:dyDescent="0.2">
      <c r="A327" s="347">
        <f t="shared" ca="1" si="151"/>
        <v>0.1</v>
      </c>
      <c r="B327" s="304">
        <f t="shared" ca="1" si="152"/>
        <v>14.299999999999967</v>
      </c>
      <c r="D327" s="306">
        <f t="shared" ca="1" si="153"/>
        <v>-0.30279712394661884</v>
      </c>
      <c r="E327" s="307">
        <f t="shared" ca="1" si="154"/>
        <v>-10.001186640704564</v>
      </c>
      <c r="F327" s="304">
        <f t="shared" ca="1" si="155"/>
        <v>10.005769351752907</v>
      </c>
      <c r="G327" s="306">
        <f t="shared" ca="1" si="156"/>
        <v>23.052040986503904</v>
      </c>
      <c r="H327" s="307">
        <f t="shared" ca="1" si="157"/>
        <v>13.574099533807097</v>
      </c>
      <c r="I327" s="304">
        <f t="shared" ca="1" si="158"/>
        <v>26.751687270098646</v>
      </c>
      <c r="J327" s="306">
        <f t="shared" ca="1" si="159"/>
        <v>407.08017839274709</v>
      </c>
      <c r="K327" s="307">
        <f t="shared" ca="1" si="160"/>
        <v>1389.3218932705709</v>
      </c>
      <c r="L327" s="304">
        <f t="shared" ca="1" si="145"/>
        <v>1447.7325701804164</v>
      </c>
      <c r="M327" s="306">
        <f t="shared" ca="1" si="161"/>
        <v>0.53217757472983307</v>
      </c>
      <c r="N327" s="304">
        <f t="shared" ca="1" si="162"/>
        <v>30.491528983527406</v>
      </c>
      <c r="P327" s="310">
        <f t="shared" ca="1" si="163"/>
        <v>23</v>
      </c>
      <c r="Q327" s="304">
        <f t="shared" ca="1" si="164"/>
        <v>0</v>
      </c>
      <c r="R327" s="306">
        <f t="shared" ca="1" si="165"/>
        <v>0</v>
      </c>
      <c r="S327" s="307">
        <f t="shared" ca="1" si="166"/>
        <v>7.2810000000000015</v>
      </c>
      <c r="T327" s="304">
        <f t="shared" ca="1" si="146"/>
        <v>71.426610000000025</v>
      </c>
      <c r="U327" s="311">
        <f t="shared" ca="1" si="147"/>
        <v>0</v>
      </c>
      <c r="V327" s="306">
        <f t="shared" ca="1" si="148"/>
        <v>1.0658627138579928</v>
      </c>
      <c r="W327" s="304">
        <f t="shared" ca="1" si="149"/>
        <v>2.5036143008870968</v>
      </c>
      <c r="Y327" s="314" t="str">
        <f t="shared" ca="1" si="167"/>
        <v/>
      </c>
      <c r="Z327" s="315" t="str">
        <f t="shared" ca="1" si="168"/>
        <v/>
      </c>
      <c r="AA327" s="316" t="str">
        <f t="shared" ca="1" si="169"/>
        <v/>
      </c>
      <c r="AC327" s="310" t="e">
        <f t="shared" ca="1" si="170"/>
        <v>#N/A</v>
      </c>
      <c r="AD327" s="323" t="e">
        <f t="shared" ca="1" si="171"/>
        <v>#N/A</v>
      </c>
      <c r="AE327" s="324">
        <f t="shared" ca="1" si="150"/>
        <v>1389.3218932705709</v>
      </c>
      <c r="AG327" s="306">
        <f t="shared" ca="1" si="172"/>
        <v>-5.5955245583382709</v>
      </c>
      <c r="AH327" s="304">
        <f t="shared" ca="1" si="173"/>
        <v>-0.35810393722247646</v>
      </c>
    </row>
    <row r="328" spans="1:34" x14ac:dyDescent="0.2">
      <c r="A328" s="347">
        <f t="shared" ca="1" si="151"/>
        <v>0.1</v>
      </c>
      <c r="B328" s="304">
        <f t="shared" ca="1" si="152"/>
        <v>14.399999999999967</v>
      </c>
      <c r="D328" s="306">
        <f t="shared" ca="1" si="153"/>
        <v>-0.29630200947663815</v>
      </c>
      <c r="E328" s="307">
        <f t="shared" ca="1" si="154"/>
        <v>-9.9844762197437422</v>
      </c>
      <c r="F328" s="304">
        <f t="shared" ca="1" si="155"/>
        <v>9.9888718213544117</v>
      </c>
      <c r="G328" s="306">
        <f t="shared" ca="1" si="156"/>
        <v>23.022410785556239</v>
      </c>
      <c r="H328" s="307">
        <f t="shared" ca="1" si="157"/>
        <v>12.575651911832722</v>
      </c>
      <c r="I328" s="304">
        <f t="shared" ca="1" si="158"/>
        <v>26.233154964404839</v>
      </c>
      <c r="J328" s="306">
        <f t="shared" ca="1" si="159"/>
        <v>409.38390098135011</v>
      </c>
      <c r="K328" s="307">
        <f t="shared" ca="1" si="160"/>
        <v>1390.6293808428529</v>
      </c>
      <c r="L328" s="304">
        <f t="shared" ca="1" si="145"/>
        <v>1449.6362485968968</v>
      </c>
      <c r="M328" s="306">
        <f t="shared" ca="1" si="161"/>
        <v>0.49994820033628284</v>
      </c>
      <c r="N328" s="304">
        <f t="shared" ca="1" si="162"/>
        <v>28.64492185442997</v>
      </c>
      <c r="P328" s="310">
        <f t="shared" ca="1" si="163"/>
        <v>23</v>
      </c>
      <c r="Q328" s="304">
        <f t="shared" ca="1" si="164"/>
        <v>0</v>
      </c>
      <c r="R328" s="306">
        <f t="shared" ca="1" si="165"/>
        <v>0</v>
      </c>
      <c r="S328" s="307">
        <f t="shared" ca="1" si="166"/>
        <v>7.2810000000000015</v>
      </c>
      <c r="T328" s="304">
        <f t="shared" ca="1" si="146"/>
        <v>71.426610000000025</v>
      </c>
      <c r="U328" s="311">
        <f t="shared" ca="1" si="147"/>
        <v>0</v>
      </c>
      <c r="V328" s="306">
        <f t="shared" ca="1" si="148"/>
        <v>1.0657226864434253</v>
      </c>
      <c r="W328" s="304">
        <f t="shared" ca="1" si="149"/>
        <v>2.4071827153401757</v>
      </c>
      <c r="Y328" s="314" t="str">
        <f t="shared" ca="1" si="167"/>
        <v/>
      </c>
      <c r="Z328" s="315" t="str">
        <f t="shared" ca="1" si="168"/>
        <v/>
      </c>
      <c r="AA328" s="316" t="str">
        <f t="shared" ca="1" si="169"/>
        <v/>
      </c>
      <c r="AC328" s="310" t="e">
        <f t="shared" ca="1" si="170"/>
        <v>#N/A</v>
      </c>
      <c r="AD328" s="323" t="e">
        <f t="shared" ca="1" si="171"/>
        <v>#N/A</v>
      </c>
      <c r="AE328" s="324">
        <f t="shared" ca="1" si="150"/>
        <v>1390.6293808428529</v>
      </c>
      <c r="AG328" s="306">
        <f t="shared" ca="1" si="172"/>
        <v>-5.3215574266110783</v>
      </c>
      <c r="AH328" s="304">
        <f t="shared" ca="1" si="173"/>
        <v>-0.34385583036493561</v>
      </c>
    </row>
    <row r="329" spans="1:34" x14ac:dyDescent="0.2">
      <c r="A329" s="347">
        <f t="shared" ca="1" si="151"/>
        <v>0.1</v>
      </c>
      <c r="B329" s="304">
        <f t="shared" ca="1" si="152"/>
        <v>14.499999999999966</v>
      </c>
      <c r="D329" s="306">
        <f t="shared" ca="1" si="153"/>
        <v>-0.29014714346991555</v>
      </c>
      <c r="E329" s="307">
        <f t="shared" ca="1" si="154"/>
        <v>-9.9684885924188045</v>
      </c>
      <c r="F329" s="304">
        <f t="shared" ca="1" si="155"/>
        <v>9.9727102726414145</v>
      </c>
      <c r="G329" s="306">
        <f t="shared" ca="1" si="156"/>
        <v>22.993396071209247</v>
      </c>
      <c r="H329" s="307">
        <f t="shared" ca="1" si="157"/>
        <v>11.578803052590841</v>
      </c>
      <c r="I329" s="304">
        <f t="shared" ca="1" si="158"/>
        <v>25.744221546168138</v>
      </c>
      <c r="J329" s="306">
        <f t="shared" ca="1" si="159"/>
        <v>411.68469132418841</v>
      </c>
      <c r="K329" s="307">
        <f t="shared" ca="1" si="160"/>
        <v>1391.8371035910741</v>
      </c>
      <c r="L329" s="304">
        <f t="shared" ca="1" si="145"/>
        <v>1451.4457647475094</v>
      </c>
      <c r="M329" s="306">
        <f t="shared" ca="1" si="161"/>
        <v>0.46650017376656044</v>
      </c>
      <c r="N329" s="304">
        <f t="shared" ca="1" si="162"/>
        <v>26.728491098943437</v>
      </c>
      <c r="P329" s="310">
        <f t="shared" ca="1" si="163"/>
        <v>23</v>
      </c>
      <c r="Q329" s="304">
        <f t="shared" ca="1" si="164"/>
        <v>0</v>
      </c>
      <c r="R329" s="306">
        <f t="shared" ca="1" si="165"/>
        <v>0</v>
      </c>
      <c r="S329" s="307">
        <f t="shared" ca="1" si="166"/>
        <v>7.2810000000000015</v>
      </c>
      <c r="T329" s="304">
        <f t="shared" ca="1" si="146"/>
        <v>71.426610000000025</v>
      </c>
      <c r="U329" s="311">
        <f t="shared" ca="1" si="147"/>
        <v>0</v>
      </c>
      <c r="V329" s="306">
        <f t="shared" ca="1" si="148"/>
        <v>1.0655933587057052</v>
      </c>
      <c r="W329" s="304">
        <f t="shared" ca="1" si="149"/>
        <v>2.3180074606500578</v>
      </c>
      <c r="Y329" s="314" t="str">
        <f t="shared" ca="1" si="167"/>
        <v/>
      </c>
      <c r="Z329" s="315" t="str">
        <f t="shared" ca="1" si="168"/>
        <v/>
      </c>
      <c r="AA329" s="316" t="str">
        <f t="shared" ca="1" si="169"/>
        <v/>
      </c>
      <c r="AC329" s="310" t="e">
        <f t="shared" ca="1" si="170"/>
        <v>#N/A</v>
      </c>
      <c r="AD329" s="323" t="e">
        <f t="shared" ca="1" si="171"/>
        <v>#N/A</v>
      </c>
      <c r="AE329" s="324">
        <f t="shared" ca="1" si="150"/>
        <v>1391.8371035910741</v>
      </c>
      <c r="AG329" s="306">
        <f t="shared" ca="1" si="172"/>
        <v>-5.0333301324113133</v>
      </c>
      <c r="AH329" s="304">
        <f t="shared" ca="1" si="173"/>
        <v>-0.33061155271805731</v>
      </c>
    </row>
    <row r="330" spans="1:34" x14ac:dyDescent="0.2">
      <c r="A330" s="347">
        <f t="shared" ca="1" si="151"/>
        <v>0.1</v>
      </c>
      <c r="B330" s="304">
        <f t="shared" ca="1" si="152"/>
        <v>14.599999999999966</v>
      </c>
      <c r="D330" s="306">
        <f t="shared" ca="1" si="153"/>
        <v>-0.28434602046707191</v>
      </c>
      <c r="E330" s="307">
        <f t="shared" ca="1" si="154"/>
        <v>-9.9531883554556231</v>
      </c>
      <c r="F330" s="304">
        <f t="shared" ca="1" si="155"/>
        <v>9.9572491732673267</v>
      </c>
      <c r="G330" s="306">
        <f t="shared" ca="1" si="156"/>
        <v>22.964961469162539</v>
      </c>
      <c r="H330" s="307">
        <f t="shared" ca="1" si="157"/>
        <v>10.583484217045278</v>
      </c>
      <c r="I330" s="304">
        <f t="shared" ca="1" si="158"/>
        <v>25.286351920602677</v>
      </c>
      <c r="J330" s="306">
        <f t="shared" ca="1" si="159"/>
        <v>413.98260920120697</v>
      </c>
      <c r="K330" s="307">
        <f t="shared" ca="1" si="160"/>
        <v>1392.9452179545558</v>
      </c>
      <c r="L330" s="304">
        <f t="shared" ca="1" si="145"/>
        <v>1453.1613747080894</v>
      </c>
      <c r="M330" s="306">
        <f t="shared" ca="1" si="161"/>
        <v>0.43184300118268354</v>
      </c>
      <c r="N330" s="304">
        <f t="shared" ca="1" si="162"/>
        <v>24.742781380030785</v>
      </c>
      <c r="P330" s="310">
        <f t="shared" ca="1" si="163"/>
        <v>23</v>
      </c>
      <c r="Q330" s="304">
        <f t="shared" ca="1" si="164"/>
        <v>0</v>
      </c>
      <c r="R330" s="306">
        <f t="shared" ca="1" si="165"/>
        <v>0</v>
      </c>
      <c r="S330" s="307">
        <f t="shared" ca="1" si="166"/>
        <v>7.2810000000000015</v>
      </c>
      <c r="T330" s="304">
        <f t="shared" ca="1" si="146"/>
        <v>71.426610000000025</v>
      </c>
      <c r="U330" s="311">
        <f t="shared" ca="1" si="147"/>
        <v>0</v>
      </c>
      <c r="V330" s="306">
        <f t="shared" ca="1" si="148"/>
        <v>1.0654747102739059</v>
      </c>
      <c r="W330" s="304">
        <f t="shared" ca="1" si="149"/>
        <v>2.2360386069808471</v>
      </c>
      <c r="Y330" s="314" t="str">
        <f t="shared" ca="1" si="167"/>
        <v/>
      </c>
      <c r="Z330" s="315" t="str">
        <f t="shared" ca="1" si="168"/>
        <v/>
      </c>
      <c r="AA330" s="316" t="str">
        <f t="shared" ca="1" si="169"/>
        <v/>
      </c>
      <c r="AC330" s="310" t="e">
        <f t="shared" ca="1" si="170"/>
        <v>#N/A</v>
      </c>
      <c r="AD330" s="323" t="e">
        <f t="shared" ca="1" si="171"/>
        <v>#N/A</v>
      </c>
      <c r="AE330" s="324">
        <f t="shared" ca="1" si="150"/>
        <v>1392.9452179545558</v>
      </c>
      <c r="AG330" s="306">
        <f t="shared" ca="1" si="172"/>
        <v>-4.7305407221046663</v>
      </c>
      <c r="AH330" s="304">
        <f t="shared" ca="1" si="173"/>
        <v>-0.31836388691801365</v>
      </c>
    </row>
    <row r="331" spans="1:34" x14ac:dyDescent="0.2">
      <c r="A331" s="347">
        <f t="shared" ca="1" si="151"/>
        <v>0.1</v>
      </c>
      <c r="B331" s="304">
        <f t="shared" ca="1" si="152"/>
        <v>14.699999999999966</v>
      </c>
      <c r="D331" s="306">
        <f t="shared" ca="1" si="153"/>
        <v>-0.27891239173014026</v>
      </c>
      <c r="E331" s="307">
        <f t="shared" ca="1" si="154"/>
        <v>-9.9385377682770386</v>
      </c>
      <c r="F331" s="304">
        <f t="shared" ca="1" si="155"/>
        <v>9.942450658350273</v>
      </c>
      <c r="G331" s="306">
        <f t="shared" ca="1" si="156"/>
        <v>22.937070229989526</v>
      </c>
      <c r="H331" s="307">
        <f t="shared" ca="1" si="157"/>
        <v>9.589630440217574</v>
      </c>
      <c r="I331" s="304">
        <f t="shared" ca="1" si="158"/>
        <v>24.861017732897004</v>
      </c>
      <c r="J331" s="306">
        <f t="shared" ca="1" si="159"/>
        <v>416.27771078616456</v>
      </c>
      <c r="K331" s="307">
        <f t="shared" ca="1" si="160"/>
        <v>1393.953873687419</v>
      </c>
      <c r="L331" s="304">
        <f t="shared" ca="1" si="145"/>
        <v>1454.783329044408</v>
      </c>
      <c r="M331" s="306">
        <f t="shared" ca="1" si="161"/>
        <v>0.39599849098916529</v>
      </c>
      <c r="N331" s="304">
        <f t="shared" ca="1" si="162"/>
        <v>22.68904222722853</v>
      </c>
      <c r="P331" s="310">
        <f t="shared" ca="1" si="163"/>
        <v>23</v>
      </c>
      <c r="Q331" s="304">
        <f t="shared" ca="1" si="164"/>
        <v>0</v>
      </c>
      <c r="R331" s="306">
        <f t="shared" ca="1" si="165"/>
        <v>0</v>
      </c>
      <c r="S331" s="307">
        <f t="shared" ca="1" si="166"/>
        <v>7.2810000000000015</v>
      </c>
      <c r="T331" s="304">
        <f t="shared" ca="1" si="146"/>
        <v>71.426610000000025</v>
      </c>
      <c r="U331" s="311">
        <f t="shared" ca="1" si="147"/>
        <v>0</v>
      </c>
      <c r="V331" s="306">
        <f t="shared" ca="1" si="148"/>
        <v>1.0653667217991649</v>
      </c>
      <c r="W331" s="304">
        <f t="shared" ca="1" si="149"/>
        <v>2.1612287171200637</v>
      </c>
      <c r="Y331" s="314" t="str">
        <f t="shared" ca="1" si="167"/>
        <v/>
      </c>
      <c r="Z331" s="315" t="str">
        <f t="shared" ca="1" si="168"/>
        <v/>
      </c>
      <c r="AA331" s="316" t="str">
        <f t="shared" ca="1" si="169"/>
        <v/>
      </c>
      <c r="AC331" s="310" t="e">
        <f t="shared" ca="1" si="170"/>
        <v>#N/A</v>
      </c>
      <c r="AD331" s="323" t="e">
        <f t="shared" ca="1" si="171"/>
        <v>#N/A</v>
      </c>
      <c r="AE331" s="324">
        <f t="shared" ca="1" si="150"/>
        <v>1393.953873687419</v>
      </c>
      <c r="AG331" s="306">
        <f t="shared" ca="1" si="172"/>
        <v>-4.4130355494065059</v>
      </c>
      <c r="AH331" s="304">
        <f t="shared" ca="1" si="173"/>
        <v>-0.3071059754128343</v>
      </c>
    </row>
    <row r="332" spans="1:34" x14ac:dyDescent="0.2">
      <c r="A332" s="347">
        <f t="shared" ca="1" si="151"/>
        <v>0.1</v>
      </c>
      <c r="B332" s="304">
        <f t="shared" ca="1" si="152"/>
        <v>14.799999999999965</v>
      </c>
      <c r="D332" s="306">
        <f t="shared" ca="1" si="153"/>
        <v>-0.27386008555429603</v>
      </c>
      <c r="E332" s="307">
        <f t="shared" ca="1" si="154"/>
        <v>-9.9244966199457512</v>
      </c>
      <c r="F332" s="304">
        <f t="shared" ca="1" si="155"/>
        <v>9.9282743971837544</v>
      </c>
      <c r="G332" s="306">
        <f t="shared" ca="1" si="156"/>
        <v>22.909684221434098</v>
      </c>
      <c r="H332" s="307">
        <f t="shared" ca="1" si="157"/>
        <v>8.5971807782229988</v>
      </c>
      <c r="I332" s="304">
        <f t="shared" ca="1" si="158"/>
        <v>24.469678143761382</v>
      </c>
      <c r="J332" s="306">
        <f t="shared" ca="1" si="159"/>
        <v>418.57004850873574</v>
      </c>
      <c r="K332" s="307">
        <f t="shared" ca="1" si="160"/>
        <v>1394.8632142483409</v>
      </c>
      <c r="L332" s="304">
        <f t="shared" ca="1" si="145"/>
        <v>1456.3118731823272</v>
      </c>
      <c r="M332" s="306">
        <f t="shared" ca="1" si="161"/>
        <v>0.35900214197077307</v>
      </c>
      <c r="N332" s="304">
        <f t="shared" ca="1" si="162"/>
        <v>20.569307571081691</v>
      </c>
      <c r="P332" s="310">
        <f t="shared" ca="1" si="163"/>
        <v>23</v>
      </c>
      <c r="Q332" s="304">
        <f t="shared" ca="1" si="164"/>
        <v>0</v>
      </c>
      <c r="R332" s="306">
        <f t="shared" ca="1" si="165"/>
        <v>0</v>
      </c>
      <c r="S332" s="307">
        <f t="shared" ca="1" si="166"/>
        <v>7.2810000000000015</v>
      </c>
      <c r="T332" s="304">
        <f t="shared" ca="1" si="146"/>
        <v>71.426610000000025</v>
      </c>
      <c r="U332" s="311">
        <f t="shared" ca="1" si="147"/>
        <v>0</v>
      </c>
      <c r="V332" s="306">
        <f t="shared" ca="1" si="148"/>
        <v>1.0652693749108648</v>
      </c>
      <c r="W332" s="304">
        <f t="shared" ca="1" si="149"/>
        <v>2.093532714702294</v>
      </c>
      <c r="Y332" s="314" t="str">
        <f t="shared" ca="1" si="167"/>
        <v/>
      </c>
      <c r="Z332" s="315" t="str">
        <f t="shared" ca="1" si="168"/>
        <v/>
      </c>
      <c r="AA332" s="316" t="str">
        <f t="shared" ca="1" si="169"/>
        <v/>
      </c>
      <c r="AC332" s="310" t="e">
        <f t="shared" ca="1" si="170"/>
        <v>#N/A</v>
      </c>
      <c r="AD332" s="323" t="e">
        <f t="shared" ca="1" si="171"/>
        <v>#N/A</v>
      </c>
      <c r="AE332" s="324">
        <f t="shared" ca="1" si="150"/>
        <v>1394.8632142483409</v>
      </c>
      <c r="AG332" s="306">
        <f t="shared" ca="1" si="172"/>
        <v>-4.0808386847241032</v>
      </c>
      <c r="AH332" s="304">
        <f t="shared" ca="1" si="173"/>
        <v>-0.29683130299684979</v>
      </c>
    </row>
    <row r="333" spans="1:34" x14ac:dyDescent="0.2">
      <c r="A333" s="347">
        <f t="shared" ca="1" si="151"/>
        <v>0.1</v>
      </c>
      <c r="B333" s="304">
        <f t="shared" ca="1" si="152"/>
        <v>14.899999999999965</v>
      </c>
      <c r="D333" s="306">
        <f t="shared" ca="1" si="153"/>
        <v>-0.26920279635959815</v>
      </c>
      <c r="E333" s="307">
        <f t="shared" ca="1" si="154"/>
        <v>-9.911022130376697</v>
      </c>
      <c r="F333" s="304">
        <f t="shared" ca="1" si="155"/>
        <v>9.9146774942195908</v>
      </c>
      <c r="G333" s="306">
        <f t="shared" ca="1" si="156"/>
        <v>22.882763941798139</v>
      </c>
      <c r="H333" s="307">
        <f t="shared" ca="1" si="157"/>
        <v>7.6060785651853289</v>
      </c>
      <c r="I333" s="304">
        <f t="shared" ca="1" si="158"/>
        <v>24.113757831491732</v>
      </c>
      <c r="J333" s="306">
        <f t="shared" ca="1" si="159"/>
        <v>420.85967091689736</v>
      </c>
      <c r="K333" s="307">
        <f t="shared" ca="1" si="160"/>
        <v>1395.6733772155114</v>
      </c>
      <c r="L333" s="304">
        <f t="shared" ca="1" si="145"/>
        <v>1457.7472478013567</v>
      </c>
      <c r="M333" s="306">
        <f t="shared" ca="1" si="161"/>
        <v>0.32090433101942634</v>
      </c>
      <c r="N333" s="304">
        <f t="shared" ca="1" si="162"/>
        <v>18.386463794882236</v>
      </c>
      <c r="P333" s="310">
        <f t="shared" ca="1" si="163"/>
        <v>23</v>
      </c>
      <c r="Q333" s="304">
        <f t="shared" ca="1" si="164"/>
        <v>0</v>
      </c>
      <c r="R333" s="306">
        <f t="shared" ca="1" si="165"/>
        <v>0</v>
      </c>
      <c r="S333" s="307">
        <f t="shared" ca="1" si="166"/>
        <v>7.2810000000000015</v>
      </c>
      <c r="T333" s="304">
        <f t="shared" ca="1" si="146"/>
        <v>71.426610000000025</v>
      </c>
      <c r="U333" s="311">
        <f t="shared" ca="1" si="147"/>
        <v>0</v>
      </c>
      <c r="V333" s="306">
        <f t="shared" ca="1" si="148"/>
        <v>1.0651826521702579</v>
      </c>
      <c r="W333" s="304">
        <f t="shared" ca="1" si="149"/>
        <v>2.0329077474414001</v>
      </c>
      <c r="Y333" s="314" t="str">
        <f t="shared" ca="1" si="167"/>
        <v/>
      </c>
      <c r="Z333" s="315" t="str">
        <f t="shared" ca="1" si="168"/>
        <v/>
      </c>
      <c r="AA333" s="316" t="str">
        <f t="shared" ca="1" si="169"/>
        <v/>
      </c>
      <c r="AC333" s="310" t="e">
        <f t="shared" ca="1" si="170"/>
        <v>#N/A</v>
      </c>
      <c r="AD333" s="323" t="e">
        <f t="shared" ca="1" si="171"/>
        <v>#N/A</v>
      </c>
      <c r="AE333" s="324">
        <f t="shared" ca="1" si="150"/>
        <v>1395.6733772155114</v>
      </c>
      <c r="AG333" s="306">
        <f t="shared" ca="1" si="172"/>
        <v>-3.7341807060604446</v>
      </c>
      <c r="AH333" s="304">
        <f t="shared" ca="1" si="173"/>
        <v>-0.28753367871203045</v>
      </c>
    </row>
    <row r="334" spans="1:34" x14ac:dyDescent="0.2">
      <c r="A334" s="347">
        <f t="shared" ca="1" si="151"/>
        <v>0.1</v>
      </c>
      <c r="B334" s="304">
        <f t="shared" ca="1" si="152"/>
        <v>14.999999999999964</v>
      </c>
      <c r="D334" s="306">
        <f t="shared" ca="1" si="153"/>
        <v>-0.26495384433914615</v>
      </c>
      <c r="E334" s="307">
        <f t="shared" ca="1" si="154"/>
        <v>-9.898068895930459</v>
      </c>
      <c r="F334" s="304">
        <f t="shared" ca="1" si="155"/>
        <v>9.9016144344352295</v>
      </c>
      <c r="G334" s="306">
        <f t="shared" ca="1" si="156"/>
        <v>22.856268557364224</v>
      </c>
      <c r="H334" s="307">
        <f t="shared" ca="1" si="157"/>
        <v>6.6162716755922828</v>
      </c>
      <c r="I334" s="304">
        <f t="shared" ca="1" si="158"/>
        <v>23.79462257005984</v>
      </c>
      <c r="J334" s="306">
        <f t="shared" ca="1" si="159"/>
        <v>423.14662254185549</v>
      </c>
      <c r="K334" s="307">
        <f t="shared" ca="1" si="160"/>
        <v>1396.3844947275504</v>
      </c>
      <c r="L334" s="304">
        <f t="shared" ca="1" si="145"/>
        <v>1459.0896892528901</v>
      </c>
      <c r="M334" s="306">
        <f t="shared" ca="1" si="161"/>
        <v>0.28177119751133783</v>
      </c>
      <c r="N334" s="304">
        <f t="shared" ca="1" si="162"/>
        <v>16.144300405746783</v>
      </c>
      <c r="P334" s="310">
        <f t="shared" ca="1" si="163"/>
        <v>23</v>
      </c>
      <c r="Q334" s="304">
        <f t="shared" ca="1" si="164"/>
        <v>0</v>
      </c>
      <c r="R334" s="306">
        <f t="shared" ca="1" si="165"/>
        <v>0</v>
      </c>
      <c r="S334" s="307">
        <f t="shared" ca="1" si="166"/>
        <v>7.2810000000000015</v>
      </c>
      <c r="T334" s="304">
        <f t="shared" ca="1" si="146"/>
        <v>71.426610000000025</v>
      </c>
      <c r="U334" s="311">
        <f t="shared" ca="1" si="147"/>
        <v>0</v>
      </c>
      <c r="V334" s="306">
        <f t="shared" ca="1" si="148"/>
        <v>1.0651065370214521</v>
      </c>
      <c r="W334" s="304">
        <f t="shared" ca="1" si="149"/>
        <v>1.979313045102203</v>
      </c>
      <c r="Y334" s="314" t="str">
        <f t="shared" ca="1" si="167"/>
        <v/>
      </c>
      <c r="Z334" s="315" t="str">
        <f t="shared" ca="1" si="168"/>
        <v/>
      </c>
      <c r="AA334" s="316" t="str">
        <f t="shared" ca="1" si="169"/>
        <v/>
      </c>
      <c r="AC334" s="310">
        <f t="shared" ca="1" si="170"/>
        <v>14.999999999999964</v>
      </c>
      <c r="AD334" s="323">
        <f t="shared" ca="1" si="171"/>
        <v>423.14662254185549</v>
      </c>
      <c r="AE334" s="324">
        <f t="shared" ca="1" si="150"/>
        <v>1396.3844947275504</v>
      </c>
      <c r="AG334" s="306">
        <f t="shared" ca="1" si="172"/>
        <v>-3.3735250436707438</v>
      </c>
      <c r="AH334" s="304">
        <f t="shared" ca="1" si="173"/>
        <v>-0.27920721706378243</v>
      </c>
    </row>
    <row r="335" spans="1:34" x14ac:dyDescent="0.2">
      <c r="A335" s="347">
        <f t="shared" ca="1" si="151"/>
        <v>0.1</v>
      </c>
      <c r="B335" s="304">
        <f t="shared" ca="1" si="152"/>
        <v>15.099999999999964</v>
      </c>
      <c r="D335" s="306">
        <f t="shared" ca="1" si="153"/>
        <v>-0.26112590960406579</v>
      </c>
      <c r="E335" s="307">
        <f t="shared" ca="1" si="154"/>
        <v>-9.8855888895486412</v>
      </c>
      <c r="F335" s="304">
        <f t="shared" ca="1" si="155"/>
        <v>9.889037083246988</v>
      </c>
      <c r="G335" s="306">
        <f t="shared" ca="1" si="156"/>
        <v>22.830155966403819</v>
      </c>
      <c r="H335" s="307">
        <f t="shared" ca="1" si="157"/>
        <v>5.627712786637419</v>
      </c>
      <c r="I335" s="304">
        <f t="shared" ca="1" si="158"/>
        <v>23.513552956948171</v>
      </c>
      <c r="J335" s="306">
        <f t="shared" ca="1" si="159"/>
        <v>425.4309437680439</v>
      </c>
      <c r="K335" s="307">
        <f t="shared" ca="1" si="160"/>
        <v>1396.9966939506619</v>
      </c>
      <c r="L335" s="304">
        <f t="shared" ca="1" si="145"/>
        <v>1460.3394300040138</v>
      </c>
      <c r="M335" s="306">
        <f t="shared" ca="1" si="161"/>
        <v>0.24168511858207775</v>
      </c>
      <c r="N335" s="304">
        <f t="shared" ca="1" si="162"/>
        <v>13.847537265871882</v>
      </c>
      <c r="P335" s="310">
        <f t="shared" ca="1" si="163"/>
        <v>23</v>
      </c>
      <c r="Q335" s="304">
        <f t="shared" ca="1" si="164"/>
        <v>0</v>
      </c>
      <c r="R335" s="306">
        <f t="shared" ca="1" si="165"/>
        <v>0</v>
      </c>
      <c r="S335" s="307">
        <f t="shared" ca="1" si="166"/>
        <v>7.2810000000000015</v>
      </c>
      <c r="T335" s="304">
        <f t="shared" ca="1" si="146"/>
        <v>71.426610000000025</v>
      </c>
      <c r="U335" s="311">
        <f t="shared" ca="1" si="147"/>
        <v>0</v>
      </c>
      <c r="V335" s="306">
        <f t="shared" ca="1" si="148"/>
        <v>1.0650410137397102</v>
      </c>
      <c r="W335" s="304">
        <f t="shared" ca="1" si="149"/>
        <v>1.9327097720826061</v>
      </c>
      <c r="Y335" s="314" t="str">
        <f t="shared" ca="1" si="167"/>
        <v/>
      </c>
      <c r="Z335" s="315" t="str">
        <f t="shared" ca="1" si="168"/>
        <v/>
      </c>
      <c r="AA335" s="316" t="str">
        <f t="shared" ca="1" si="169"/>
        <v/>
      </c>
      <c r="AC335" s="310" t="e">
        <f t="shared" ca="1" si="170"/>
        <v>#N/A</v>
      </c>
      <c r="AD335" s="323" t="e">
        <f t="shared" ca="1" si="171"/>
        <v>#N/A</v>
      </c>
      <c r="AE335" s="324">
        <f t="shared" ca="1" si="150"/>
        <v>1396.9966939506619</v>
      </c>
      <c r="AG335" s="306">
        <f t="shared" ca="1" si="172"/>
        <v>-2.9995897381232344</v>
      </c>
      <c r="AH335" s="304">
        <f t="shared" ca="1" si="173"/>
        <v>-0.2718463185142429</v>
      </c>
    </row>
    <row r="336" spans="1:34" x14ac:dyDescent="0.2">
      <c r="A336" s="347">
        <f t="shared" ca="1" si="151"/>
        <v>0.1</v>
      </c>
      <c r="B336" s="304">
        <f t="shared" ca="1" si="152"/>
        <v>15.199999999999964</v>
      </c>
      <c r="D336" s="306">
        <f t="shared" ca="1" si="153"/>
        <v>-0.25773074718832201</v>
      </c>
      <c r="E336" s="307">
        <f t="shared" ca="1" si="154"/>
        <v>-9.8735315248654363</v>
      </c>
      <c r="F336" s="304">
        <f t="shared" ca="1" si="155"/>
        <v>9.8768947504039879</v>
      </c>
      <c r="G336" s="306">
        <f t="shared" ca="1" si="156"/>
        <v>22.804382891684988</v>
      </c>
      <c r="H336" s="307">
        <f t="shared" ca="1" si="157"/>
        <v>4.640359634150875</v>
      </c>
      <c r="I336" s="304">
        <f t="shared" ca="1" si="158"/>
        <v>23.271717096184197</v>
      </c>
      <c r="J336" s="306">
        <f t="shared" ca="1" si="159"/>
        <v>427.71267071094832</v>
      </c>
      <c r="K336" s="307">
        <f t="shared" ca="1" si="160"/>
        <v>1397.5100975717014</v>
      </c>
      <c r="L336" s="304">
        <f t="shared" ca="1" si="145"/>
        <v>1461.4966991073084</v>
      </c>
      <c r="M336" s="306">
        <f t="shared" ca="1" si="161"/>
        <v>0.20074467646025235</v>
      </c>
      <c r="N336" s="304">
        <f t="shared" ca="1" si="162"/>
        <v>11.501822720891665</v>
      </c>
      <c r="P336" s="310">
        <f t="shared" ca="1" si="163"/>
        <v>23</v>
      </c>
      <c r="Q336" s="304">
        <f t="shared" ca="1" si="164"/>
        <v>0</v>
      </c>
      <c r="R336" s="306">
        <f t="shared" ca="1" si="165"/>
        <v>0</v>
      </c>
      <c r="S336" s="307">
        <f t="shared" ca="1" si="166"/>
        <v>7.2810000000000015</v>
      </c>
      <c r="T336" s="304">
        <f t="shared" ca="1" si="146"/>
        <v>71.426610000000025</v>
      </c>
      <c r="U336" s="311">
        <f t="shared" ca="1" si="147"/>
        <v>0</v>
      </c>
      <c r="V336" s="306">
        <f t="shared" ca="1" si="148"/>
        <v>1.0649860673770999</v>
      </c>
      <c r="W336" s="304">
        <f t="shared" ca="1" si="149"/>
        <v>1.8930608746437581</v>
      </c>
      <c r="Y336" s="314" t="str">
        <f t="shared" ca="1" si="167"/>
        <v/>
      </c>
      <c r="Z336" s="315" t="str">
        <f t="shared" ca="1" si="168"/>
        <v/>
      </c>
      <c r="AA336" s="316" t="str">
        <f t="shared" ca="1" si="169"/>
        <v/>
      </c>
      <c r="AC336" s="310" t="e">
        <f t="shared" ca="1" si="170"/>
        <v>#N/A</v>
      </c>
      <c r="AD336" s="323" t="e">
        <f t="shared" ca="1" si="171"/>
        <v>#N/A</v>
      </c>
      <c r="AE336" s="324">
        <f t="shared" ca="1" si="150"/>
        <v>1397.5100975717014</v>
      </c>
      <c r="AG336" s="306">
        <f t="shared" ca="1" si="172"/>
        <v>-2.6133622970509847</v>
      </c>
      <c r="AH336" s="304">
        <f t="shared" ca="1" si="173"/>
        <v>-0.26544564923535308</v>
      </c>
    </row>
    <row r="337" spans="1:34" x14ac:dyDescent="0.2">
      <c r="A337" s="347">
        <f t="shared" ca="1" si="151"/>
        <v>0.1</v>
      </c>
      <c r="B337" s="304">
        <f t="shared" ca="1" si="152"/>
        <v>15.299999999999963</v>
      </c>
      <c r="D337" s="306">
        <f t="shared" ca="1" si="153"/>
        <v>-0.25477889176598301</v>
      </c>
      <c r="E337" s="307">
        <f t="shared" ca="1" si="154"/>
        <v>-9.8618437920727811</v>
      </c>
      <c r="F337" s="304">
        <f t="shared" ca="1" si="155"/>
        <v>9.8651343256406783</v>
      </c>
      <c r="G337" s="306">
        <f t="shared" ca="1" si="156"/>
        <v>22.778905002508388</v>
      </c>
      <c r="H337" s="307">
        <f t="shared" ca="1" si="157"/>
        <v>3.6541752549435969</v>
      </c>
      <c r="I337" s="304">
        <f t="shared" ca="1" si="158"/>
        <v>23.070143257187279</v>
      </c>
      <c r="J337" s="306">
        <f t="shared" ca="1" si="159"/>
        <v>429.99183510565797</v>
      </c>
      <c r="K337" s="307">
        <f t="shared" ca="1" si="160"/>
        <v>1397.9248243161562</v>
      </c>
      <c r="L337" s="304">
        <f t="shared" ca="1" si="145"/>
        <v>1462.5617226964773</v>
      </c>
      <c r="M337" s="306">
        <f t="shared" ca="1" si="161"/>
        <v>0.159064037590429</v>
      </c>
      <c r="N337" s="304">
        <f t="shared" ca="1" si="162"/>
        <v>9.1136980262418579</v>
      </c>
      <c r="P337" s="310">
        <f t="shared" ca="1" si="163"/>
        <v>23</v>
      </c>
      <c r="Q337" s="304">
        <f t="shared" ca="1" si="164"/>
        <v>0</v>
      </c>
      <c r="R337" s="306">
        <f t="shared" ca="1" si="165"/>
        <v>0</v>
      </c>
      <c r="S337" s="307">
        <f t="shared" ca="1" si="166"/>
        <v>7.2810000000000015</v>
      </c>
      <c r="T337" s="304">
        <f t="shared" ca="1" si="146"/>
        <v>71.426610000000025</v>
      </c>
      <c r="U337" s="311">
        <f t="shared" ca="1" si="147"/>
        <v>0</v>
      </c>
      <c r="V337" s="306">
        <f t="shared" ca="1" si="148"/>
        <v>1.0649416837055816</v>
      </c>
      <c r="W337" s="304">
        <f t="shared" ca="1" si="149"/>
        <v>1.8603309230152327</v>
      </c>
      <c r="Y337" s="314" t="str">
        <f t="shared" ca="1" si="167"/>
        <v/>
      </c>
      <c r="Z337" s="315" t="str">
        <f t="shared" ca="1" si="168"/>
        <v/>
      </c>
      <c r="AA337" s="316" t="str">
        <f t="shared" ca="1" si="169"/>
        <v/>
      </c>
      <c r="AC337" s="310" t="e">
        <f t="shared" ca="1" si="170"/>
        <v>#N/A</v>
      </c>
      <c r="AD337" s="323" t="e">
        <f t="shared" ca="1" si="171"/>
        <v>#N/A</v>
      </c>
      <c r="AE337" s="324">
        <f t="shared" ca="1" si="150"/>
        <v>1397.9248243161562</v>
      </c>
      <c r="AG337" s="306">
        <f t="shared" ca="1" si="172"/>
        <v>-2.216105371100562</v>
      </c>
      <c r="AH337" s="304">
        <f t="shared" ca="1" si="173"/>
        <v>-0.26000012012687235</v>
      </c>
    </row>
    <row r="338" spans="1:34" x14ac:dyDescent="0.2">
      <c r="A338" s="347">
        <f t="shared" ca="1" si="151"/>
        <v>0.1</v>
      </c>
      <c r="B338" s="304">
        <f t="shared" ca="1" si="152"/>
        <v>15.399999999999963</v>
      </c>
      <c r="D338" s="306">
        <f t="shared" ca="1" si="153"/>
        <v>-0.25227936322733363</v>
      </c>
      <c r="E338" s="307">
        <f t="shared" ca="1" si="154"/>
        <v>-9.8504704706541766</v>
      </c>
      <c r="F338" s="304">
        <f t="shared" ca="1" si="155"/>
        <v>9.8537004912033073</v>
      </c>
      <c r="G338" s="306">
        <f t="shared" ca="1" si="156"/>
        <v>22.753677066185656</v>
      </c>
      <c r="H338" s="307">
        <f t="shared" ca="1" si="157"/>
        <v>2.6691282078781793</v>
      </c>
      <c r="I338" s="304">
        <f t="shared" ca="1" si="158"/>
        <v>22.909693699880716</v>
      </c>
      <c r="J338" s="306">
        <f t="shared" ca="1" si="159"/>
        <v>432.26846420909266</v>
      </c>
      <c r="K338" s="307">
        <f t="shared" ca="1" si="160"/>
        <v>1398.2409894892974</v>
      </c>
      <c r="L338" s="304">
        <f t="shared" ca="1" si="145"/>
        <v>1463.5347245069715</v>
      </c>
      <c r="M338" s="306">
        <f t="shared" ca="1" si="161"/>
        <v>0.11677169411404226</v>
      </c>
      <c r="N338" s="304">
        <f t="shared" ca="1" si="162"/>
        <v>6.6905252393272576</v>
      </c>
      <c r="P338" s="310">
        <f t="shared" ca="1" si="163"/>
        <v>23</v>
      </c>
      <c r="Q338" s="304">
        <f t="shared" ca="1" si="164"/>
        <v>0</v>
      </c>
      <c r="R338" s="306">
        <f t="shared" ca="1" si="165"/>
        <v>0</v>
      </c>
      <c r="S338" s="307">
        <f t="shared" ca="1" si="166"/>
        <v>7.2810000000000015</v>
      </c>
      <c r="T338" s="304">
        <f t="shared" ca="1" si="146"/>
        <v>71.426610000000025</v>
      </c>
      <c r="U338" s="311">
        <f t="shared" ca="1" si="147"/>
        <v>0</v>
      </c>
      <c r="V338" s="306">
        <f t="shared" ca="1" si="148"/>
        <v>1.06490784915772</v>
      </c>
      <c r="W338" s="304">
        <f t="shared" ca="1" si="149"/>
        <v>1.8344859488084559</v>
      </c>
      <c r="Y338" s="314" t="str">
        <f t="shared" ca="1" si="167"/>
        <v/>
      </c>
      <c r="Z338" s="315" t="str">
        <f t="shared" ca="1" si="168"/>
        <v/>
      </c>
      <c r="AA338" s="316" t="str">
        <f t="shared" ca="1" si="169"/>
        <v/>
      </c>
      <c r="AC338" s="310" t="e">
        <f t="shared" ca="1" si="170"/>
        <v>#N/A</v>
      </c>
      <c r="AD338" s="323" t="e">
        <f t="shared" ca="1" si="171"/>
        <v>#N/A</v>
      </c>
      <c r="AE338" s="324">
        <f t="shared" ca="1" si="150"/>
        <v>1398.2409894892974</v>
      </c>
      <c r="AG338" s="306">
        <f t="shared" ca="1" si="172"/>
        <v>-1.8093512739441497</v>
      </c>
      <c r="AH338" s="304">
        <f t="shared" ca="1" si="173"/>
        <v>-0.25550486513050852</v>
      </c>
    </row>
    <row r="339" spans="1:34" x14ac:dyDescent="0.2">
      <c r="A339" s="347">
        <f t="shared" ca="1" si="151"/>
        <v>0.1</v>
      </c>
      <c r="B339" s="304">
        <f t="shared" ca="1" si="152"/>
        <v>15.499999999999963</v>
      </c>
      <c r="D339" s="306">
        <f t="shared" ca="1" si="153"/>
        <v>-0.25023938604700452</v>
      </c>
      <c r="E339" s="307">
        <f t="shared" ca="1" si="154"/>
        <v>-9.839354420477946</v>
      </c>
      <c r="F339" s="304">
        <f t="shared" ca="1" si="155"/>
        <v>9.8425360127412329</v>
      </c>
      <c r="G339" s="306">
        <f t="shared" ca="1" si="156"/>
        <v>22.728653127580955</v>
      </c>
      <c r="H339" s="307">
        <f t="shared" ca="1" si="157"/>
        <v>1.6851927658303847</v>
      </c>
      <c r="I339" s="304">
        <f t="shared" ca="1" si="158"/>
        <v>22.791040951477019</v>
      </c>
      <c r="J339" s="306">
        <f t="shared" ca="1" si="159"/>
        <v>434.54258071878098</v>
      </c>
      <c r="K339" s="307">
        <f t="shared" ca="1" si="160"/>
        <v>1398.4587055379827</v>
      </c>
      <c r="L339" s="304">
        <f t="shared" ca="1" si="145"/>
        <v>1464.4159264200553</v>
      </c>
      <c r="M339" s="306">
        <f t="shared" ca="1" si="161"/>
        <v>7.4008560124410414E-2</v>
      </c>
      <c r="N339" s="304">
        <f t="shared" ca="1" si="162"/>
        <v>4.2403781429689156</v>
      </c>
      <c r="P339" s="310">
        <f t="shared" ca="1" si="163"/>
        <v>23</v>
      </c>
      <c r="Q339" s="304">
        <f t="shared" ca="1" si="164"/>
        <v>0</v>
      </c>
      <c r="R339" s="306">
        <f t="shared" ca="1" si="165"/>
        <v>0</v>
      </c>
      <c r="S339" s="307">
        <f t="shared" ca="1" si="166"/>
        <v>7.2810000000000015</v>
      </c>
      <c r="T339" s="304">
        <f t="shared" ca="1" si="146"/>
        <v>71.426610000000025</v>
      </c>
      <c r="U339" s="311">
        <f t="shared" ca="1" si="147"/>
        <v>0</v>
      </c>
      <c r="V339" s="306">
        <f t="shared" ca="1" si="148"/>
        <v>1.0648845507652691</v>
      </c>
      <c r="W339" s="304">
        <f t="shared" ca="1" si="149"/>
        <v>1.8154932783855826</v>
      </c>
      <c r="Y339" s="314" t="str">
        <f t="shared" ca="1" si="167"/>
        <v/>
      </c>
      <c r="Z339" s="315" t="str">
        <f t="shared" ca="1" si="168"/>
        <v>Para</v>
      </c>
      <c r="AA339" s="316" t="str">
        <f t="shared" ca="1" si="169"/>
        <v/>
      </c>
      <c r="AC339" s="310" t="e">
        <f t="shared" ca="1" si="170"/>
        <v>#N/A</v>
      </c>
      <c r="AD339" s="323" t="e">
        <f t="shared" ca="1" si="171"/>
        <v>#N/A</v>
      </c>
      <c r="AE339" s="324" t="e">
        <f t="shared" ca="1" si="150"/>
        <v>#N/A</v>
      </c>
      <c r="AG339" s="306">
        <f t="shared" ca="1" si="172"/>
        <v>-1.3948839748359028</v>
      </c>
      <c r="AH339" s="304">
        <f t="shared" ca="1" si="173"/>
        <v>-0.25195521889966427</v>
      </c>
    </row>
    <row r="340" spans="1:34" x14ac:dyDescent="0.2">
      <c r="A340" s="347">
        <f t="shared" ca="1" si="151"/>
        <v>0.1</v>
      </c>
      <c r="B340" s="304">
        <f t="shared" ca="1" si="152"/>
        <v>15.599999999999962</v>
      </c>
      <c r="D340" s="306">
        <f t="shared" ca="1" si="153"/>
        <v>-0.24866413633933188</v>
      </c>
      <c r="E340" s="307">
        <f t="shared" ca="1" si="154"/>
        <v>-9.8284369483457006</v>
      </c>
      <c r="F340" s="304">
        <f t="shared" ca="1" si="155"/>
        <v>9.8315821056586987</v>
      </c>
      <c r="G340" s="306">
        <f t="shared" ca="1" si="156"/>
        <v>22.703786713947022</v>
      </c>
      <c r="H340" s="307">
        <f t="shared" ca="1" si="157"/>
        <v>0.70234907099581456</v>
      </c>
      <c r="I340" s="304">
        <f t="shared" ca="1" si="158"/>
        <v>22.714647815229846</v>
      </c>
      <c r="J340" s="306">
        <f t="shared" ca="1" si="159"/>
        <v>436.81420271085739</v>
      </c>
      <c r="K340" s="307">
        <f t="shared" ca="1" si="160"/>
        <v>1398.5780826298239</v>
      </c>
      <c r="L340" s="304">
        <f t="shared" ca="1" si="145"/>
        <v>1465.2055490279979</v>
      </c>
      <c r="M340" s="306">
        <f t="shared" ca="1" si="161"/>
        <v>3.0925464564258195E-2</v>
      </c>
      <c r="N340" s="304">
        <f t="shared" ca="1" si="162"/>
        <v>1.771898599013378</v>
      </c>
      <c r="P340" s="310">
        <f t="shared" ca="1" si="163"/>
        <v>23</v>
      </c>
      <c r="Q340" s="304">
        <f t="shared" ca="1" si="164"/>
        <v>0</v>
      </c>
      <c r="R340" s="306">
        <f t="shared" ca="1" si="165"/>
        <v>0</v>
      </c>
      <c r="S340" s="307">
        <f t="shared" ca="1" si="166"/>
        <v>7.2810000000000015</v>
      </c>
      <c r="T340" s="304">
        <f t="shared" ca="1" si="146"/>
        <v>71.426610000000025</v>
      </c>
      <c r="U340" s="311">
        <f t="shared" ca="1" si="147"/>
        <v>0</v>
      </c>
      <c r="V340" s="306">
        <f t="shared" ca="1" si="148"/>
        <v>1.0648717760959769</v>
      </c>
      <c r="W340" s="304">
        <f t="shared" ca="1" si="149"/>
        <v>1.8033213630418137</v>
      </c>
      <c r="Y340" s="314" t="str">
        <f t="shared" ca="1" si="167"/>
        <v>Apogée</v>
      </c>
      <c r="Z340" s="315" t="str">
        <f t="shared" ca="1" si="168"/>
        <v/>
      </c>
      <c r="AA340" s="316" t="str">
        <f t="shared" ca="1" si="169"/>
        <v/>
      </c>
      <c r="AC340" s="310" t="e">
        <f t="shared" ca="1" si="170"/>
        <v>#N/A</v>
      </c>
      <c r="AD340" s="323" t="e">
        <f t="shared" ca="1" si="171"/>
        <v>#N/A</v>
      </c>
      <c r="AE340" s="324" t="e">
        <f t="shared" ca="1" si="150"/>
        <v>#N/A</v>
      </c>
      <c r="AG340" s="306">
        <f t="shared" ca="1" si="172"/>
        <v>-0.97470807902956902</v>
      </c>
      <c r="AH340" s="304">
        <f t="shared" ca="1" si="173"/>
        <v>-0.24934669391369074</v>
      </c>
    </row>
    <row r="341" spans="1:34" x14ac:dyDescent="0.2">
      <c r="A341" s="347">
        <f t="shared" ca="1" si="151"/>
        <v>0.1</v>
      </c>
      <c r="B341" s="304">
        <f t="shared" ca="1" si="152"/>
        <v>15.699999999999962</v>
      </c>
      <c r="D341" s="306">
        <f t="shared" ca="1" si="153"/>
        <v>-0.2475565303658889</v>
      </c>
      <c r="E341" s="307">
        <f t="shared" ca="1" si="154"/>
        <v>-9.8176582422708663</v>
      </c>
      <c r="F341" s="304">
        <f t="shared" ca="1" si="155"/>
        <v>9.8207788692015594</v>
      </c>
      <c r="G341" s="306">
        <f t="shared" ca="1" si="156"/>
        <v>22.679031060910432</v>
      </c>
      <c r="H341" s="307">
        <f t="shared" ca="1" si="157"/>
        <v>-0.27941675323127213</v>
      </c>
      <c r="I341" s="304">
        <f t="shared" ca="1" si="158"/>
        <v>22.680752271115843</v>
      </c>
      <c r="J341" s="306">
        <f t="shared" ca="1" si="159"/>
        <v>439.08334359960025</v>
      </c>
      <c r="K341" s="307">
        <f t="shared" ca="1" si="160"/>
        <v>1398.5992292457122</v>
      </c>
      <c r="L341" s="304">
        <f t="shared" ca="1" si="145"/>
        <v>1465.9038122173313</v>
      </c>
      <c r="M341" s="306">
        <f t="shared" ca="1" si="161"/>
        <v>-1.231986568551335E-2</v>
      </c>
      <c r="N341" s="304">
        <f t="shared" ca="1" si="162"/>
        <v>-0.70587630794796175</v>
      </c>
      <c r="P341" s="310">
        <f t="shared" ca="1" si="163"/>
        <v>23</v>
      </c>
      <c r="Q341" s="304">
        <f t="shared" ca="1" si="164"/>
        <v>0</v>
      </c>
      <c r="R341" s="306">
        <f t="shared" ca="1" si="165"/>
        <v>0</v>
      </c>
      <c r="S341" s="307">
        <f t="shared" ca="1" si="166"/>
        <v>7.2810000000000015</v>
      </c>
      <c r="T341" s="304">
        <f t="shared" ca="1" si="146"/>
        <v>71.426610000000025</v>
      </c>
      <c r="U341" s="311">
        <f t="shared" ca="1" si="147"/>
        <v>0</v>
      </c>
      <c r="V341" s="306">
        <f t="shared" ca="1" si="148"/>
        <v>1.0648695131890287</v>
      </c>
      <c r="W341" s="304">
        <f t="shared" ca="1" si="149"/>
        <v>1.7979396070537317</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-0.55100540905122497</v>
      </c>
      <c r="AH341" s="304">
        <f t="shared" ca="1" si="173"/>
        <v>-0.24767495715448609</v>
      </c>
    </row>
    <row r="342" spans="1:34" x14ac:dyDescent="0.2">
      <c r="A342" s="347">
        <f t="shared" ca="1" si="151"/>
        <v>0.1</v>
      </c>
      <c r="B342" s="304">
        <f t="shared" ca="1" si="152"/>
        <v>15.799999999999962</v>
      </c>
      <c r="D342" s="306">
        <f t="shared" ca="1" si="153"/>
        <v>-0.24691706688096929</v>
      </c>
      <c r="E342" s="307">
        <f t="shared" ca="1" si="154"/>
        <v>-9.8069578609879802</v>
      </c>
      <c r="F342" s="304">
        <f t="shared" ca="1" si="155"/>
        <v>9.8100657757790319</v>
      </c>
      <c r="G342" s="306">
        <f t="shared" ca="1" si="156"/>
        <v>22.654339354222337</v>
      </c>
      <c r="H342" s="307">
        <f t="shared" ca="1" si="157"/>
        <v>-1.2601125393300703</v>
      </c>
      <c r="I342" s="304">
        <f t="shared" ca="1" si="158"/>
        <v>22.689358192510511</v>
      </c>
      <c r="J342" s="306">
        <f t="shared" ca="1" si="159"/>
        <v>441.35001212035689</v>
      </c>
      <c r="K342" s="307">
        <f t="shared" ca="1" si="160"/>
        <v>1398.522252781084</v>
      </c>
      <c r="L342" s="304">
        <f t="shared" ca="1" si="145"/>
        <v>1466.5109357664257</v>
      </c>
      <c r="M342" s="306">
        <f t="shared" ca="1" si="161"/>
        <v>-5.5566191716713828E-2</v>
      </c>
      <c r="N342" s="304">
        <f t="shared" ca="1" si="162"/>
        <v>-3.1837082689824969</v>
      </c>
      <c r="P342" s="310">
        <f t="shared" ca="1" si="163"/>
        <v>23</v>
      </c>
      <c r="Q342" s="304">
        <f t="shared" ca="1" si="164"/>
        <v>0</v>
      </c>
      <c r="R342" s="306">
        <f t="shared" ca="1" si="165"/>
        <v>0</v>
      </c>
      <c r="S342" s="307">
        <f t="shared" ca="1" si="166"/>
        <v>7.2810000000000015</v>
      </c>
      <c r="T342" s="304">
        <f t="shared" ca="1" si="146"/>
        <v>71.426610000000025</v>
      </c>
      <c r="U342" s="311">
        <f t="shared" ca="1" si="147"/>
        <v>0</v>
      </c>
      <c r="V342" s="306">
        <f t="shared" ca="1" si="148"/>
        <v>1.0648777504896003</v>
      </c>
      <c r="W342" s="304">
        <f t="shared" ca="1" si="149"/>
        <v>1.7993181948117454</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-0.12608098137516283</v>
      </c>
      <c r="AH342" s="304">
        <f t="shared" ca="1" si="173"/>
        <v>-0.24693580649000568</v>
      </c>
    </row>
    <row r="343" spans="1:34" x14ac:dyDescent="0.2">
      <c r="A343" s="347">
        <f t="shared" ca="1" si="151"/>
        <v>0.1</v>
      </c>
      <c r="B343" s="304">
        <f t="shared" ca="1" si="152"/>
        <v>15.899999999999961</v>
      </c>
      <c r="D343" s="306">
        <f t="shared" ca="1" si="153"/>
        <v>-0.24674373307778763</v>
      </c>
      <c r="E343" s="307">
        <f t="shared" ca="1" si="154"/>
        <v>-9.7962752620065068</v>
      </c>
      <c r="F343" s="304">
        <f t="shared" ca="1" si="155"/>
        <v>9.7993821988334453</v>
      </c>
      <c r="G343" s="306">
        <f t="shared" ca="1" si="156"/>
        <v>22.629664980914558</v>
      </c>
      <c r="H343" s="307">
        <f t="shared" ca="1" si="157"/>
        <v>-2.2397400655307211</v>
      </c>
      <c r="I343" s="304">
        <f t="shared" ca="1" si="158"/>
        <v>22.740232468239508</v>
      </c>
      <c r="J343" s="306">
        <f t="shared" ca="1" si="159"/>
        <v>443.61421233711371</v>
      </c>
      <c r="K343" s="307">
        <f t="shared" ca="1" si="160"/>
        <v>1398.3472601508411</v>
      </c>
      <c r="L343" s="304">
        <f t="shared" ca="1" si="145"/>
        <v>1467.0271399530554</v>
      </c>
      <c r="M343" s="306">
        <f t="shared" ca="1" si="161"/>
        <v>-9.8652340621674245E-2</v>
      </c>
      <c r="N343" s="304">
        <f t="shared" ca="1" si="162"/>
        <v>-5.6523627567089418</v>
      </c>
      <c r="P343" s="310">
        <f t="shared" ca="1" si="163"/>
        <v>23</v>
      </c>
      <c r="Q343" s="304">
        <f t="shared" ca="1" si="164"/>
        <v>0</v>
      </c>
      <c r="R343" s="306">
        <f t="shared" ca="1" si="165"/>
        <v>0</v>
      </c>
      <c r="S343" s="307">
        <f t="shared" ca="1" si="166"/>
        <v>7.2810000000000015</v>
      </c>
      <c r="T343" s="304">
        <f t="shared" ca="1" si="146"/>
        <v>71.426610000000025</v>
      </c>
      <c r="U343" s="311">
        <f t="shared" ca="1" si="147"/>
        <v>0</v>
      </c>
      <c r="V343" s="306">
        <f t="shared" ca="1" si="148"/>
        <v>1.0648964767830669</v>
      </c>
      <c r="W343" s="304">
        <f t="shared" ca="1" si="149"/>
        <v>1.8074279183789341</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0.29769872626635696</v>
      </c>
      <c r="AH343" s="304">
        <f t="shared" ca="1" si="173"/>
        <v>-0.24712514693197982</v>
      </c>
    </row>
    <row r="344" spans="1:34" x14ac:dyDescent="0.2">
      <c r="A344" s="347">
        <f t="shared" ca="1" si="151"/>
        <v>0.1</v>
      </c>
      <c r="B344" s="304">
        <f t="shared" ca="1" si="152"/>
        <v>15.999999999999961</v>
      </c>
      <c r="D344" s="306">
        <f t="shared" ca="1" si="153"/>
        <v>-0.24703198022194175</v>
      </c>
      <c r="E344" s="307">
        <f t="shared" ca="1" si="154"/>
        <v>-9.7855503484458541</v>
      </c>
      <c r="F344" s="304">
        <f t="shared" ca="1" si="155"/>
        <v>9.7886679594938339</v>
      </c>
      <c r="G344" s="306">
        <f t="shared" ca="1" si="156"/>
        <v>22.604961782892364</v>
      </c>
      <c r="H344" s="307">
        <f t="shared" ca="1" si="157"/>
        <v>-3.2182951003753066</v>
      </c>
      <c r="I344" s="304">
        <f t="shared" ca="1" si="158"/>
        <v>22.832908718757757</v>
      </c>
      <c r="J344" s="306">
        <f t="shared" ca="1" si="159"/>
        <v>445.87594367530409</v>
      </c>
      <c r="K344" s="307">
        <f t="shared" ca="1" si="160"/>
        <v>1398.0743583925457</v>
      </c>
      <c r="L344" s="304">
        <f t="shared" ca="1" si="145"/>
        <v>1467.4526461671842</v>
      </c>
      <c r="M344" s="306">
        <f t="shared" ca="1" si="161"/>
        <v>-0.14142077939518713</v>
      </c>
      <c r="N344" s="304">
        <f t="shared" ca="1" si="162"/>
        <v>-8.1028137947948977</v>
      </c>
      <c r="P344" s="310">
        <f t="shared" ca="1" si="163"/>
        <v>23</v>
      </c>
      <c r="Q344" s="304">
        <f t="shared" ca="1" si="164"/>
        <v>0</v>
      </c>
      <c r="R344" s="306">
        <f t="shared" ca="1" si="165"/>
        <v>0</v>
      </c>
      <c r="S344" s="307">
        <f t="shared" ca="1" si="166"/>
        <v>7.2810000000000015</v>
      </c>
      <c r="T344" s="304">
        <f t="shared" ca="1" si="146"/>
        <v>71.426610000000025</v>
      </c>
      <c r="U344" s="311">
        <f t="shared" ca="1" si="147"/>
        <v>0</v>
      </c>
      <c r="V344" s="306">
        <f t="shared" ca="1" si="148"/>
        <v>1.0649256811294188</v>
      </c>
      <c r="W344" s="304">
        <f t="shared" ca="1" si="149"/>
        <v>1.8222400068919617</v>
      </c>
      <c r="Y344" s="314" t="str">
        <f t="shared" ca="1" si="167"/>
        <v/>
      </c>
      <c r="Z344" s="315" t="str">
        <f t="shared" ca="1" si="168"/>
        <v/>
      </c>
      <c r="AA344" s="316" t="str">
        <f t="shared" ca="1" si="169"/>
        <v/>
      </c>
      <c r="AC344" s="310">
        <f t="shared" ca="1" si="170"/>
        <v>15.999999999999961</v>
      </c>
      <c r="AD344" s="323">
        <f t="shared" ca="1" si="171"/>
        <v>445.87594367530409</v>
      </c>
      <c r="AE344" s="324" t="e">
        <f t="shared" ca="1" si="150"/>
        <v>#N/A</v>
      </c>
      <c r="AG344" s="306">
        <f t="shared" ca="1" si="172"/>
        <v>0.71797147410392403</v>
      </c>
      <c r="AH344" s="304">
        <f t="shared" ca="1" si="173"/>
        <v>-0.24823896695219527</v>
      </c>
    </row>
    <row r="345" spans="1:34" x14ac:dyDescent="0.2">
      <c r="A345" s="347">
        <f t="shared" ca="1" si="151"/>
        <v>0.1</v>
      </c>
      <c r="B345" s="304">
        <f t="shared" ca="1" si="152"/>
        <v>16.099999999999962</v>
      </c>
      <c r="D345" s="306">
        <f t="shared" ca="1" si="153"/>
        <v>-0.24777477069206766</v>
      </c>
      <c r="E345" s="307">
        <f t="shared" ca="1" si="154"/>
        <v>-9.7747240133306335</v>
      </c>
      <c r="F345" s="304">
        <f t="shared" ca="1" si="155"/>
        <v>9.777863870691494</v>
      </c>
      <c r="G345" s="306">
        <f t="shared" ca="1" si="156"/>
        <v>22.580184305823156</v>
      </c>
      <c r="H345" s="307">
        <f t="shared" ca="1" si="157"/>
        <v>-4.19576750170837</v>
      </c>
      <c r="I345" s="304">
        <f t="shared" ca="1" si="158"/>
        <v>22.966697372790335</v>
      </c>
      <c r="J345" s="306">
        <f t="shared" ca="1" si="159"/>
        <v>448.13520097973986</v>
      </c>
      <c r="K345" s="307">
        <f t="shared" ca="1" si="160"/>
        <v>1397.7036552624415</v>
      </c>
      <c r="L345" s="304">
        <f t="shared" ca="1" si="145"/>
        <v>1467.787677523947</v>
      </c>
      <c r="M345" s="306">
        <f t="shared" ca="1" si="161"/>
        <v>-0.18372098890114244</v>
      </c>
      <c r="N345" s="304">
        <f t="shared" ca="1" si="162"/>
        <v>-10.526437272005301</v>
      </c>
      <c r="P345" s="310">
        <f t="shared" ca="1" si="163"/>
        <v>23</v>
      </c>
      <c r="Q345" s="304">
        <f t="shared" ca="1" si="164"/>
        <v>0</v>
      </c>
      <c r="R345" s="306">
        <f t="shared" ca="1" si="165"/>
        <v>0</v>
      </c>
      <c r="S345" s="307">
        <f t="shared" ca="1" si="166"/>
        <v>7.2810000000000015</v>
      </c>
      <c r="T345" s="304">
        <f t="shared" ca="1" si="146"/>
        <v>71.426610000000025</v>
      </c>
      <c r="U345" s="311">
        <f t="shared" ca="1" si="147"/>
        <v>0</v>
      </c>
      <c r="V345" s="306">
        <f t="shared" ca="1" si="148"/>
        <v>1.0649653527984622</v>
      </c>
      <c r="W345" s="304">
        <f t="shared" ca="1" si="149"/>
        <v>1.8437259592364088</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1.1324447312366119</v>
      </c>
      <c r="AH345" s="304">
        <f t="shared" ca="1" si="173"/>
        <v>-0.2502733150517733</v>
      </c>
    </row>
    <row r="346" spans="1:34" x14ac:dyDescent="0.2">
      <c r="A346" s="347">
        <f t="shared" ca="1" si="151"/>
        <v>0.1</v>
      </c>
      <c r="B346" s="304">
        <f t="shared" ca="1" si="152"/>
        <v>16.199999999999964</v>
      </c>
      <c r="D346" s="306">
        <f t="shared" ca="1" si="153"/>
        <v>-0.24896269357296347</v>
      </c>
      <c r="E346" s="307">
        <f t="shared" ca="1" si="154"/>
        <v>-9.7637386602038596</v>
      </c>
      <c r="F346" s="304">
        <f t="shared" ca="1" si="155"/>
        <v>9.7669122575945444</v>
      </c>
      <c r="G346" s="306">
        <f t="shared" ca="1" si="156"/>
        <v>22.555288036465861</v>
      </c>
      <c r="H346" s="307">
        <f t="shared" ca="1" si="157"/>
        <v>-5.1721413677287558</v>
      </c>
      <c r="I346" s="304">
        <f t="shared" ca="1" si="158"/>
        <v>23.140701474581775</v>
      </c>
      <c r="J346" s="306">
        <f t="shared" ca="1" si="159"/>
        <v>450.39197459685431</v>
      </c>
      <c r="K346" s="307">
        <f t="shared" ca="1" si="160"/>
        <v>1397.2352598189698</v>
      </c>
      <c r="L346" s="304">
        <f t="shared" ca="1" si="145"/>
        <v>1468.0324594717372</v>
      </c>
      <c r="M346" s="306">
        <f t="shared" ca="1" si="161"/>
        <v>-0.2254124622505948</v>
      </c>
      <c r="N346" s="304">
        <f t="shared" ca="1" si="162"/>
        <v>-12.915182736611072</v>
      </c>
      <c r="P346" s="310">
        <f t="shared" ca="1" si="163"/>
        <v>23</v>
      </c>
      <c r="Q346" s="304">
        <f t="shared" ca="1" si="164"/>
        <v>0</v>
      </c>
      <c r="R346" s="306">
        <f t="shared" ca="1" si="165"/>
        <v>0</v>
      </c>
      <c r="S346" s="307">
        <f t="shared" ca="1" si="166"/>
        <v>7.2810000000000015</v>
      </c>
      <c r="T346" s="304">
        <f t="shared" ca="1" si="146"/>
        <v>71.426610000000025</v>
      </c>
      <c r="U346" s="311">
        <f t="shared" ca="1" si="147"/>
        <v>0</v>
      </c>
      <c r="V346" s="306">
        <f t="shared" ca="1" si="148"/>
        <v>1.0650154812063588</v>
      </c>
      <c r="W346" s="304">
        <f t="shared" ca="1" si="149"/>
        <v>1.8718573813875885</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1.5389567461876248</v>
      </c>
      <c r="AH346" s="304">
        <f t="shared" ca="1" si="173"/>
        <v>-0.25322427678016873</v>
      </c>
    </row>
    <row r="347" spans="1:34" x14ac:dyDescent="0.2">
      <c r="A347" s="347">
        <f t="shared" ca="1" si="151"/>
        <v>0.1</v>
      </c>
      <c r="B347" s="304">
        <f t="shared" ca="1" si="152"/>
        <v>16.299999999999965</v>
      </c>
      <c r="D347" s="306">
        <f t="shared" ca="1" si="153"/>
        <v>-0.25058414168397586</v>
      </c>
      <c r="E347" s="307">
        <f t="shared" ca="1" si="154"/>
        <v>-9.7525386808093479</v>
      </c>
      <c r="F347" s="304">
        <f t="shared" ca="1" si="155"/>
        <v>9.7557574351121517</v>
      </c>
      <c r="G347" s="306">
        <f t="shared" ca="1" si="156"/>
        <v>22.530229622297462</v>
      </c>
      <c r="H347" s="307">
        <f t="shared" ca="1" si="157"/>
        <v>-6.1473952358096904</v>
      </c>
      <c r="I347" s="304">
        <f t="shared" ca="1" si="158"/>
        <v>23.353837265398287</v>
      </c>
      <c r="J347" s="306">
        <f t="shared" ca="1" si="159"/>
        <v>452.64625047979246</v>
      </c>
      <c r="K347" s="307">
        <f t="shared" ca="1" si="160"/>
        <v>1396.6692829887929</v>
      </c>
      <c r="L347" s="304">
        <f t="shared" ca="1" si="145"/>
        <v>1468.1872203904527</v>
      </c>
      <c r="M347" s="306">
        <f t="shared" ca="1" si="161"/>
        <v>-0.26636718861234826</v>
      </c>
      <c r="N347" s="304">
        <f t="shared" ca="1" si="162"/>
        <v>-15.261715708252719</v>
      </c>
      <c r="P347" s="310">
        <f t="shared" ca="1" si="163"/>
        <v>23</v>
      </c>
      <c r="Q347" s="304">
        <f t="shared" ca="1" si="164"/>
        <v>0</v>
      </c>
      <c r="R347" s="306">
        <f t="shared" ca="1" si="165"/>
        <v>0</v>
      </c>
      <c r="S347" s="307">
        <f t="shared" ca="1" si="166"/>
        <v>7.2810000000000015</v>
      </c>
      <c r="T347" s="304">
        <f t="shared" ca="1" si="146"/>
        <v>71.426610000000025</v>
      </c>
      <c r="U347" s="311">
        <f t="shared" ca="1" si="147"/>
        <v>0</v>
      </c>
      <c r="V347" s="306">
        <f t="shared" ca="1" si="148"/>
        <v>1.0650760558540275</v>
      </c>
      <c r="W347" s="304">
        <f t="shared" ca="1" si="149"/>
        <v>1.9066058297120414</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1.9355295390476357</v>
      </c>
      <c r="AH347" s="304">
        <f t="shared" ca="1" si="173"/>
        <v>-0.25708795239494414</v>
      </c>
    </row>
    <row r="348" spans="1:34" x14ac:dyDescent="0.2">
      <c r="A348" s="347">
        <f t="shared" ca="1" si="151"/>
        <v>0.1</v>
      </c>
      <c r="B348" s="304">
        <f t="shared" ca="1" si="152"/>
        <v>16.399999999999967</v>
      </c>
      <c r="D348" s="306">
        <f t="shared" ca="1" si="153"/>
        <v>-0.25262553944190141</v>
      </c>
      <c r="E348" s="307">
        <f t="shared" ca="1" si="154"/>
        <v>-9.7410708739483063</v>
      </c>
      <c r="F348" s="304">
        <f t="shared" ca="1" si="155"/>
        <v>9.7443461265732108</v>
      </c>
      <c r="G348" s="306">
        <f t="shared" ca="1" si="156"/>
        <v>22.50496706835327</v>
      </c>
      <c r="H348" s="307">
        <f t="shared" ca="1" si="157"/>
        <v>-7.1215023232045214</v>
      </c>
      <c r="I348" s="304">
        <f t="shared" ca="1" si="158"/>
        <v>23.60485835769985</v>
      </c>
      <c r="J348" s="306">
        <f t="shared" ca="1" si="159"/>
        <v>454.89801031432501</v>
      </c>
      <c r="K348" s="307">
        <f t="shared" ca="1" si="160"/>
        <v>1396.0058381108422</v>
      </c>
      <c r="L348" s="304">
        <f t="shared" ca="1" si="145"/>
        <v>1468.2521921752702</v>
      </c>
      <c r="M348" s="306">
        <f t="shared" ca="1" si="161"/>
        <v>-0.30647153106223174</v>
      </c>
      <c r="N348" s="304">
        <f t="shared" ca="1" si="162"/>
        <v>-17.559525270778391</v>
      </c>
      <c r="P348" s="310">
        <f t="shared" ca="1" si="163"/>
        <v>23</v>
      </c>
      <c r="Q348" s="304">
        <f t="shared" ca="1" si="164"/>
        <v>0</v>
      </c>
      <c r="R348" s="306">
        <f t="shared" ca="1" si="165"/>
        <v>0</v>
      </c>
      <c r="S348" s="307">
        <f t="shared" ca="1" si="166"/>
        <v>7.2810000000000015</v>
      </c>
      <c r="T348" s="304">
        <f t="shared" ca="1" si="146"/>
        <v>71.426610000000025</v>
      </c>
      <c r="U348" s="311">
        <f t="shared" ca="1" si="147"/>
        <v>0</v>
      </c>
      <c r="V348" s="306">
        <f t="shared" ca="1" si="148"/>
        <v>1.065147066267881</v>
      </c>
      <c r="W348" s="304">
        <f t="shared" ca="1" si="149"/>
        <v>1.9479426613822133</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2.3204110165827756</v>
      </c>
      <c r="AH348" s="304">
        <f t="shared" ca="1" si="173"/>
        <v>-0.26186043534020614</v>
      </c>
    </row>
    <row r="349" spans="1:34" x14ac:dyDescent="0.2">
      <c r="A349" s="347">
        <f t="shared" ca="1" si="151"/>
        <v>0.1</v>
      </c>
      <c r="B349" s="304">
        <f t="shared" ca="1" si="152"/>
        <v>16.499999999999968</v>
      </c>
      <c r="D349" s="306">
        <f t="shared" ca="1" si="153"/>
        <v>-0.25507160858812361</v>
      </c>
      <c r="E349" s="307">
        <f t="shared" ca="1" si="154"/>
        <v>-9.729284793991182</v>
      </c>
      <c r="F349" s="304">
        <f t="shared" ca="1" si="155"/>
        <v>9.7326278120606133</v>
      </c>
      <c r="G349" s="306">
        <f t="shared" ca="1" si="156"/>
        <v>22.479459907494459</v>
      </c>
      <c r="H349" s="307">
        <f t="shared" ca="1" si="157"/>
        <v>-8.0944308026036396</v>
      </c>
      <c r="I349" s="304">
        <f t="shared" ca="1" si="158"/>
        <v>23.892382211717386</v>
      </c>
      <c r="J349" s="306">
        <f t="shared" ca="1" si="159"/>
        <v>457.1472316631174</v>
      </c>
      <c r="K349" s="307">
        <f t="shared" ca="1" si="160"/>
        <v>1395.2450414545517</v>
      </c>
      <c r="L349" s="304">
        <f t="shared" ca="1" si="145"/>
        <v>1468.2276108018013</v>
      </c>
      <c r="M349" s="306">
        <f t="shared" ca="1" si="161"/>
        <v>-0.34562745878429413</v>
      </c>
      <c r="N349" s="304">
        <f t="shared" ca="1" si="162"/>
        <v>-19.802994672171863</v>
      </c>
      <c r="P349" s="310">
        <f t="shared" ca="1" si="163"/>
        <v>23</v>
      </c>
      <c r="Q349" s="304">
        <f t="shared" ca="1" si="164"/>
        <v>0</v>
      </c>
      <c r="R349" s="306">
        <f t="shared" ca="1" si="165"/>
        <v>0</v>
      </c>
      <c r="S349" s="307">
        <f t="shared" ca="1" si="166"/>
        <v>7.2810000000000015</v>
      </c>
      <c r="T349" s="304">
        <f t="shared" ca="1" si="146"/>
        <v>71.426610000000025</v>
      </c>
      <c r="U349" s="311">
        <f t="shared" ca="1" si="147"/>
        <v>0</v>
      </c>
      <c r="V349" s="306">
        <f t="shared" ca="1" si="148"/>
        <v>1.0652285019432872</v>
      </c>
      <c r="W349" s="304">
        <f t="shared" ca="1" si="149"/>
        <v>1.9958388928781619</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2.6921045298901447</v>
      </c>
      <c r="AH349" s="304">
        <f t="shared" ca="1" si="173"/>
        <v>-0.26753779170199327</v>
      </c>
    </row>
    <row r="350" spans="1:34" x14ac:dyDescent="0.2">
      <c r="A350" s="347">
        <f t="shared" ca="1" si="151"/>
        <v>0.1</v>
      </c>
      <c r="B350" s="304">
        <f t="shared" ca="1" si="152"/>
        <v>16.599999999999969</v>
      </c>
      <c r="D350" s="306">
        <f t="shared" ca="1" si="153"/>
        <v>-0.25790565771070345</v>
      </c>
      <c r="E350" s="307">
        <f t="shared" ca="1" si="154"/>
        <v>-9.7171330223888859</v>
      </c>
      <c r="F350" s="304">
        <f t="shared" ca="1" si="155"/>
        <v>9.7205549997456302</v>
      </c>
      <c r="G350" s="306">
        <f t="shared" ca="1" si="156"/>
        <v>22.453669341723387</v>
      </c>
      <c r="H350" s="307">
        <f t="shared" ca="1" si="157"/>
        <v>-9.0661441048425289</v>
      </c>
      <c r="I350" s="304">
        <f t="shared" ca="1" si="158"/>
        <v>24.214917630196879</v>
      </c>
      <c r="J350" s="306">
        <f t="shared" ca="1" si="159"/>
        <v>459.39388812557831</v>
      </c>
      <c r="K350" s="307">
        <f t="shared" ca="1" si="160"/>
        <v>1394.3870127091793</v>
      </c>
      <c r="L350" s="304">
        <f t="shared" ca="1" si="145"/>
        <v>1468.1137168690868</v>
      </c>
      <c r="M350" s="306">
        <f t="shared" ca="1" si="161"/>
        <v>-0.38375314315256326</v>
      </c>
      <c r="N350" s="304">
        <f t="shared" ca="1" si="162"/>
        <v>-21.987435477521583</v>
      </c>
      <c r="P350" s="310">
        <f t="shared" ca="1" si="163"/>
        <v>23</v>
      </c>
      <c r="Q350" s="304">
        <f t="shared" ca="1" si="164"/>
        <v>0</v>
      </c>
      <c r="R350" s="306">
        <f t="shared" ca="1" si="165"/>
        <v>0</v>
      </c>
      <c r="S350" s="307">
        <f t="shared" ca="1" si="166"/>
        <v>7.2810000000000015</v>
      </c>
      <c r="T350" s="304">
        <f t="shared" ca="1" si="146"/>
        <v>71.426610000000025</v>
      </c>
      <c r="U350" s="311">
        <f t="shared" ca="1" si="147"/>
        <v>0</v>
      </c>
      <c r="V350" s="306">
        <f t="shared" ca="1" si="148"/>
        <v>1.0653203522910897</v>
      </c>
      <c r="W350" s="304">
        <f t="shared" ca="1" si="149"/>
        <v>2.0502650673484597</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3.0493853777907094</v>
      </c>
      <c r="AH350" s="304">
        <f t="shared" ca="1" si="173"/>
        <v>-0.27411604077436635</v>
      </c>
    </row>
    <row r="351" spans="1:34" x14ac:dyDescent="0.2">
      <c r="A351" s="347">
        <f t="shared" ca="1" si="151"/>
        <v>0.1</v>
      </c>
      <c r="B351" s="304">
        <f t="shared" ca="1" si="152"/>
        <v>16.699999999999971</v>
      </c>
      <c r="D351" s="306">
        <f t="shared" ca="1" si="153"/>
        <v>-0.26110988163475202</v>
      </c>
      <c r="E351" s="307">
        <f t="shared" ca="1" si="154"/>
        <v>-9.7045713603388588</v>
      </c>
      <c r="F351" s="304">
        <f t="shared" ca="1" si="155"/>
        <v>9.708083418378548</v>
      </c>
      <c r="G351" s="306">
        <f t="shared" ca="1" si="156"/>
        <v>22.427558353559913</v>
      </c>
      <c r="H351" s="307">
        <f t="shared" ca="1" si="157"/>
        <v>-10.036601240876415</v>
      </c>
      <c r="I351" s="304">
        <f t="shared" ca="1" si="158"/>
        <v>24.570892091470693</v>
      </c>
      <c r="J351" s="306">
        <f t="shared" ca="1" si="159"/>
        <v>461.63794951034248</v>
      </c>
      <c r="K351" s="307">
        <f t="shared" ca="1" si="160"/>
        <v>1393.4318754418935</v>
      </c>
      <c r="L351" s="304">
        <f t="shared" ca="1" si="145"/>
        <v>1467.9107561175599</v>
      </c>
      <c r="M351" s="306">
        <f t="shared" ca="1" si="161"/>
        <v>-0.42078296864417952</v>
      </c>
      <c r="N351" s="304">
        <f t="shared" ca="1" si="162"/>
        <v>-24.109088194297144</v>
      </c>
      <c r="P351" s="310">
        <f t="shared" ca="1" si="163"/>
        <v>23</v>
      </c>
      <c r="Q351" s="304">
        <f t="shared" ca="1" si="164"/>
        <v>0</v>
      </c>
      <c r="R351" s="306">
        <f t="shared" ca="1" si="165"/>
        <v>0</v>
      </c>
      <c r="S351" s="307">
        <f t="shared" ca="1" si="166"/>
        <v>7.2810000000000015</v>
      </c>
      <c r="T351" s="304">
        <f t="shared" ca="1" si="146"/>
        <v>71.426610000000025</v>
      </c>
      <c r="U351" s="311">
        <f t="shared" ca="1" si="147"/>
        <v>0</v>
      </c>
      <c r="V351" s="306">
        <f t="shared" ca="1" si="148"/>
        <v>1.0654226065874193</v>
      </c>
      <c r="W351" s="304">
        <f t="shared" ca="1" si="149"/>
        <v>2.1111911313909286</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3.391304845161633</v>
      </c>
      <c r="AH351" s="304">
        <f t="shared" ca="1" si="173"/>
        <v>-0.28159113684225506</v>
      </c>
    </row>
    <row r="352" spans="1:34" x14ac:dyDescent="0.2">
      <c r="A352" s="347">
        <f t="shared" ca="1" si="151"/>
        <v>0.1</v>
      </c>
      <c r="B352" s="304">
        <f t="shared" ca="1" si="152"/>
        <v>16.799999999999972</v>
      </c>
      <c r="D352" s="306">
        <f t="shared" ca="1" si="153"/>
        <v>-0.26466565795395469</v>
      </c>
      <c r="E352" s="307">
        <f t="shared" ca="1" si="154"/>
        <v>-9.6915589450638375</v>
      </c>
      <c r="F352" s="304">
        <f t="shared" ca="1" si="155"/>
        <v>9.6951721333943865</v>
      </c>
      <c r="G352" s="306">
        <f t="shared" ca="1" si="156"/>
        <v>22.401091787764518</v>
      </c>
      <c r="H352" s="307">
        <f t="shared" ca="1" si="157"/>
        <v>-11.005757135382799</v>
      </c>
      <c r="I352" s="304">
        <f t="shared" ca="1" si="158"/>
        <v>24.958677917848139</v>
      </c>
      <c r="J352" s="306">
        <f t="shared" ca="1" si="159"/>
        <v>463.87938201740872</v>
      </c>
      <c r="K352" s="307">
        <f t="shared" ca="1" si="160"/>
        <v>1392.3797575230806</v>
      </c>
      <c r="L352" s="304">
        <f t="shared" ca="1" si="145"/>
        <v>1467.6189799198175</v>
      </c>
      <c r="M352" s="306">
        <f t="shared" ca="1" si="161"/>
        <v>-0.45666703985252433</v>
      </c>
      <c r="N352" s="304">
        <f t="shared" ca="1" si="162"/>
        <v>-26.165094026282212</v>
      </c>
      <c r="P352" s="310">
        <f t="shared" ca="1" si="163"/>
        <v>23</v>
      </c>
      <c r="Q352" s="304">
        <f t="shared" ca="1" si="164"/>
        <v>0</v>
      </c>
      <c r="R352" s="306">
        <f t="shared" ca="1" si="165"/>
        <v>0</v>
      </c>
      <c r="S352" s="307">
        <f t="shared" ca="1" si="166"/>
        <v>7.2810000000000015</v>
      </c>
      <c r="T352" s="304">
        <f t="shared" ca="1" si="146"/>
        <v>71.426610000000025</v>
      </c>
      <c r="U352" s="311">
        <f t="shared" ca="1" si="147"/>
        <v>0</v>
      </c>
      <c r="V352" s="306">
        <f t="shared" ca="1" si="148"/>
        <v>1.0655352539269558</v>
      </c>
      <c r="W352" s="304">
        <f t="shared" ca="1" si="149"/>
        <v>2.1785863216046417</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3.7171832307144421</v>
      </c>
      <c r="AH352" s="304">
        <f t="shared" ca="1" si="173"/>
        <v>-0.28995895225805907</v>
      </c>
    </row>
    <row r="353" spans="1:34" x14ac:dyDescent="0.2">
      <c r="A353" s="347">
        <f t="shared" ca="1" si="151"/>
        <v>0.1</v>
      </c>
      <c r="B353" s="304">
        <f t="shared" ca="1" si="152"/>
        <v>16.899999999999974</v>
      </c>
      <c r="D353" s="306">
        <f t="shared" ca="1" si="153"/>
        <v>-0.26855382994620747</v>
      </c>
      <c r="E353" s="307">
        <f t="shared" ca="1" si="154"/>
        <v>-9.6780582956327521</v>
      </c>
      <c r="F353" s="304">
        <f t="shared" ca="1" si="155"/>
        <v>9.681783592564166</v>
      </c>
      <c r="G353" s="306">
        <f t="shared" ca="1" si="156"/>
        <v>22.374236404769896</v>
      </c>
      <c r="H353" s="307">
        <f t="shared" ca="1" si="157"/>
        <v>-11.973562964946074</v>
      </c>
      <c r="I353" s="304">
        <f t="shared" ca="1" si="158"/>
        <v>25.376616495743846</v>
      </c>
      <c r="J353" s="306">
        <f t="shared" ca="1" si="159"/>
        <v>466.11814842703546</v>
      </c>
      <c r="K353" s="307">
        <f t="shared" ca="1" si="160"/>
        <v>1391.2307915180641</v>
      </c>
      <c r="L353" s="304">
        <f t="shared" ca="1" si="145"/>
        <v>1467.2386457427526</v>
      </c>
      <c r="M353" s="306">
        <f t="shared" ca="1" si="161"/>
        <v>-0.49137028391278359</v>
      </c>
      <c r="N353" s="304">
        <f t="shared" ca="1" si="162"/>
        <v>-28.153443446347509</v>
      </c>
      <c r="P353" s="310">
        <f t="shared" ca="1" si="163"/>
        <v>23</v>
      </c>
      <c r="Q353" s="304">
        <f t="shared" ca="1" si="164"/>
        <v>0</v>
      </c>
      <c r="R353" s="306">
        <f t="shared" ca="1" si="165"/>
        <v>0</v>
      </c>
      <c r="S353" s="307">
        <f t="shared" ca="1" si="166"/>
        <v>7.2810000000000015</v>
      </c>
      <c r="T353" s="304">
        <f t="shared" ca="1" si="146"/>
        <v>71.426610000000025</v>
      </c>
      <c r="U353" s="311">
        <f t="shared" ca="1" si="147"/>
        <v>0</v>
      </c>
      <c r="V353" s="306">
        <f t="shared" ca="1" si="148"/>
        <v>1.0656582831797232</v>
      </c>
      <c r="W353" s="304">
        <f t="shared" ca="1" si="149"/>
        <v>2.2524190610683608</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4.02659389571925</v>
      </c>
      <c r="AH353" s="304">
        <f t="shared" ca="1" si="173"/>
        <v>-0.29921526186027214</v>
      </c>
    </row>
    <row r="354" spans="1:34" x14ac:dyDescent="0.2">
      <c r="A354" s="347">
        <f t="shared" ca="1" si="151"/>
        <v>0.1</v>
      </c>
      <c r="B354" s="304">
        <f t="shared" ca="1" si="152"/>
        <v>16.999999999999975</v>
      </c>
      <c r="D354" s="306">
        <f t="shared" ca="1" si="153"/>
        <v>-0.27275496753103307</v>
      </c>
      <c r="E354" s="307">
        <f t="shared" ca="1" si="154"/>
        <v>-9.6640352967291268</v>
      </c>
      <c r="F354" s="304">
        <f t="shared" ca="1" si="155"/>
        <v>9.6678836095982916</v>
      </c>
      <c r="G354" s="306">
        <f t="shared" ca="1" si="156"/>
        <v>22.346960908016793</v>
      </c>
      <c r="H354" s="307">
        <f t="shared" ca="1" si="157"/>
        <v>-12.939966494618988</v>
      </c>
      <c r="I354" s="304">
        <f t="shared" ca="1" si="158"/>
        <v>25.823039997380107</v>
      </c>
      <c r="J354" s="306">
        <f t="shared" ca="1" si="159"/>
        <v>468.3542082926748</v>
      </c>
      <c r="K354" s="307">
        <f t="shared" ca="1" si="160"/>
        <v>1389.9851150450859</v>
      </c>
      <c r="L354" s="304">
        <f t="shared" ca="1" si="145"/>
        <v>1466.7700175802472</v>
      </c>
      <c r="M354" s="306">
        <f t="shared" ca="1" si="161"/>
        <v>-0.52487125410284674</v>
      </c>
      <c r="N354" s="304">
        <f t="shared" ca="1" si="162"/>
        <v>-30.072907647831713</v>
      </c>
      <c r="P354" s="310">
        <f t="shared" ca="1" si="163"/>
        <v>23</v>
      </c>
      <c r="Q354" s="304">
        <f t="shared" ca="1" si="164"/>
        <v>0</v>
      </c>
      <c r="R354" s="306">
        <f t="shared" ca="1" si="165"/>
        <v>0</v>
      </c>
      <c r="S354" s="307">
        <f t="shared" ca="1" si="166"/>
        <v>7.2810000000000015</v>
      </c>
      <c r="T354" s="304">
        <f t="shared" ca="1" si="146"/>
        <v>71.426610000000025</v>
      </c>
      <c r="U354" s="311">
        <f t="shared" ca="1" si="147"/>
        <v>0</v>
      </c>
      <c r="V354" s="306">
        <f t="shared" ca="1" si="148"/>
        <v>1.0657916829514222</v>
      </c>
      <c r="W354" s="304">
        <f t="shared" ca="1" si="149"/>
        <v>2.3326568657246196</v>
      </c>
      <c r="Y354" s="314" t="str">
        <f t="shared" ca="1" si="167"/>
        <v/>
      </c>
      <c r="Z354" s="315" t="str">
        <f t="shared" ca="1" si="168"/>
        <v/>
      </c>
      <c r="AA354" s="316" t="str">
        <f t="shared" ca="1" si="169"/>
        <v/>
      </c>
      <c r="AC354" s="310">
        <f t="shared" ca="1" si="170"/>
        <v>16.999999999999975</v>
      </c>
      <c r="AD354" s="323">
        <f t="shared" ca="1" si="171"/>
        <v>468.3542082926748</v>
      </c>
      <c r="AE354" s="324" t="e">
        <f t="shared" ca="1" si="150"/>
        <v>#N/A</v>
      </c>
      <c r="AG354" s="306">
        <f t="shared" ca="1" si="172"/>
        <v>4.319340642402687</v>
      </c>
      <c r="AH354" s="304">
        <f t="shared" ca="1" si="173"/>
        <v>-0.30935572875544021</v>
      </c>
    </row>
    <row r="355" spans="1:34" x14ac:dyDescent="0.2">
      <c r="A355" s="347">
        <f t="shared" ca="1" si="151"/>
        <v>0.1</v>
      </c>
      <c r="B355" s="304">
        <f t="shared" ca="1" si="152"/>
        <v>17.099999999999977</v>
      </c>
      <c r="D355" s="306">
        <f t="shared" ca="1" si="153"/>
        <v>-0.27724960047567582</v>
      </c>
      <c r="E355" s="307">
        <f t="shared" ca="1" si="154"/>
        <v>-9.6494591302339163</v>
      </c>
      <c r="F355" s="304">
        <f t="shared" ca="1" si="155"/>
        <v>9.6534412955701239</v>
      </c>
      <c r="G355" s="306">
        <f t="shared" ca="1" si="156"/>
        <v>22.319235947969226</v>
      </c>
      <c r="H355" s="307">
        <f t="shared" ca="1" si="157"/>
        <v>-13.90491240764238</v>
      </c>
      <c r="I355" s="304">
        <f t="shared" ca="1" si="158"/>
        <v>26.296290277629062</v>
      </c>
      <c r="J355" s="306">
        <f t="shared" ca="1" si="159"/>
        <v>470.58751813547411</v>
      </c>
      <c r="K355" s="307">
        <f t="shared" ca="1" si="160"/>
        <v>1388.6428710999728</v>
      </c>
      <c r="L355" s="304">
        <f t="shared" ca="1" si="145"/>
        <v>1466.2133663562342</v>
      </c>
      <c r="M355" s="306">
        <f t="shared" ca="1" si="161"/>
        <v>-0.55716073721208026</v>
      </c>
      <c r="N355" s="304">
        <f t="shared" ca="1" si="162"/>
        <v>-31.922958752649752</v>
      </c>
      <c r="P355" s="310">
        <f t="shared" ca="1" si="163"/>
        <v>23</v>
      </c>
      <c r="Q355" s="304">
        <f t="shared" ca="1" si="164"/>
        <v>0</v>
      </c>
      <c r="R355" s="306">
        <f t="shared" ca="1" si="165"/>
        <v>0</v>
      </c>
      <c r="S355" s="307">
        <f t="shared" ca="1" si="166"/>
        <v>7.2810000000000015</v>
      </c>
      <c r="T355" s="304">
        <f t="shared" ca="1" si="146"/>
        <v>71.426610000000025</v>
      </c>
      <c r="U355" s="311">
        <f t="shared" ca="1" si="147"/>
        <v>0</v>
      </c>
      <c r="V355" s="306">
        <f t="shared" ca="1" si="148"/>
        <v>1.0659354415472568</v>
      </c>
      <c r="W355" s="304">
        <f t="shared" ca="1" si="149"/>
        <v>2.4192662604983326</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4.5954307418827707</v>
      </c>
      <c r="AH355" s="304">
        <f t="shared" ca="1" si="173"/>
        <v>-0.32037589146059869</v>
      </c>
    </row>
    <row r="356" spans="1:34" x14ac:dyDescent="0.2">
      <c r="A356" s="347">
        <f t="shared" ca="1" si="151"/>
        <v>0.1</v>
      </c>
      <c r="B356" s="304">
        <f t="shared" ca="1" si="152"/>
        <v>17.199999999999978</v>
      </c>
      <c r="D356" s="306">
        <f t="shared" ca="1" si="153"/>
        <v>-0.28201842048579023</v>
      </c>
      <c r="E356" s="307">
        <f t="shared" ca="1" si="154"/>
        <v>-9.6343021650320733</v>
      </c>
      <c r="F356" s="304">
        <f t="shared" ca="1" si="155"/>
        <v>9.6384289485701462</v>
      </c>
      <c r="G356" s="306">
        <f t="shared" ca="1" si="156"/>
        <v>22.291034105920648</v>
      </c>
      <c r="H356" s="307">
        <f t="shared" ca="1" si="157"/>
        <v>-14.868342624145587</v>
      </c>
      <c r="I356" s="304">
        <f t="shared" ca="1" si="158"/>
        <v>26.794734816756485</v>
      </c>
      <c r="J356" s="306">
        <f t="shared" ca="1" si="159"/>
        <v>472.81803163816863</v>
      </c>
      <c r="K356" s="307">
        <f t="shared" ca="1" si="160"/>
        <v>1387.2042083483834</v>
      </c>
      <c r="L356" s="304">
        <f t="shared" ca="1" si="145"/>
        <v>1465.5689702984494</v>
      </c>
      <c r="M356" s="306">
        <f t="shared" ca="1" si="161"/>
        <v>-0.58824025710981676</v>
      </c>
      <c r="N356" s="304">
        <f t="shared" ca="1" si="162"/>
        <v>-33.703684072082915</v>
      </c>
      <c r="P356" s="310">
        <f t="shared" ca="1" si="163"/>
        <v>23</v>
      </c>
      <c r="Q356" s="304">
        <f t="shared" ca="1" si="164"/>
        <v>0</v>
      </c>
      <c r="R356" s="306">
        <f t="shared" ca="1" si="165"/>
        <v>0</v>
      </c>
      <c r="S356" s="307">
        <f t="shared" ca="1" si="166"/>
        <v>7.2810000000000015</v>
      </c>
      <c r="T356" s="304">
        <f t="shared" ca="1" si="146"/>
        <v>71.426610000000025</v>
      </c>
      <c r="U356" s="311">
        <f t="shared" ca="1" si="147"/>
        <v>0</v>
      </c>
      <c r="V356" s="306">
        <f t="shared" ca="1" si="148"/>
        <v>1.0660895469391509</v>
      </c>
      <c r="W356" s="304">
        <f t="shared" ca="1" si="149"/>
        <v>2.5122127048562741</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4.8550457382821897</v>
      </c>
      <c r="AH356" s="304">
        <f t="shared" ca="1" si="173"/>
        <v>-0.33227115238268534</v>
      </c>
    </row>
    <row r="357" spans="1:34" x14ac:dyDescent="0.2">
      <c r="A357" s="347">
        <f t="shared" ca="1" si="151"/>
        <v>0.1</v>
      </c>
      <c r="B357" s="304">
        <f t="shared" ca="1" si="152"/>
        <v>17.299999999999979</v>
      </c>
      <c r="D357" s="306">
        <f t="shared" ca="1" si="153"/>
        <v>-0.28704245094592223</v>
      </c>
      <c r="E357" s="307">
        <f t="shared" ca="1" si="154"/>
        <v>-9.618539815243258</v>
      </c>
      <c r="F357" s="304">
        <f t="shared" ca="1" si="155"/>
        <v>9.6228219117920322</v>
      </c>
      <c r="G357" s="306">
        <f t="shared" ca="1" si="156"/>
        <v>22.262329860826057</v>
      </c>
      <c r="H357" s="307">
        <f t="shared" ca="1" si="157"/>
        <v>-15.830196605669913</v>
      </c>
      <c r="I357" s="304">
        <f t="shared" ca="1" si="158"/>
        <v>27.316779740781868</v>
      </c>
      <c r="J357" s="306">
        <f t="shared" ca="1" si="159"/>
        <v>475.04569983650595</v>
      </c>
      <c r="K357" s="307">
        <f t="shared" ca="1" si="160"/>
        <v>1385.6692813868926</v>
      </c>
      <c r="L357" s="304">
        <f t="shared" ca="1" si="145"/>
        <v>1464.837115283615</v>
      </c>
      <c r="M357" s="306">
        <f t="shared" ca="1" si="161"/>
        <v>-0.61812055252322007</v>
      </c>
      <c r="N357" s="304">
        <f t="shared" ca="1" si="162"/>
        <v>-35.415698889875038</v>
      </c>
      <c r="P357" s="310">
        <f t="shared" ca="1" si="163"/>
        <v>23</v>
      </c>
      <c r="Q357" s="304">
        <f t="shared" ca="1" si="164"/>
        <v>0</v>
      </c>
      <c r="R357" s="306">
        <f t="shared" ca="1" si="165"/>
        <v>0</v>
      </c>
      <c r="S357" s="307">
        <f t="shared" ca="1" si="166"/>
        <v>7.2810000000000015</v>
      </c>
      <c r="T357" s="304">
        <f t="shared" ca="1" si="146"/>
        <v>71.426610000000025</v>
      </c>
      <c r="U357" s="311">
        <f t="shared" ca="1" si="147"/>
        <v>0</v>
      </c>
      <c r="V357" s="306">
        <f t="shared" ca="1" si="148"/>
        <v>1.0662539867362186</v>
      </c>
      <c r="W357" s="304">
        <f t="shared" ca="1" si="149"/>
        <v>2.6114605274192169</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5.0985118303058181</v>
      </c>
      <c r="AH357" s="304">
        <f t="shared" ca="1" si="173"/>
        <v>-0.34503676759459878</v>
      </c>
    </row>
    <row r="358" spans="1:34" x14ac:dyDescent="0.2">
      <c r="A358" s="347">
        <f t="shared" ca="1" si="151"/>
        <v>0.1</v>
      </c>
      <c r="B358" s="304">
        <f t="shared" ca="1" si="152"/>
        <v>17.399999999999981</v>
      </c>
      <c r="D358" s="306">
        <f t="shared" ca="1" si="153"/>
        <v>-0.29230318480283107</v>
      </c>
      <c r="E358" s="307">
        <f t="shared" ca="1" si="154"/>
        <v>-9.6021503763164286</v>
      </c>
      <c r="F358" s="304">
        <f t="shared" ca="1" si="155"/>
        <v>9.6065984094912391</v>
      </c>
      <c r="G358" s="306">
        <f t="shared" ca="1" si="156"/>
        <v>22.233099542345773</v>
      </c>
      <c r="H358" s="307">
        <f t="shared" ca="1" si="157"/>
        <v>-16.790411643301557</v>
      </c>
      <c r="I358" s="304">
        <f t="shared" ca="1" si="158"/>
        <v>27.860880072448758</v>
      </c>
      <c r="J358" s="306">
        <f t="shared" ca="1" si="159"/>
        <v>477.27047130666455</v>
      </c>
      <c r="K358" s="307">
        <f t="shared" ca="1" si="160"/>
        <v>1384.0382509744441</v>
      </c>
      <c r="L358" s="304">
        <f t="shared" ca="1" si="145"/>
        <v>1464.0180951551397</v>
      </c>
      <c r="M358" s="306">
        <f t="shared" ca="1" si="161"/>
        <v>-0.64682009077670277</v>
      </c>
      <c r="N358" s="304">
        <f t="shared" ca="1" si="162"/>
        <v>-37.060061305773857</v>
      </c>
      <c r="P358" s="310">
        <f t="shared" ca="1" si="163"/>
        <v>23</v>
      </c>
      <c r="Q358" s="304">
        <f t="shared" ca="1" si="164"/>
        <v>0</v>
      </c>
      <c r="R358" s="306">
        <f t="shared" ca="1" si="165"/>
        <v>0</v>
      </c>
      <c r="S358" s="307">
        <f t="shared" ca="1" si="166"/>
        <v>7.2810000000000015</v>
      </c>
      <c r="T358" s="304">
        <f t="shared" ca="1" si="146"/>
        <v>71.426610000000025</v>
      </c>
      <c r="U358" s="311">
        <f t="shared" ca="1" si="147"/>
        <v>0</v>
      </c>
      <c r="V358" s="306">
        <f t="shared" ca="1" si="148"/>
        <v>1.0664287481583199</v>
      </c>
      <c r="W358" s="304">
        <f t="shared" ca="1" si="149"/>
        <v>2.7169728691704655</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5.3262712426395744</v>
      </c>
      <c r="AH358" s="304">
        <f t="shared" ca="1" si="173"/>
        <v>-0.35866783785458267</v>
      </c>
    </row>
    <row r="359" spans="1:34" x14ac:dyDescent="0.2">
      <c r="A359" s="347">
        <f t="shared" ca="1" si="151"/>
        <v>0.1</v>
      </c>
      <c r="B359" s="304">
        <f t="shared" ca="1" si="152"/>
        <v>17.499999999999982</v>
      </c>
      <c r="D359" s="306">
        <f t="shared" ca="1" si="153"/>
        <v>-0.29778269237741251</v>
      </c>
      <c r="E359" s="307">
        <f t="shared" ca="1" si="154"/>
        <v>-9.5851148473138252</v>
      </c>
      <c r="F359" s="304">
        <f t="shared" ca="1" si="155"/>
        <v>9.5897393691421815</v>
      </c>
      <c r="G359" s="306">
        <f t="shared" ca="1" si="156"/>
        <v>22.203321273108031</v>
      </c>
      <c r="H359" s="307">
        <f t="shared" ca="1" si="157"/>
        <v>-17.748923128032938</v>
      </c>
      <c r="I359" s="304">
        <f t="shared" ca="1" si="158"/>
        <v>28.425547448759435</v>
      </c>
      <c r="J359" s="306">
        <f t="shared" ca="1" si="159"/>
        <v>479.49229234743723</v>
      </c>
      <c r="K359" s="307">
        <f t="shared" ca="1" si="160"/>
        <v>1382.3112842358773</v>
      </c>
      <c r="L359" s="304">
        <f t="shared" ca="1" si="145"/>
        <v>1463.1122120146631</v>
      </c>
      <c r="M359" s="306">
        <f t="shared" ca="1" si="161"/>
        <v>-0.67436366305377826</v>
      </c>
      <c r="N359" s="304">
        <f t="shared" ca="1" si="162"/>
        <v>-38.638191749963816</v>
      </c>
      <c r="P359" s="310">
        <f t="shared" ca="1" si="163"/>
        <v>23</v>
      </c>
      <c r="Q359" s="304">
        <f t="shared" ca="1" si="164"/>
        <v>0</v>
      </c>
      <c r="R359" s="306">
        <f t="shared" ca="1" si="165"/>
        <v>0</v>
      </c>
      <c r="S359" s="307">
        <f t="shared" ca="1" si="166"/>
        <v>7.2810000000000015</v>
      </c>
      <c r="T359" s="304">
        <f t="shared" ca="1" si="146"/>
        <v>71.426610000000025</v>
      </c>
      <c r="U359" s="311">
        <f t="shared" ca="1" si="147"/>
        <v>0</v>
      </c>
      <c r="V359" s="306">
        <f t="shared" ca="1" si="148"/>
        <v>1.0666138180125213</v>
      </c>
      <c r="W359" s="304">
        <f t="shared" ca="1" si="149"/>
        <v>2.8287116347601029</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5.5388556029753087</v>
      </c>
      <c r="AH359" s="304">
        <f t="shared" ca="1" si="173"/>
        <v>-0.3731593008062718</v>
      </c>
    </row>
    <row r="360" spans="1:34" x14ac:dyDescent="0.2">
      <c r="A360" s="347">
        <f t="shared" ca="1" si="151"/>
        <v>0.1</v>
      </c>
      <c r="B360" s="304">
        <f t="shared" ca="1" si="152"/>
        <v>17.599999999999984</v>
      </c>
      <c r="D360" s="306">
        <f t="shared" ca="1" si="153"/>
        <v>-0.30346370176617954</v>
      </c>
      <c r="E360" s="307">
        <f t="shared" ca="1" si="154"/>
        <v>-9.5674167464162352</v>
      </c>
      <c r="F360" s="304">
        <f t="shared" ca="1" si="155"/>
        <v>9.5722282368263372</v>
      </c>
      <c r="G360" s="306">
        <f t="shared" ca="1" si="156"/>
        <v>22.172974902931415</v>
      </c>
      <c r="H360" s="307">
        <f t="shared" ca="1" si="157"/>
        <v>-18.705664802674562</v>
      </c>
      <c r="I360" s="304">
        <f t="shared" ca="1" si="158"/>
        <v>29.009355590154779</v>
      </c>
      <c r="J360" s="306">
        <f t="shared" ca="1" si="159"/>
        <v>481.71110715623922</v>
      </c>
      <c r="K360" s="307">
        <f t="shared" ca="1" si="160"/>
        <v>1380.488554839342</v>
      </c>
      <c r="L360" s="304">
        <f t="shared" ca="1" si="145"/>
        <v>1462.1197764889525</v>
      </c>
      <c r="M360" s="306">
        <f t="shared" ca="1" si="161"/>
        <v>-0.70078109192656401</v>
      </c>
      <c r="N360" s="304">
        <f t="shared" ca="1" si="162"/>
        <v>-40.151798929961487</v>
      </c>
      <c r="P360" s="310">
        <f t="shared" ca="1" si="163"/>
        <v>23</v>
      </c>
      <c r="Q360" s="304">
        <f t="shared" ca="1" si="164"/>
        <v>0</v>
      </c>
      <c r="R360" s="306">
        <f t="shared" ca="1" si="165"/>
        <v>0</v>
      </c>
      <c r="S360" s="307">
        <f t="shared" ca="1" si="166"/>
        <v>7.2810000000000015</v>
      </c>
      <c r="T360" s="304">
        <f t="shared" ca="1" si="146"/>
        <v>71.426610000000025</v>
      </c>
      <c r="U360" s="311">
        <f t="shared" ca="1" si="147"/>
        <v>0</v>
      </c>
      <c r="V360" s="306">
        <f t="shared" ca="1" si="148"/>
        <v>1.0668091826722619</v>
      </c>
      <c r="W360" s="304">
        <f t="shared" ca="1" si="149"/>
        <v>2.9466374513802869</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5.7368619758305677</v>
      </c>
      <c r="AH360" s="304">
        <f t="shared" ca="1" si="173"/>
        <v>-0.38850592429063346</v>
      </c>
    </row>
    <row r="361" spans="1:34" x14ac:dyDescent="0.2">
      <c r="A361" s="347">
        <f t="shared" ca="1" si="151"/>
        <v>0.1</v>
      </c>
      <c r="B361" s="304">
        <f t="shared" ca="1" si="152"/>
        <v>17.699999999999985</v>
      </c>
      <c r="D361" s="306">
        <f t="shared" ca="1" si="153"/>
        <v>-0.30932965500188969</v>
      </c>
      <c r="E361" s="307">
        <f t="shared" ca="1" si="154"/>
        <v>-9.5490419253472716</v>
      </c>
      <c r="F361" s="304">
        <f t="shared" ca="1" si="155"/>
        <v>9.5540507915492849</v>
      </c>
      <c r="G361" s="306">
        <f t="shared" ca="1" si="156"/>
        <v>22.142041937431227</v>
      </c>
      <c r="H361" s="307">
        <f t="shared" ca="1" si="157"/>
        <v>-19.660568995209289</v>
      </c>
      <c r="I361" s="304">
        <f t="shared" ca="1" si="158"/>
        <v>29.61094382782062</v>
      </c>
      <c r="J361" s="306">
        <f t="shared" ca="1" si="159"/>
        <v>483.92685799825733</v>
      </c>
      <c r="K361" s="307">
        <f t="shared" ca="1" si="160"/>
        <v>1378.5702431494478</v>
      </c>
      <c r="L361" s="304">
        <f t="shared" ca="1" si="145"/>
        <v>1461.0411079737605</v>
      </c>
      <c r="M361" s="306">
        <f t="shared" ca="1" si="161"/>
        <v>-0.72610606921750331</v>
      </c>
      <c r="N361" s="304">
        <f t="shared" ca="1" si="162"/>
        <v>-41.602813244996959</v>
      </c>
      <c r="P361" s="310">
        <f t="shared" ca="1" si="163"/>
        <v>23</v>
      </c>
      <c r="Q361" s="304">
        <f t="shared" ca="1" si="164"/>
        <v>0</v>
      </c>
      <c r="R361" s="306">
        <f t="shared" ca="1" si="165"/>
        <v>0</v>
      </c>
      <c r="S361" s="307">
        <f t="shared" ca="1" si="166"/>
        <v>7.2810000000000015</v>
      </c>
      <c r="T361" s="304">
        <f t="shared" ca="1" si="146"/>
        <v>71.426610000000025</v>
      </c>
      <c r="U361" s="311">
        <f t="shared" ca="1" si="147"/>
        <v>0</v>
      </c>
      <c r="V361" s="306">
        <f t="shared" ca="1" si="148"/>
        <v>1.0670148280590266</v>
      </c>
      <c r="W361" s="304">
        <f t="shared" ca="1" si="149"/>
        <v>3.0707096346795821</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5.9209318949310177</v>
      </c>
      <c r="AH361" s="304">
        <f t="shared" ca="1" si="173"/>
        <v>-0.40470230069774565</v>
      </c>
    </row>
    <row r="362" spans="1:34" x14ac:dyDescent="0.2">
      <c r="A362" s="347">
        <f t="shared" ca="1" si="151"/>
        <v>0.1</v>
      </c>
      <c r="B362" s="304">
        <f t="shared" ca="1" si="152"/>
        <v>17.799999999999986</v>
      </c>
      <c r="D362" s="306">
        <f t="shared" ca="1" si="153"/>
        <v>-0.31536474335275538</v>
      </c>
      <c r="E362" s="307">
        <f t="shared" ca="1" si="154"/>
        <v>-9.5299783871395469</v>
      </c>
      <c r="F362" s="304">
        <f t="shared" ca="1" si="155"/>
        <v>9.5351949629096122</v>
      </c>
      <c r="G362" s="306">
        <f t="shared" ca="1" si="156"/>
        <v>22.110505463095951</v>
      </c>
      <c r="H362" s="307">
        <f t="shared" ca="1" si="157"/>
        <v>-20.613566833923244</v>
      </c>
      <c r="I362" s="304">
        <f t="shared" ca="1" si="158"/>
        <v>30.229018995829424</v>
      </c>
      <c r="J362" s="306">
        <f t="shared" ca="1" si="159"/>
        <v>486.13948536828372</v>
      </c>
      <c r="K362" s="307">
        <f t="shared" ca="1" si="160"/>
        <v>1376.5565363579913</v>
      </c>
      <c r="L362" s="304">
        <f t="shared" ca="1" si="145"/>
        <v>1459.876534856304</v>
      </c>
      <c r="M362" s="306">
        <f t="shared" ca="1" si="161"/>
        <v>-0.75037513202402817</v>
      </c>
      <c r="N362" s="304">
        <f t="shared" ca="1" si="162"/>
        <v>-42.993328116548753</v>
      </c>
      <c r="P362" s="310">
        <f t="shared" ca="1" si="163"/>
        <v>23</v>
      </c>
      <c r="Q362" s="304">
        <f t="shared" ca="1" si="164"/>
        <v>0</v>
      </c>
      <c r="R362" s="306">
        <f t="shared" ca="1" si="165"/>
        <v>0</v>
      </c>
      <c r="S362" s="307">
        <f t="shared" ca="1" si="166"/>
        <v>7.2810000000000015</v>
      </c>
      <c r="T362" s="304">
        <f t="shared" ca="1" si="146"/>
        <v>71.426610000000025</v>
      </c>
      <c r="U362" s="311">
        <f t="shared" ca="1" si="147"/>
        <v>0</v>
      </c>
      <c r="V362" s="306">
        <f t="shared" ca="1" si="148"/>
        <v>1.067230739626333</v>
      </c>
      <c r="W362" s="304">
        <f t="shared" ca="1" si="149"/>
        <v>3.2008861611902635</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6.0917334914813033</v>
      </c>
      <c r="AH362" s="304">
        <f t="shared" ca="1" si="173"/>
        <v>-0.42174284228534287</v>
      </c>
    </row>
    <row r="363" spans="1:34" x14ac:dyDescent="0.2">
      <c r="A363" s="347">
        <f t="shared" ca="1" si="151"/>
        <v>0.1</v>
      </c>
      <c r="B363" s="304">
        <f t="shared" ca="1" si="152"/>
        <v>17.899999999999988</v>
      </c>
      <c r="D363" s="306">
        <f t="shared" ca="1" si="153"/>
        <v>-0.32155392512274822</v>
      </c>
      <c r="E363" s="307">
        <f t="shared" ca="1" si="154"/>
        <v>-9.5102161105140137</v>
      </c>
      <c r="F363" s="304">
        <f t="shared" ca="1" si="155"/>
        <v>9.5156506553909459</v>
      </c>
      <c r="G363" s="306">
        <f t="shared" ca="1" si="156"/>
        <v>22.078350070583674</v>
      </c>
      <c r="H363" s="307">
        <f t="shared" ca="1" si="157"/>
        <v>-21.564588444974646</v>
      </c>
      <c r="I363" s="304">
        <f t="shared" ca="1" si="158"/>
        <v>30.862355980066983</v>
      </c>
      <c r="J363" s="306">
        <f t="shared" ca="1" si="159"/>
        <v>488.34892814496772</v>
      </c>
      <c r="K363" s="307">
        <f t="shared" ca="1" si="160"/>
        <v>1374.4476285940464</v>
      </c>
      <c r="L363" s="304">
        <f t="shared" ca="1" si="145"/>
        <v>1458.6263947180362</v>
      </c>
      <c r="M363" s="306">
        <f t="shared" ca="1" si="161"/>
        <v>-0.7736267769377323</v>
      </c>
      <c r="N363" s="304">
        <f t="shared" ca="1" si="162"/>
        <v>-44.325549236840828</v>
      </c>
      <c r="P363" s="310">
        <f t="shared" ca="1" si="163"/>
        <v>23</v>
      </c>
      <c r="Q363" s="304">
        <f t="shared" ca="1" si="164"/>
        <v>0</v>
      </c>
      <c r="R363" s="306">
        <f t="shared" ca="1" si="165"/>
        <v>0</v>
      </c>
      <c r="S363" s="307">
        <f t="shared" ca="1" si="166"/>
        <v>7.2810000000000015</v>
      </c>
      <c r="T363" s="304">
        <f t="shared" ca="1" si="146"/>
        <v>71.426610000000025</v>
      </c>
      <c r="U363" s="311">
        <f t="shared" ca="1" si="147"/>
        <v>0</v>
      </c>
      <c r="V363" s="306">
        <f t="shared" ca="1" si="148"/>
        <v>1.0674569023458356</v>
      </c>
      <c r="W363" s="304">
        <f t="shared" ca="1" si="149"/>
        <v>3.3371236467582577</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6.2499466359491693</v>
      </c>
      <c r="AH363" s="304">
        <f t="shared" ca="1" si="173"/>
        <v>-0.43962177739187785</v>
      </c>
    </row>
    <row r="364" spans="1:34" x14ac:dyDescent="0.2">
      <c r="A364" s="347">
        <f t="shared" ca="1" si="151"/>
        <v>0.1</v>
      </c>
      <c r="B364" s="304">
        <f t="shared" ca="1" si="152"/>
        <v>17.999999999999989</v>
      </c>
      <c r="D364" s="306">
        <f t="shared" ca="1" si="153"/>
        <v>-0.32788292913928263</v>
      </c>
      <c r="E364" s="307">
        <f t="shared" ca="1" si="154"/>
        <v>-9.4897468831494773</v>
      </c>
      <c r="F364" s="304">
        <f t="shared" ca="1" si="155"/>
        <v>9.4954095815539308</v>
      </c>
      <c r="G364" s="306">
        <f t="shared" ca="1" si="156"/>
        <v>22.045561777669747</v>
      </c>
      <c r="H364" s="307">
        <f t="shared" ca="1" si="157"/>
        <v>-22.513563133289594</v>
      </c>
      <c r="I364" s="304">
        <f t="shared" ca="1" si="158"/>
        <v>31.509797191503306</v>
      </c>
      <c r="J364" s="306">
        <f t="shared" ca="1" si="159"/>
        <v>490.55512373738037</v>
      </c>
      <c r="K364" s="307">
        <f t="shared" ca="1" si="160"/>
        <v>1372.2437210151331</v>
      </c>
      <c r="L364" s="304">
        <f t="shared" ca="1" si="145"/>
        <v>1457.2910345193422</v>
      </c>
      <c r="M364" s="306">
        <f t="shared" ca="1" si="161"/>
        <v>-0.79590070690666392</v>
      </c>
      <c r="N364" s="304">
        <f t="shared" ca="1" si="162"/>
        <v>-45.601751417230574</v>
      </c>
      <c r="P364" s="310">
        <f t="shared" ca="1" si="163"/>
        <v>23</v>
      </c>
      <c r="Q364" s="304">
        <f t="shared" ca="1" si="164"/>
        <v>0</v>
      </c>
      <c r="R364" s="306">
        <f t="shared" ca="1" si="165"/>
        <v>0</v>
      </c>
      <c r="S364" s="307">
        <f t="shared" ca="1" si="166"/>
        <v>7.2810000000000015</v>
      </c>
      <c r="T364" s="304">
        <f t="shared" ca="1" si="146"/>
        <v>71.426610000000025</v>
      </c>
      <c r="U364" s="311">
        <f t="shared" ca="1" si="147"/>
        <v>0</v>
      </c>
      <c r="V364" s="306">
        <f t="shared" ca="1" si="148"/>
        <v>1.0676933006953662</v>
      </c>
      <c r="W364" s="304">
        <f t="shared" ca="1" si="149"/>
        <v>3.4793773304882931</v>
      </c>
      <c r="Y364" s="314" t="str">
        <f t="shared" ca="1" si="167"/>
        <v/>
      </c>
      <c r="Z364" s="315" t="str">
        <f t="shared" ca="1" si="168"/>
        <v/>
      </c>
      <c r="AA364" s="316" t="str">
        <f t="shared" ca="1" si="169"/>
        <v/>
      </c>
      <c r="AC364" s="310">
        <f t="shared" ca="1" si="170"/>
        <v>17.999999999999989</v>
      </c>
      <c r="AD364" s="323">
        <f t="shared" ca="1" si="171"/>
        <v>490.55512373738037</v>
      </c>
      <c r="AE364" s="324" t="e">
        <f t="shared" ca="1" si="150"/>
        <v>#N/A</v>
      </c>
      <c r="AG364" s="306">
        <f t="shared" ca="1" si="172"/>
        <v>6.3962508895267263</v>
      </c>
      <c r="AH364" s="304">
        <f t="shared" ca="1" si="173"/>
        <v>-0.45833314747400866</v>
      </c>
    </row>
    <row r="365" spans="1:34" x14ac:dyDescent="0.2">
      <c r="A365" s="347">
        <f t="shared" ca="1" si="151"/>
        <v>0.1</v>
      </c>
      <c r="B365" s="304">
        <f t="shared" ca="1" si="152"/>
        <v>18.099999999999991</v>
      </c>
      <c r="D365" s="306">
        <f t="shared" ca="1" si="153"/>
        <v>-0.33433824683717678</v>
      </c>
      <c r="E365" s="307">
        <f t="shared" ca="1" si="154"/>
        <v>-9.4685641452935698</v>
      </c>
      <c r="F365" s="304">
        <f t="shared" ca="1" si="155"/>
        <v>9.4744651055791582</v>
      </c>
      <c r="G365" s="306">
        <f t="shared" ca="1" si="156"/>
        <v>22.012127952986027</v>
      </c>
      <c r="H365" s="307">
        <f t="shared" ca="1" si="157"/>
        <v>-23.460419547818951</v>
      </c>
      <c r="I365" s="304">
        <f t="shared" ca="1" si="158"/>
        <v>32.170251201666339</v>
      </c>
      <c r="J365" s="306">
        <f t="shared" ca="1" si="159"/>
        <v>492.75800822391318</v>
      </c>
      <c r="K365" s="307">
        <f t="shared" ca="1" si="160"/>
        <v>1369.9450218810778</v>
      </c>
      <c r="L365" s="304">
        <f t="shared" ca="1" si="145"/>
        <v>1455.8708107677496</v>
      </c>
      <c r="M365" s="306">
        <f t="shared" ca="1" si="161"/>
        <v>-0.81723720149503076</v>
      </c>
      <c r="N365" s="304">
        <f t="shared" ca="1" si="162"/>
        <v>-46.824242506747716</v>
      </c>
      <c r="P365" s="310">
        <f t="shared" ca="1" si="163"/>
        <v>23</v>
      </c>
      <c r="Q365" s="304">
        <f t="shared" ca="1" si="164"/>
        <v>0</v>
      </c>
      <c r="R365" s="306">
        <f t="shared" ca="1" si="165"/>
        <v>0</v>
      </c>
      <c r="S365" s="307">
        <f t="shared" ca="1" si="166"/>
        <v>7.2810000000000015</v>
      </c>
      <c r="T365" s="304">
        <f t="shared" ca="1" si="146"/>
        <v>71.426610000000025</v>
      </c>
      <c r="U365" s="311">
        <f t="shared" ca="1" si="147"/>
        <v>0</v>
      </c>
      <c r="V365" s="306">
        <f t="shared" ca="1" si="148"/>
        <v>1.0679399186487379</v>
      </c>
      <c r="W365" s="304">
        <f t="shared" ca="1" si="149"/>
        <v>3.6276010637443314</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6.5313159885039438</v>
      </c>
      <c r="AH365" s="304">
        <f t="shared" ca="1" si="173"/>
        <v>-0.47787080490156469</v>
      </c>
    </row>
    <row r="366" spans="1:34" x14ac:dyDescent="0.2">
      <c r="A366" s="347">
        <f t="shared" ca="1" si="151"/>
        <v>0.1</v>
      </c>
      <c r="B366" s="304">
        <f t="shared" ca="1" si="152"/>
        <v>18.199999999999992</v>
      </c>
      <c r="D366" s="306">
        <f t="shared" ca="1" si="153"/>
        <v>-0.34090711551585295</v>
      </c>
      <c r="E366" s="307">
        <f t="shared" ca="1" si="154"/>
        <v>-9.446662844504603</v>
      </c>
      <c r="F366" s="304">
        <f t="shared" ca="1" si="155"/>
        <v>9.4528120979501722</v>
      </c>
      <c r="G366" s="306">
        <f t="shared" ca="1" si="156"/>
        <v>21.978037241434443</v>
      </c>
      <c r="H366" s="307">
        <f t="shared" ca="1" si="157"/>
        <v>-24.40508583226941</v>
      </c>
      <c r="I366" s="304">
        <f t="shared" ca="1" si="158"/>
        <v>32.842690746440319</v>
      </c>
      <c r="J366" s="306">
        <f t="shared" ca="1" si="159"/>
        <v>494.95751648363421</v>
      </c>
      <c r="K366" s="307">
        <f t="shared" ca="1" si="160"/>
        <v>1367.5517466120734</v>
      </c>
      <c r="L366" s="304">
        <f t="shared" ca="1" si="145"/>
        <v>1454.3660896711597</v>
      </c>
      <c r="M366" s="306">
        <f t="shared" ca="1" si="161"/>
        <v>-0.83767659912418768</v>
      </c>
      <c r="N366" s="304">
        <f t="shared" ca="1" si="162"/>
        <v>-47.995333726688109</v>
      </c>
      <c r="P366" s="310">
        <f t="shared" ca="1" si="163"/>
        <v>23</v>
      </c>
      <c r="Q366" s="304">
        <f t="shared" ca="1" si="164"/>
        <v>0</v>
      </c>
      <c r="R366" s="306">
        <f t="shared" ca="1" si="165"/>
        <v>0</v>
      </c>
      <c r="S366" s="307">
        <f t="shared" ca="1" si="166"/>
        <v>7.2810000000000015</v>
      </c>
      <c r="T366" s="304">
        <f t="shared" ca="1" si="146"/>
        <v>71.426610000000025</v>
      </c>
      <c r="U366" s="311">
        <f t="shared" ca="1" si="147"/>
        <v>0</v>
      </c>
      <c r="V366" s="306">
        <f t="shared" ca="1" si="148"/>
        <v>1.0681967396671537</v>
      </c>
      <c r="W366" s="304">
        <f t="shared" ca="1" si="149"/>
        <v>3.7817473037754987</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6.6557945497473021</v>
      </c>
      <c r="AH366" s="304">
        <f t="shared" ca="1" si="173"/>
        <v>-0.49822841144682473</v>
      </c>
    </row>
    <row r="367" spans="1:34" x14ac:dyDescent="0.2">
      <c r="A367" s="347">
        <f t="shared" ca="1" si="151"/>
        <v>0.1</v>
      </c>
      <c r="B367" s="304">
        <f t="shared" ca="1" si="152"/>
        <v>18.299999999999994</v>
      </c>
      <c r="D367" s="306">
        <f t="shared" ca="1" si="153"/>
        <v>-0.34757749499541485</v>
      </c>
      <c r="E367" s="307">
        <f t="shared" ca="1" si="154"/>
        <v>-9.4240393018018835</v>
      </c>
      <c r="F367" s="304">
        <f t="shared" ca="1" si="155"/>
        <v>9.4304468015536678</v>
      </c>
      <c r="G367" s="306">
        <f t="shared" ca="1" si="156"/>
        <v>21.943279491934902</v>
      </c>
      <c r="H367" s="307">
        <f t="shared" ca="1" si="157"/>
        <v>-25.347489762449598</v>
      </c>
      <c r="I367" s="304">
        <f t="shared" ca="1" si="158"/>
        <v>33.526150272863987</v>
      </c>
      <c r="J367" s="306">
        <f t="shared" ca="1" si="159"/>
        <v>497.15358232030269</v>
      </c>
      <c r="K367" s="307">
        <f t="shared" ca="1" si="160"/>
        <v>1365.0641178323374</v>
      </c>
      <c r="L367" s="304">
        <f t="shared" ca="1" si="145"/>
        <v>1452.7772472775334</v>
      </c>
      <c r="M367" s="306">
        <f t="shared" ca="1" si="161"/>
        <v>-0.85725887887797858</v>
      </c>
      <c r="N367" s="304">
        <f t="shared" ca="1" si="162"/>
        <v>-49.117315709824808</v>
      </c>
      <c r="P367" s="310">
        <f t="shared" ca="1" si="163"/>
        <v>23</v>
      </c>
      <c r="Q367" s="304">
        <f t="shared" ca="1" si="164"/>
        <v>0</v>
      </c>
      <c r="R367" s="306">
        <f t="shared" ca="1" si="165"/>
        <v>0</v>
      </c>
      <c r="S367" s="307">
        <f t="shared" ca="1" si="166"/>
        <v>7.2810000000000015</v>
      </c>
      <c r="T367" s="304">
        <f t="shared" ca="1" si="146"/>
        <v>71.426610000000025</v>
      </c>
      <c r="U367" s="311">
        <f t="shared" ca="1" si="147"/>
        <v>0</v>
      </c>
      <c r="V367" s="306">
        <f t="shared" ca="1" si="148"/>
        <v>1.0684637466920672</v>
      </c>
      <c r="W367" s="304">
        <f t="shared" ca="1" si="149"/>
        <v>3.9417671115691237</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6.7703166782082773</v>
      </c>
      <c r="AH367" s="304">
        <f t="shared" ca="1" si="173"/>
        <v>-0.51939943740907812</v>
      </c>
    </row>
    <row r="368" spans="1:34" x14ac:dyDescent="0.2">
      <c r="A368" s="347">
        <f t="shared" ca="1" si="151"/>
        <v>0.1</v>
      </c>
      <c r="B368" s="304">
        <f t="shared" ca="1" si="152"/>
        <v>18.399999999999995</v>
      </c>
      <c r="D368" s="306">
        <f t="shared" ca="1" si="153"/>
        <v>-0.35433803955132293</v>
      </c>
      <c r="E368" s="307">
        <f t="shared" ca="1" si="154"/>
        <v>-9.4006910891202615</v>
      </c>
      <c r="F368" s="304">
        <f t="shared" ca="1" si="155"/>
        <v>9.4073667090923045</v>
      </c>
      <c r="G368" s="306">
        <f t="shared" ca="1" si="156"/>
        <v>21.907845687979769</v>
      </c>
      <c r="H368" s="307">
        <f t="shared" ca="1" si="157"/>
        <v>-26.287558871361625</v>
      </c>
      <c r="I368" s="304">
        <f t="shared" ca="1" si="158"/>
        <v>34.219723173977272</v>
      </c>
      <c r="J368" s="306">
        <f t="shared" ca="1" si="159"/>
        <v>499.34613857929844</v>
      </c>
      <c r="K368" s="307">
        <f t="shared" ca="1" si="160"/>
        <v>1362.4823654006468</v>
      </c>
      <c r="L368" s="304">
        <f t="shared" ca="1" si="145"/>
        <v>1451.1046696023679</v>
      </c>
      <c r="M368" s="306">
        <f t="shared" ca="1" si="161"/>
        <v>-0.87602332930811888</v>
      </c>
      <c r="N368" s="304">
        <f t="shared" ca="1" si="162"/>
        <v>-50.192439524354285</v>
      </c>
      <c r="P368" s="310">
        <f t="shared" ca="1" si="163"/>
        <v>23</v>
      </c>
      <c r="Q368" s="304">
        <f t="shared" ca="1" si="164"/>
        <v>0</v>
      </c>
      <c r="R368" s="306">
        <f t="shared" ca="1" si="165"/>
        <v>0</v>
      </c>
      <c r="S368" s="307">
        <f t="shared" ca="1" si="166"/>
        <v>7.2810000000000015</v>
      </c>
      <c r="T368" s="304">
        <f t="shared" ca="1" si="146"/>
        <v>71.426610000000025</v>
      </c>
      <c r="U368" s="311">
        <f t="shared" ca="1" si="147"/>
        <v>0</v>
      </c>
      <c r="V368" s="306">
        <f t="shared" ca="1" si="148"/>
        <v>1.0687409221393649</v>
      </c>
      <c r="W368" s="304">
        <f t="shared" ca="1" si="149"/>
        <v>4.1076101535637797</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6.8754861691203857</v>
      </c>
      <c r="AH368" s="304">
        <f t="shared" ca="1" si="173"/>
        <v>-0.54137716131975322</v>
      </c>
    </row>
    <row r="369" spans="1:34" x14ac:dyDescent="0.2">
      <c r="A369" s="347">
        <f t="shared" ca="1" si="151"/>
        <v>0.1</v>
      </c>
      <c r="B369" s="304">
        <f t="shared" ca="1" si="152"/>
        <v>18.499999999999996</v>
      </c>
      <c r="D369" s="306">
        <f t="shared" ca="1" si="153"/>
        <v>-0.36117806668304225</v>
      </c>
      <c r="E369" s="307">
        <f t="shared" ca="1" si="154"/>
        <v>-9.3766169176924432</v>
      </c>
      <c r="F369" s="304">
        <f t="shared" ca="1" si="155"/>
        <v>9.3835704514331351</v>
      </c>
      <c r="G369" s="306">
        <f t="shared" ca="1" si="156"/>
        <v>21.871727881311465</v>
      </c>
      <c r="H369" s="307">
        <f t="shared" ca="1" si="157"/>
        <v>-27.225220563130868</v>
      </c>
      <c r="I369" s="304">
        <f t="shared" ca="1" si="158"/>
        <v>34.92255882986327</v>
      </c>
      <c r="J369" s="306">
        <f t="shared" ca="1" si="159"/>
        <v>501.53511725776298</v>
      </c>
      <c r="K369" s="307">
        <f t="shared" ca="1" si="160"/>
        <v>1359.8067264289223</v>
      </c>
      <c r="L369" s="304">
        <f t="shared" ca="1" si="145"/>
        <v>1449.3487527452114</v>
      </c>
      <c r="M369" s="306">
        <f t="shared" ca="1" si="161"/>
        <v>-0.89400829211583954</v>
      </c>
      <c r="N369" s="304">
        <f t="shared" ca="1" si="162"/>
        <v>-51.222901987936439</v>
      </c>
      <c r="P369" s="310">
        <f t="shared" ca="1" si="163"/>
        <v>23</v>
      </c>
      <c r="Q369" s="304">
        <f t="shared" ca="1" si="164"/>
        <v>0</v>
      </c>
      <c r="R369" s="306">
        <f t="shared" ca="1" si="165"/>
        <v>0</v>
      </c>
      <c r="S369" s="307">
        <f t="shared" ca="1" si="166"/>
        <v>7.2810000000000015</v>
      </c>
      <c r="T369" s="304">
        <f t="shared" ca="1" si="146"/>
        <v>71.426610000000025</v>
      </c>
      <c r="U369" s="311">
        <f t="shared" ca="1" si="147"/>
        <v>0</v>
      </c>
      <c r="V369" s="306">
        <f t="shared" ca="1" si="148"/>
        <v>1.0690282478947388</v>
      </c>
      <c r="W369" s="304">
        <f t="shared" ca="1" si="149"/>
        <v>4.2792247068857359</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6.9718780211728255</v>
      </c>
      <c r="AH369" s="304">
        <f t="shared" ca="1" si="173"/>
        <v>-0.5641546701776925</v>
      </c>
    </row>
    <row r="370" spans="1:34" x14ac:dyDescent="0.2">
      <c r="A370" s="347">
        <f t="shared" ca="1" si="151"/>
        <v>0.1</v>
      </c>
      <c r="B370" s="304">
        <f t="shared" ca="1" si="152"/>
        <v>18.599999999999998</v>
      </c>
      <c r="D370" s="306">
        <f t="shared" ca="1" si="153"/>
        <v>-0.36808752397867306</v>
      </c>
      <c r="E370" s="307">
        <f t="shared" ca="1" si="154"/>
        <v>-9.351816536798685</v>
      </c>
      <c r="F370" s="304">
        <f t="shared" ca="1" si="155"/>
        <v>9.3590576963308703</v>
      </c>
      <c r="G370" s="306">
        <f t="shared" ca="1" si="156"/>
        <v>21.834919128913597</v>
      </c>
      <c r="H370" s="307">
        <f t="shared" ca="1" si="157"/>
        <v>-28.160402216810738</v>
      </c>
      <c r="I370" s="304">
        <f t="shared" ca="1" si="158"/>
        <v>35.633859549293227</v>
      </c>
      <c r="J370" s="306">
        <f t="shared" ca="1" si="159"/>
        <v>503.72044960827424</v>
      </c>
      <c r="K370" s="307">
        <f t="shared" ca="1" si="160"/>
        <v>1357.0374452899252</v>
      </c>
      <c r="L370" s="304">
        <f t="shared" ca="1" si="145"/>
        <v>1447.5099029963728</v>
      </c>
      <c r="M370" s="306">
        <f t="shared" ca="1" si="161"/>
        <v>-0.91125096940237094</v>
      </c>
      <c r="N370" s="304">
        <f t="shared" ca="1" si="162"/>
        <v>-52.210834623960771</v>
      </c>
      <c r="P370" s="310">
        <f t="shared" ca="1" si="163"/>
        <v>23</v>
      </c>
      <c r="Q370" s="304">
        <f t="shared" ca="1" si="164"/>
        <v>0</v>
      </c>
      <c r="R370" s="306">
        <f t="shared" ca="1" si="165"/>
        <v>0</v>
      </c>
      <c r="S370" s="307">
        <f t="shared" ca="1" si="166"/>
        <v>7.2810000000000015</v>
      </c>
      <c r="T370" s="304">
        <f t="shared" ca="1" si="146"/>
        <v>71.426610000000025</v>
      </c>
      <c r="U370" s="311">
        <f t="shared" ca="1" si="147"/>
        <v>0</v>
      </c>
      <c r="V370" s="306">
        <f t="shared" ca="1" si="148"/>
        <v>1.0693257053101457</v>
      </c>
      <c r="W370" s="304">
        <f t="shared" ca="1" si="149"/>
        <v>4.4565576678013379</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7.0600370070384368</v>
      </c>
      <c r="AH370" s="304">
        <f t="shared" ca="1" si="173"/>
        <v>-0.58772486016834702</v>
      </c>
    </row>
    <row r="371" spans="1:34" x14ac:dyDescent="0.2">
      <c r="A371" s="347">
        <f t="shared" ca="1" si="151"/>
        <v>0.1</v>
      </c>
      <c r="B371" s="304">
        <f t="shared" ca="1" si="152"/>
        <v>18.7</v>
      </c>
      <c r="D371" s="306">
        <f t="shared" ca="1" si="153"/>
        <v>-0.37505695507958303</v>
      </c>
      <c r="E371" s="307">
        <f t="shared" ca="1" si="154"/>
        <v>-9.3262906422095444</v>
      </c>
      <c r="F371" s="304">
        <f t="shared" ca="1" si="155"/>
        <v>9.3338290568511528</v>
      </c>
      <c r="G371" s="306">
        <f t="shared" ca="1" si="156"/>
        <v>21.797413433405637</v>
      </c>
      <c r="H371" s="307">
        <f t="shared" ca="1" si="157"/>
        <v>-29.093031281031692</v>
      </c>
      <c r="I371" s="304">
        <f t="shared" ca="1" si="158"/>
        <v>36.352877485914384</v>
      </c>
      <c r="J371" s="306">
        <f t="shared" ca="1" si="159"/>
        <v>505.90206623639023</v>
      </c>
      <c r="K371" s="307">
        <f t="shared" ca="1" si="160"/>
        <v>1354.174773615033</v>
      </c>
      <c r="L371" s="304">
        <f t="shared" ca="1" si="145"/>
        <v>1445.5885369348966</v>
      </c>
      <c r="M371" s="306">
        <f t="shared" ca="1" si="161"/>
        <v>-0.92778728421076728</v>
      </c>
      <c r="N371" s="304">
        <f t="shared" ca="1" si="162"/>
        <v>-53.15829567118157</v>
      </c>
      <c r="P371" s="310">
        <f t="shared" ca="1" si="163"/>
        <v>23</v>
      </c>
      <c r="Q371" s="304">
        <f t="shared" ca="1" si="164"/>
        <v>0</v>
      </c>
      <c r="R371" s="306">
        <f t="shared" ca="1" si="165"/>
        <v>0</v>
      </c>
      <c r="S371" s="307">
        <f t="shared" ca="1" si="166"/>
        <v>7.2810000000000015</v>
      </c>
      <c r="T371" s="304">
        <f t="shared" ca="1" si="146"/>
        <v>71.426610000000025</v>
      </c>
      <c r="U371" s="311">
        <f t="shared" ca="1" si="147"/>
        <v>0</v>
      </c>
      <c r="V371" s="306">
        <f t="shared" ca="1" si="148"/>
        <v>1.0696332752012421</v>
      </c>
      <c r="W371" s="304">
        <f t="shared" ca="1" si="149"/>
        <v>4.6395545631050163</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7.1404770802506654</v>
      </c>
      <c r="AH371" s="304">
        <f t="shared" ca="1" si="173"/>
        <v>-0.61208043782465826</v>
      </c>
    </row>
    <row r="372" spans="1:34" x14ac:dyDescent="0.2">
      <c r="A372" s="347">
        <f t="shared" ca="1" si="151"/>
        <v>0.1</v>
      </c>
      <c r="B372" s="304">
        <f t="shared" ca="1" si="152"/>
        <v>18.8</v>
      </c>
      <c r="D372" s="306">
        <f t="shared" ca="1" si="153"/>
        <v>-0.38207746552732647</v>
      </c>
      <c r="E372" s="307">
        <f t="shared" ca="1" si="154"/>
        <v>-9.3000407935866249</v>
      </c>
      <c r="F372" s="304">
        <f t="shared" ca="1" si="155"/>
        <v>9.3078860087583326</v>
      </c>
      <c r="G372" s="306">
        <f t="shared" ca="1" si="156"/>
        <v>21.759205686852905</v>
      </c>
      <c r="H372" s="307">
        <f t="shared" ca="1" si="157"/>
        <v>-30.023035360390356</v>
      </c>
      <c r="I372" s="304">
        <f t="shared" ca="1" si="158"/>
        <v>37.078911585617256</v>
      </c>
      <c r="J372" s="306">
        <f t="shared" ca="1" si="159"/>
        <v>508.07989719240317</v>
      </c>
      <c r="K372" s="307">
        <f t="shared" ca="1" si="160"/>
        <v>1351.2189702829619</v>
      </c>
      <c r="L372" s="304">
        <f t="shared" ca="1" si="145"/>
        <v>1443.5850815187828</v>
      </c>
      <c r="M372" s="306">
        <f t="shared" ca="1" si="161"/>
        <v>-0.9436517852062476</v>
      </c>
      <c r="N372" s="304">
        <f t="shared" ca="1" si="162"/>
        <v>-54.067264622303682</v>
      </c>
      <c r="P372" s="310">
        <f t="shared" ca="1" si="163"/>
        <v>23</v>
      </c>
      <c r="Q372" s="304">
        <f t="shared" ca="1" si="164"/>
        <v>0</v>
      </c>
      <c r="R372" s="306">
        <f t="shared" ca="1" si="165"/>
        <v>0</v>
      </c>
      <c r="S372" s="307">
        <f t="shared" ca="1" si="166"/>
        <v>7.2810000000000015</v>
      </c>
      <c r="T372" s="304">
        <f t="shared" ca="1" si="146"/>
        <v>71.426610000000025</v>
      </c>
      <c r="U372" s="311">
        <f t="shared" ca="1" si="147"/>
        <v>0</v>
      </c>
      <c r="V372" s="306">
        <f t="shared" ca="1" si="148"/>
        <v>1.0699509378457099</v>
      </c>
      <c r="W372" s="304">
        <f t="shared" ca="1" si="149"/>
        <v>4.8281595641880797</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7.2136814298842964</v>
      </c>
      <c r="AH372" s="304">
        <f t="shared" ca="1" si="173"/>
        <v>-0.63721392159112966</v>
      </c>
    </row>
    <row r="373" spans="1:34" x14ac:dyDescent="0.2">
      <c r="A373" s="347">
        <f t="shared" ca="1" si="151"/>
        <v>0.1</v>
      </c>
      <c r="B373" s="304">
        <f t="shared" ca="1" si="152"/>
        <v>18.900000000000002</v>
      </c>
      <c r="D373" s="306">
        <f t="shared" ca="1" si="153"/>
        <v>-0.38914068908826566</v>
      </c>
      <c r="E373" s="307">
        <f t="shared" ca="1" si="154"/>
        <v>-9.2730693400852076</v>
      </c>
      <c r="F373" s="304">
        <f t="shared" ca="1" si="155"/>
        <v>9.2812308161112131</v>
      </c>
      <c r="G373" s="306">
        <f t="shared" ca="1" si="156"/>
        <v>21.720291617944078</v>
      </c>
      <c r="H373" s="307">
        <f t="shared" ca="1" si="157"/>
        <v>-30.950342294398876</v>
      </c>
      <c r="I373" s="304">
        <f t="shared" ca="1" si="158"/>
        <v>37.81130460733916</v>
      </c>
      <c r="J373" s="306">
        <f t="shared" ca="1" si="159"/>
        <v>510.25387205764304</v>
      </c>
      <c r="K373" s="307">
        <f t="shared" ca="1" si="160"/>
        <v>1348.1703014002223</v>
      </c>
      <c r="L373" s="304">
        <f t="shared" ca="1" si="145"/>
        <v>1441.4999741683605</v>
      </c>
      <c r="M373" s="306">
        <f t="shared" ca="1" si="161"/>
        <v>-0.95887758747842777</v>
      </c>
      <c r="N373" s="304">
        <f t="shared" ca="1" si="162"/>
        <v>-54.939638832200302</v>
      </c>
      <c r="P373" s="310">
        <f t="shared" ca="1" si="163"/>
        <v>23</v>
      </c>
      <c r="Q373" s="304">
        <f t="shared" ca="1" si="164"/>
        <v>0</v>
      </c>
      <c r="R373" s="306">
        <f t="shared" ca="1" si="165"/>
        <v>0</v>
      </c>
      <c r="S373" s="307">
        <f t="shared" ca="1" si="166"/>
        <v>7.2810000000000015</v>
      </c>
      <c r="T373" s="304">
        <f t="shared" ca="1" si="146"/>
        <v>71.426610000000025</v>
      </c>
      <c r="U373" s="311">
        <f t="shared" ca="1" si="147"/>
        <v>0</v>
      </c>
      <c r="V373" s="306">
        <f t="shared" ca="1" si="148"/>
        <v>1.0702786729823914</v>
      </c>
      <c r="W373" s="304">
        <f t="shared" ca="1" si="149"/>
        <v>5.0223155035565137</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7.2801030250964116</v>
      </c>
      <c r="AH373" s="304">
        <f t="shared" ca="1" si="173"/>
        <v>-0.66311764375608828</v>
      </c>
    </row>
    <row r="374" spans="1:34" x14ac:dyDescent="0.2">
      <c r="A374" s="347">
        <f t="shared" ca="1" si="151"/>
        <v>0.1</v>
      </c>
      <c r="B374" s="304">
        <f t="shared" ca="1" si="152"/>
        <v>19.000000000000004</v>
      </c>
      <c r="D374" s="306">
        <f t="shared" ca="1" si="153"/>
        <v>-0.39623875499648081</v>
      </c>
      <c r="E374" s="307">
        <f t="shared" ca="1" si="154"/>
        <v>-9.2453793534099749</v>
      </c>
      <c r="F374" s="304">
        <f t="shared" ca="1" si="155"/>
        <v>9.2538664643175288</v>
      </c>
      <c r="G374" s="306">
        <f t="shared" ca="1" si="156"/>
        <v>21.680667742444431</v>
      </c>
      <c r="H374" s="307">
        <f t="shared" ca="1" si="157"/>
        <v>-31.874880229739873</v>
      </c>
      <c r="I374" s="304">
        <f t="shared" ca="1" si="158"/>
        <v>38.54944024779779</v>
      </c>
      <c r="J374" s="306">
        <f t="shared" ca="1" si="159"/>
        <v>512.42392002566248</v>
      </c>
      <c r="K374" s="307">
        <f t="shared" ca="1" si="160"/>
        <v>1345.0290402740154</v>
      </c>
      <c r="L374" s="304">
        <f t="shared" ca="1" si="145"/>
        <v>1439.3336628436457</v>
      </c>
      <c r="M374" s="306">
        <f t="shared" ca="1" si="161"/>
        <v>-0.97349634254149575</v>
      </c>
      <c r="N374" s="304">
        <f t="shared" ca="1" si="162"/>
        <v>-55.777231799049602</v>
      </c>
      <c r="P374" s="310">
        <f t="shared" ca="1" si="163"/>
        <v>23</v>
      </c>
      <c r="Q374" s="304">
        <f t="shared" ca="1" si="164"/>
        <v>0</v>
      </c>
      <c r="R374" s="306">
        <f t="shared" ca="1" si="165"/>
        <v>0</v>
      </c>
      <c r="S374" s="307">
        <f t="shared" ca="1" si="166"/>
        <v>7.2810000000000015</v>
      </c>
      <c r="T374" s="304">
        <f t="shared" ca="1" si="146"/>
        <v>71.426610000000025</v>
      </c>
      <c r="U374" s="311">
        <f t="shared" ca="1" si="147"/>
        <v>0</v>
      </c>
      <c r="V374" s="306">
        <f t="shared" ca="1" si="148"/>
        <v>1.0706164598111489</v>
      </c>
      <c r="W374" s="304">
        <f t="shared" ca="1" si="149"/>
        <v>5.2219638935872315</v>
      </c>
      <c r="Y374" s="314" t="str">
        <f t="shared" ca="1" si="167"/>
        <v/>
      </c>
      <c r="Z374" s="315" t="str">
        <f t="shared" ca="1" si="168"/>
        <v/>
      </c>
      <c r="AA374" s="316" t="str">
        <f t="shared" ca="1" si="169"/>
        <v/>
      </c>
      <c r="AC374" s="310">
        <f t="shared" ca="1" si="170"/>
        <v>19.000000000000004</v>
      </c>
      <c r="AD374" s="323">
        <f t="shared" ca="1" si="171"/>
        <v>512.42392002566248</v>
      </c>
      <c r="AE374" s="324" t="e">
        <f t="shared" ca="1" si="150"/>
        <v>#N/A</v>
      </c>
      <c r="AG374" s="306">
        <f t="shared" ca="1" si="172"/>
        <v>7.3401655193585027</v>
      </c>
      <c r="AH374" s="304">
        <f t="shared" ca="1" si="173"/>
        <v>-0.68978375272030112</v>
      </c>
    </row>
    <row r="375" spans="1:34" x14ac:dyDescent="0.2">
      <c r="A375" s="347">
        <f t="shared" ca="1" si="151"/>
        <v>0.1</v>
      </c>
      <c r="B375" s="304">
        <f t="shared" ca="1" si="152"/>
        <v>19.100000000000005</v>
      </c>
      <c r="D375" s="306">
        <f t="shared" ca="1" si="153"/>
        <v>-0.40336425642931717</v>
      </c>
      <c r="E375" s="307">
        <f t="shared" ca="1" si="154"/>
        <v>-9.2169745676019055</v>
      </c>
      <c r="F375" s="304">
        <f t="shared" ca="1" si="155"/>
        <v>9.225796599924859</v>
      </c>
      <c r="G375" s="306">
        <f t="shared" ca="1" si="156"/>
        <v>21.6403313168015</v>
      </c>
      <c r="H375" s="307">
        <f t="shared" ca="1" si="157"/>
        <v>-32.796577686500065</v>
      </c>
      <c r="I375" s="304">
        <f t="shared" ca="1" si="158"/>
        <v>39.29274039116607</v>
      </c>
      <c r="J375" s="306">
        <f t="shared" ca="1" si="159"/>
        <v>514.58996997862482</v>
      </c>
      <c r="K375" s="307">
        <f t="shared" ca="1" si="160"/>
        <v>1341.7954673782035</v>
      </c>
      <c r="L375" s="304">
        <f t="shared" ca="1" si="145"/>
        <v>1437.086606116449</v>
      </c>
      <c r="M375" s="306">
        <f t="shared" ca="1" si="161"/>
        <v>-0.9875382316237461</v>
      </c>
      <c r="N375" s="304">
        <f t="shared" ca="1" si="162"/>
        <v>-56.581772779853381</v>
      </c>
      <c r="P375" s="310">
        <f t="shared" ca="1" si="163"/>
        <v>23</v>
      </c>
      <c r="Q375" s="304">
        <f t="shared" ca="1" si="164"/>
        <v>0</v>
      </c>
      <c r="R375" s="306">
        <f t="shared" ca="1" si="165"/>
        <v>0</v>
      </c>
      <c r="S375" s="307">
        <f t="shared" ca="1" si="166"/>
        <v>7.2810000000000015</v>
      </c>
      <c r="T375" s="304">
        <f t="shared" ca="1" si="146"/>
        <v>71.426610000000025</v>
      </c>
      <c r="U375" s="311">
        <f t="shared" ca="1" si="147"/>
        <v>0</v>
      </c>
      <c r="V375" s="306">
        <f t="shared" ca="1" si="148"/>
        <v>1.0709642769933991</v>
      </c>
      <c r="W375" s="304">
        <f t="shared" ca="1" si="149"/>
        <v>5.427044947331332</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7.3942644087116332</v>
      </c>
      <c r="AH375" s="304">
        <f t="shared" ca="1" si="173"/>
        <v>-0.71720421557302982</v>
      </c>
    </row>
    <row r="376" spans="1:34" x14ac:dyDescent="0.2">
      <c r="A376" s="347">
        <f t="shared" ca="1" si="151"/>
        <v>0.1</v>
      </c>
      <c r="B376" s="304">
        <f t="shared" ca="1" si="152"/>
        <v>19.200000000000006</v>
      </c>
      <c r="D376" s="306">
        <f t="shared" ca="1" si="153"/>
        <v>-0.4105102204285056</v>
      </c>
      <c r="E376" s="307">
        <f t="shared" ca="1" si="154"/>
        <v>-9.1878593248739779</v>
      </c>
      <c r="F376" s="304">
        <f t="shared" ca="1" si="155"/>
        <v>9.1970254764652015</v>
      </c>
      <c r="G376" s="306">
        <f t="shared" ca="1" si="156"/>
        <v>21.59928029475865</v>
      </c>
      <c r="H376" s="307">
        <f t="shared" ca="1" si="157"/>
        <v>-33.71536361898746</v>
      </c>
      <c r="I376" s="304">
        <f t="shared" ca="1" si="158"/>
        <v>40.040662497167709</v>
      </c>
      <c r="J376" s="306">
        <f t="shared" ca="1" si="159"/>
        <v>516.75195055920278</v>
      </c>
      <c r="K376" s="307">
        <f t="shared" ca="1" si="160"/>
        <v>1338.4698703129291</v>
      </c>
      <c r="L376" s="304">
        <f t="shared" ca="1" si="145"/>
        <v>1434.7592732379358</v>
      </c>
      <c r="M376" s="306">
        <f t="shared" ca="1" si="161"/>
        <v>-1.001031977257784</v>
      </c>
      <c r="N376" s="304">
        <f t="shared" ca="1" si="162"/>
        <v>-57.354907454506829</v>
      </c>
      <c r="P376" s="310">
        <f t="shared" ca="1" si="163"/>
        <v>23</v>
      </c>
      <c r="Q376" s="304">
        <f t="shared" ca="1" si="164"/>
        <v>0</v>
      </c>
      <c r="R376" s="306">
        <f t="shared" ca="1" si="165"/>
        <v>0</v>
      </c>
      <c r="S376" s="307">
        <f t="shared" ca="1" si="166"/>
        <v>7.2810000000000015</v>
      </c>
      <c r="T376" s="304">
        <f t="shared" ca="1" si="146"/>
        <v>71.426610000000025</v>
      </c>
      <c r="U376" s="311">
        <f t="shared" ca="1" si="147"/>
        <v>0</v>
      </c>
      <c r="V376" s="306">
        <f t="shared" ca="1" si="148"/>
        <v>1.0713221026532498</v>
      </c>
      <c r="W376" s="304">
        <f t="shared" ca="1" si="149"/>
        <v>5.637497601190117</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7.4427683595111684</v>
      </c>
      <c r="AH376" s="304">
        <f t="shared" ca="1" si="173"/>
        <v>-0.74537082094922824</v>
      </c>
    </row>
    <row r="377" spans="1:34" x14ac:dyDescent="0.2">
      <c r="A377" s="347">
        <f t="shared" ca="1" si="151"/>
        <v>0.1</v>
      </c>
      <c r="B377" s="304">
        <f t="shared" ca="1" si="152"/>
        <v>19.300000000000008</v>
      </c>
      <c r="D377" s="306">
        <f t="shared" ca="1" si="153"/>
        <v>-0.41767007939954781</v>
      </c>
      <c r="E377" s="307">
        <f t="shared" ca="1" si="154"/>
        <v>-9.1580385268603504</v>
      </c>
      <c r="F377" s="304">
        <f t="shared" ca="1" si="155"/>
        <v>9.1675579057175369</v>
      </c>
      <c r="G377" s="306">
        <f t="shared" ca="1" si="156"/>
        <v>21.557513286818693</v>
      </c>
      <c r="H377" s="307">
        <f t="shared" ca="1" si="157"/>
        <v>-34.631167471673493</v>
      </c>
      <c r="I377" s="304">
        <f t="shared" ca="1" si="158"/>
        <v>40.792697135179239</v>
      </c>
      <c r="J377" s="306">
        <f t="shared" ca="1" si="159"/>
        <v>518.90979023828163</v>
      </c>
      <c r="K377" s="307">
        <f t="shared" ca="1" si="160"/>
        <v>1335.052543758396</v>
      </c>
      <c r="L377" s="304">
        <f t="shared" ca="1" si="145"/>
        <v>1432.3521442022914</v>
      </c>
      <c r="M377" s="306">
        <f t="shared" ca="1" si="161"/>
        <v>-1.0140048689998997</v>
      </c>
      <c r="N377" s="304">
        <f t="shared" ca="1" si="162"/>
        <v>-58.098199399410177</v>
      </c>
      <c r="P377" s="310">
        <f t="shared" ca="1" si="163"/>
        <v>23</v>
      </c>
      <c r="Q377" s="304">
        <f t="shared" ca="1" si="164"/>
        <v>0</v>
      </c>
      <c r="R377" s="306">
        <f t="shared" ca="1" si="165"/>
        <v>0</v>
      </c>
      <c r="S377" s="307">
        <f t="shared" ca="1" si="166"/>
        <v>7.2810000000000015</v>
      </c>
      <c r="T377" s="304">
        <f t="shared" ca="1" si="146"/>
        <v>71.426610000000025</v>
      </c>
      <c r="U377" s="311">
        <f t="shared" ca="1" si="147"/>
        <v>0</v>
      </c>
      <c r="V377" s="306">
        <f t="shared" ca="1" si="148"/>
        <v>1.0716899143791905</v>
      </c>
      <c r="W377" s="304">
        <f t="shared" ca="1" si="149"/>
        <v>5.8532595393050295</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7.4860206390269042</v>
      </c>
      <c r="AH377" s="304">
        <f t="shared" ca="1" si="173"/>
        <v>-0.77427518214395219</v>
      </c>
    </row>
    <row r="378" spans="1:34" x14ac:dyDescent="0.2">
      <c r="A378" s="347">
        <f t="shared" ca="1" si="151"/>
        <v>0.1</v>
      </c>
      <c r="B378" s="304">
        <f t="shared" ca="1" si="152"/>
        <v>19.400000000000009</v>
      </c>
      <c r="D378" s="306">
        <f t="shared" ca="1" si="153"/>
        <v>-0.42483764425954934</v>
      </c>
      <c r="E378" s="307">
        <f t="shared" ca="1" si="154"/>
        <v>-9.1275175906944863</v>
      </c>
      <c r="F378" s="304">
        <f t="shared" ca="1" si="155"/>
        <v>9.1373992138035263</v>
      </c>
      <c r="G378" s="306">
        <f t="shared" ca="1" si="156"/>
        <v>21.515029522392737</v>
      </c>
      <c r="H378" s="307">
        <f t="shared" ca="1" si="157"/>
        <v>-35.543919230742944</v>
      </c>
      <c r="I378" s="304">
        <f t="shared" ca="1" si="158"/>
        <v>41.548365667388282</v>
      </c>
      <c r="J378" s="306">
        <f t="shared" ca="1" si="159"/>
        <v>521.0634173787422</v>
      </c>
      <c r="K378" s="307">
        <f t="shared" ca="1" si="160"/>
        <v>1331.5437894232753</v>
      </c>
      <c r="L378" s="304">
        <f t="shared" ca="1" si="145"/>
        <v>1429.8657098070814</v>
      </c>
      <c r="M378" s="306">
        <f t="shared" ca="1" si="161"/>
        <v>-1.0264827998217818</v>
      </c>
      <c r="N378" s="304">
        <f t="shared" ca="1" si="162"/>
        <v>-58.813132172560231</v>
      </c>
      <c r="P378" s="310">
        <f t="shared" ca="1" si="163"/>
        <v>23</v>
      </c>
      <c r="Q378" s="304">
        <f t="shared" ca="1" si="164"/>
        <v>0</v>
      </c>
      <c r="R378" s="306">
        <f t="shared" ca="1" si="165"/>
        <v>0</v>
      </c>
      <c r="S378" s="307">
        <f t="shared" ca="1" si="166"/>
        <v>7.2810000000000015</v>
      </c>
      <c r="T378" s="304">
        <f t="shared" ca="1" si="146"/>
        <v>71.426610000000025</v>
      </c>
      <c r="U378" s="311">
        <f t="shared" ca="1" si="147"/>
        <v>0</v>
      </c>
      <c r="V378" s="306">
        <f t="shared" ca="1" si="148"/>
        <v>1.0720676892262928</v>
      </c>
      <c r="W378" s="304">
        <f t="shared" ca="1" si="149"/>
        <v>6.0742672195165435</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7.5243405971903705</v>
      </c>
      <c r="AH378" s="304">
        <f t="shared" ca="1" si="173"/>
        <v>-0.80390874046216565</v>
      </c>
    </row>
    <row r="379" spans="1:34" x14ac:dyDescent="0.2">
      <c r="A379" s="347">
        <f t="shared" ca="1" si="151"/>
        <v>0.1</v>
      </c>
      <c r="B379" s="304">
        <f t="shared" ca="1" si="152"/>
        <v>19.500000000000011</v>
      </c>
      <c r="D379" s="306">
        <f t="shared" ca="1" si="153"/>
        <v>-0.43200707925582893</v>
      </c>
      <c r="E379" s="307">
        <f t="shared" ca="1" si="154"/>
        <v>-9.0963024093833269</v>
      </c>
      <c r="F379" s="304">
        <f t="shared" ca="1" si="155"/>
        <v>9.1065552015830917</v>
      </c>
      <c r="G379" s="306">
        <f t="shared" ca="1" si="156"/>
        <v>21.471828814467155</v>
      </c>
      <c r="H379" s="307">
        <f t="shared" ca="1" si="157"/>
        <v>-36.453549471681278</v>
      </c>
      <c r="I379" s="304">
        <f t="shared" ca="1" si="158"/>
        <v>42.307218080631309</v>
      </c>
      <c r="J379" s="306">
        <f t="shared" ca="1" si="159"/>
        <v>523.21276029558521</v>
      </c>
      <c r="K379" s="307">
        <f t="shared" ca="1" si="160"/>
        <v>1327.943915988154</v>
      </c>
      <c r="L379" s="304">
        <f t="shared" ca="1" si="145"/>
        <v>1427.3004717108724</v>
      </c>
      <c r="M379" s="306">
        <f t="shared" ca="1" si="161"/>
        <v>-1.038490310334758</v>
      </c>
      <c r="N379" s="304">
        <f t="shared" ca="1" si="162"/>
        <v>-59.50111184741273</v>
      </c>
      <c r="P379" s="310">
        <f t="shared" ca="1" si="163"/>
        <v>23</v>
      </c>
      <c r="Q379" s="304">
        <f t="shared" ca="1" si="164"/>
        <v>0</v>
      </c>
      <c r="R379" s="306">
        <f t="shared" ca="1" si="165"/>
        <v>0</v>
      </c>
      <c r="S379" s="307">
        <f t="shared" ca="1" si="166"/>
        <v>7.2810000000000015</v>
      </c>
      <c r="T379" s="304">
        <f t="shared" ca="1" si="146"/>
        <v>71.426610000000025</v>
      </c>
      <c r="U379" s="311">
        <f t="shared" ca="1" si="147"/>
        <v>0</v>
      </c>
      <c r="V379" s="306">
        <f t="shared" ca="1" si="148"/>
        <v>1.0724554037188709</v>
      </c>
      <c r="W379" s="304">
        <f t="shared" ca="1" si="149"/>
        <v>6.3004559007591032</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7.5580251600592252</v>
      </c>
      <c r="AH379" s="304">
        <f t="shared" ca="1" si="173"/>
        <v>-0.83426276878403272</v>
      </c>
    </row>
    <row r="380" spans="1:34" x14ac:dyDescent="0.2">
      <c r="A380" s="347">
        <f t="shared" ca="1" si="151"/>
        <v>0.1</v>
      </c>
      <c r="B380" s="304">
        <f t="shared" ca="1" si="152"/>
        <v>19.600000000000012</v>
      </c>
      <c r="D380" s="306">
        <f t="shared" ca="1" si="153"/>
        <v>-0.43917287844170538</v>
      </c>
      <c r="E380" s="307">
        <f t="shared" ca="1" si="154"/>
        <v>-9.0643993159954501</v>
      </c>
      <c r="F380" s="304">
        <f t="shared" ca="1" si="155"/>
        <v>9.07503210886758</v>
      </c>
      <c r="G380" s="306">
        <f t="shared" ca="1" si="156"/>
        <v>21.427911526622985</v>
      </c>
      <c r="H380" s="307">
        <f t="shared" ca="1" si="157"/>
        <v>-37.359989403280821</v>
      </c>
      <c r="I380" s="304">
        <f t="shared" ca="1" si="158"/>
        <v>43.068830964005016</v>
      </c>
      <c r="J380" s="306">
        <f t="shared" ca="1" si="159"/>
        <v>525.35774731263973</v>
      </c>
      <c r="K380" s="307">
        <f t="shared" ca="1" si="160"/>
        <v>1324.253239044406</v>
      </c>
      <c r="L380" s="304">
        <f t="shared" ca="1" si="145"/>
        <v>1424.6569424886161</v>
      </c>
      <c r="M380" s="306">
        <f t="shared" ca="1" si="161"/>
        <v>-1.0500506385337109</v>
      </c>
      <c r="N380" s="304">
        <f t="shared" ca="1" si="162"/>
        <v>-60.163469862998809</v>
      </c>
      <c r="P380" s="310">
        <f t="shared" ca="1" si="163"/>
        <v>23</v>
      </c>
      <c r="Q380" s="304">
        <f t="shared" ca="1" si="164"/>
        <v>0</v>
      </c>
      <c r="R380" s="306">
        <f t="shared" ca="1" si="165"/>
        <v>0</v>
      </c>
      <c r="S380" s="307">
        <f t="shared" ca="1" si="166"/>
        <v>7.2810000000000015</v>
      </c>
      <c r="T380" s="304">
        <f t="shared" ca="1" si="146"/>
        <v>71.426610000000025</v>
      </c>
      <c r="U380" s="311">
        <f t="shared" ca="1" si="147"/>
        <v>0</v>
      </c>
      <c r="V380" s="306">
        <f t="shared" ca="1" si="148"/>
        <v>1.0728530338535698</v>
      </c>
      <c r="W380" s="304">
        <f t="shared" ca="1" si="149"/>
        <v>6.5317596717704243</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7.5873503055454723</v>
      </c>
      <c r="AH380" s="304">
        <f t="shared" ca="1" si="173"/>
        <v>-0.86532837532744156</v>
      </c>
    </row>
    <row r="381" spans="1:34" x14ac:dyDescent="0.2">
      <c r="A381" s="347">
        <f t="shared" ca="1" si="151"/>
        <v>0.1</v>
      </c>
      <c r="B381" s="304">
        <f t="shared" ca="1" si="152"/>
        <v>19.700000000000014</v>
      </c>
      <c r="D381" s="306">
        <f t="shared" ca="1" si="153"/>
        <v>-0.44632984376959484</v>
      </c>
      <c r="E381" s="307">
        <f t="shared" ca="1" si="154"/>
        <v>-9.0318150512296818</v>
      </c>
      <c r="F381" s="304">
        <f t="shared" ca="1" si="155"/>
        <v>9.0428365820166423</v>
      </c>
      <c r="G381" s="306">
        <f t="shared" ca="1" si="156"/>
        <v>21.383278542246025</v>
      </c>
      <c r="H381" s="307">
        <f t="shared" ca="1" si="157"/>
        <v>-38.263170908403787</v>
      </c>
      <c r="I381" s="304">
        <f t="shared" ca="1" si="158"/>
        <v>43.832805627531961</v>
      </c>
      <c r="J381" s="306">
        <f t="shared" ca="1" si="159"/>
        <v>527.49830681608319</v>
      </c>
      <c r="K381" s="307">
        <f t="shared" ca="1" si="160"/>
        <v>1320.4720810288218</v>
      </c>
      <c r="L381" s="304">
        <f t="shared" ca="1" si="145"/>
        <v>1421.9356456852827</v>
      </c>
      <c r="M381" s="306">
        <f t="shared" ca="1" si="161"/>
        <v>-1.0611857731937153</v>
      </c>
      <c r="N381" s="304">
        <f t="shared" ca="1" si="162"/>
        <v>-60.801466083326901</v>
      </c>
      <c r="P381" s="310">
        <f t="shared" ca="1" si="163"/>
        <v>23</v>
      </c>
      <c r="Q381" s="304">
        <f t="shared" ca="1" si="164"/>
        <v>0</v>
      </c>
      <c r="R381" s="306">
        <f t="shared" ca="1" si="165"/>
        <v>0</v>
      </c>
      <c r="S381" s="307">
        <f t="shared" ca="1" si="166"/>
        <v>7.2810000000000015</v>
      </c>
      <c r="T381" s="304">
        <f t="shared" ca="1" si="146"/>
        <v>71.426610000000025</v>
      </c>
      <c r="U381" s="311">
        <f t="shared" ca="1" si="147"/>
        <v>0</v>
      </c>
      <c r="V381" s="306">
        <f t="shared" ca="1" si="148"/>
        <v>1.0732605551028449</v>
      </c>
      <c r="W381" s="304">
        <f t="shared" ca="1" si="149"/>
        <v>6.7681114810028946</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7.6125724999678122</v>
      </c>
      <c r="AH381" s="304">
        <f t="shared" ca="1" si="173"/>
        <v>-0.89709650759104831</v>
      </c>
    </row>
    <row r="382" spans="1:34" x14ac:dyDescent="0.2">
      <c r="A382" s="347">
        <f t="shared" ca="1" si="151"/>
        <v>0.1</v>
      </c>
      <c r="B382" s="304">
        <f t="shared" ca="1" si="152"/>
        <v>19.800000000000015</v>
      </c>
      <c r="D382" s="306">
        <f t="shared" ca="1" si="153"/>
        <v>-0.45347306474290505</v>
      </c>
      <c r="E382" s="307">
        <f t="shared" ca="1" si="154"/>
        <v>-8.9985567339762635</v>
      </c>
      <c r="F382" s="304">
        <f t="shared" ca="1" si="155"/>
        <v>9.0099756445307264</v>
      </c>
      <c r="G382" s="306">
        <f t="shared" ca="1" si="156"/>
        <v>21.337931235771734</v>
      </c>
      <c r="H382" s="307">
        <f t="shared" ca="1" si="157"/>
        <v>-39.163026581801411</v>
      </c>
      <c r="I382" s="304">
        <f t="shared" ca="1" si="158"/>
        <v>44.598766355914002</v>
      </c>
      <c r="J382" s="306">
        <f t="shared" ca="1" si="159"/>
        <v>529.63436730498404</v>
      </c>
      <c r="K382" s="307">
        <f t="shared" ca="1" si="160"/>
        <v>1316.6007711543116</v>
      </c>
      <c r="L382" s="304">
        <f t="shared" ca="1" si="145"/>
        <v>1419.1371158681879</v>
      </c>
      <c r="M382" s="306">
        <f t="shared" ca="1" si="161"/>
        <v>-1.0719165094266565</v>
      </c>
      <c r="N382" s="304">
        <f t="shared" ca="1" si="162"/>
        <v>-61.416291980542539</v>
      </c>
      <c r="P382" s="310">
        <f t="shared" ca="1" si="163"/>
        <v>23</v>
      </c>
      <c r="Q382" s="304">
        <f t="shared" ca="1" si="164"/>
        <v>0</v>
      </c>
      <c r="R382" s="306">
        <f t="shared" ca="1" si="165"/>
        <v>0</v>
      </c>
      <c r="S382" s="307">
        <f t="shared" ca="1" si="166"/>
        <v>7.2810000000000015</v>
      </c>
      <c r="T382" s="304">
        <f t="shared" ca="1" si="146"/>
        <v>71.426610000000025</v>
      </c>
      <c r="U382" s="311">
        <f t="shared" ca="1" si="147"/>
        <v>0</v>
      </c>
      <c r="V382" s="306">
        <f t="shared" ca="1" si="148"/>
        <v>1.0736779424188001</v>
      </c>
      <c r="W382" s="304">
        <f t="shared" ca="1" si="149"/>
        <v>7.0094431676335258</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7.6339300803533545</v>
      </c>
      <c r="AH382" s="304">
        <f t="shared" ca="1" si="173"/>
        <v>-0.92955795646242179</v>
      </c>
    </row>
    <row r="383" spans="1:34" x14ac:dyDescent="0.2">
      <c r="A383" s="347">
        <f t="shared" ca="1" si="151"/>
        <v>0.1</v>
      </c>
      <c r="B383" s="304">
        <f t="shared" ca="1" si="152"/>
        <v>19.900000000000016</v>
      </c>
      <c r="D383" s="306">
        <f t="shared" ca="1" si="153"/>
        <v>-0.46059789955562402</v>
      </c>
      <c r="E383" s="307">
        <f t="shared" ca="1" si="154"/>
        <v>-8.964631834524873</v>
      </c>
      <c r="F383" s="304">
        <f t="shared" ca="1" si="155"/>
        <v>8.9764566702932314</v>
      </c>
      <c r="G383" s="306">
        <f t="shared" ca="1" si="156"/>
        <v>21.29187144581617</v>
      </c>
      <c r="H383" s="307">
        <f t="shared" ca="1" si="157"/>
        <v>-40.0594897652539</v>
      </c>
      <c r="I383" s="304">
        <f t="shared" ca="1" si="158"/>
        <v>45.366358790602142</v>
      </c>
      <c r="J383" s="306">
        <f t="shared" ca="1" si="159"/>
        <v>531.76585743906344</v>
      </c>
      <c r="K383" s="307">
        <f t="shared" ca="1" si="160"/>
        <v>1312.6396453369589</v>
      </c>
      <c r="L383" s="304">
        <f t="shared" ca="1" si="145"/>
        <v>1416.261898678433</v>
      </c>
      <c r="M383" s="306">
        <f t="shared" ca="1" si="161"/>
        <v>-1.0822625052168389</v>
      </c>
      <c r="N383" s="304">
        <f t="shared" ca="1" si="162"/>
        <v>-62.00907387418011</v>
      </c>
      <c r="P383" s="310">
        <f t="shared" ca="1" si="163"/>
        <v>23</v>
      </c>
      <c r="Q383" s="304">
        <f t="shared" ca="1" si="164"/>
        <v>0</v>
      </c>
      <c r="R383" s="306">
        <f t="shared" ca="1" si="165"/>
        <v>0</v>
      </c>
      <c r="S383" s="307">
        <f t="shared" ca="1" si="166"/>
        <v>7.2810000000000015</v>
      </c>
      <c r="T383" s="304">
        <f t="shared" ca="1" si="146"/>
        <v>71.426610000000025</v>
      </c>
      <c r="U383" s="311">
        <f t="shared" ca="1" si="147"/>
        <v>0</v>
      </c>
      <c r="V383" s="306">
        <f t="shared" ca="1" si="148"/>
        <v>1.074105170237363</v>
      </c>
      <c r="W383" s="304">
        <f t="shared" ca="1" si="149"/>
        <v>7.2556854935766655</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7.6516445724120361</v>
      </c>
      <c r="AH383" s="304">
        <f t="shared" ca="1" si="173"/>
        <v>-0.96270336047706695</v>
      </c>
    </row>
    <row r="384" spans="1:34" x14ac:dyDescent="0.2">
      <c r="A384" s="347">
        <f t="shared" ca="1" si="151"/>
        <v>0.1</v>
      </c>
      <c r="B384" s="304">
        <f t="shared" ca="1" si="152"/>
        <v>20.000000000000018</v>
      </c>
      <c r="D384" s="306">
        <f t="shared" ca="1" si="153"/>
        <v>-0.46769995764061317</v>
      </c>
      <c r="E384" s="307">
        <f t="shared" ca="1" si="154"/>
        <v>-8.9300481501124533</v>
      </c>
      <c r="F384" s="304">
        <f t="shared" ca="1" si="155"/>
        <v>8.9422873591550314</v>
      </c>
      <c r="G384" s="306">
        <f t="shared" ca="1" si="156"/>
        <v>21.245101450052108</v>
      </c>
      <c r="H384" s="307">
        <f t="shared" ca="1" si="157"/>
        <v>-40.952494580265146</v>
      </c>
      <c r="I384" s="304">
        <f t="shared" ca="1" si="158"/>
        <v>46.135248432946064</v>
      </c>
      <c r="J384" s="306">
        <f t="shared" ca="1" si="159"/>
        <v>533.89270608385687</v>
      </c>
      <c r="K384" s="307">
        <f t="shared" ca="1" si="160"/>
        <v>1308.589046119683</v>
      </c>
      <c r="L384" s="304">
        <f t="shared" ca="1" si="145"/>
        <v>1413.3105508818524</v>
      </c>
      <c r="M384" s="306">
        <f t="shared" ca="1" si="161"/>
        <v>-1.0922423380125539</v>
      </c>
      <c r="N384" s="304">
        <f t="shared" ca="1" si="162"/>
        <v>-62.580876173620823</v>
      </c>
      <c r="P384" s="310">
        <f t="shared" ca="1" si="163"/>
        <v>23</v>
      </c>
      <c r="Q384" s="304">
        <f t="shared" ca="1" si="164"/>
        <v>0</v>
      </c>
      <c r="R384" s="306">
        <f t="shared" ca="1" si="165"/>
        <v>0</v>
      </c>
      <c r="S384" s="307">
        <f t="shared" ca="1" si="166"/>
        <v>7.2810000000000015</v>
      </c>
      <c r="T384" s="304">
        <f t="shared" ca="1" si="146"/>
        <v>71.426610000000025</v>
      </c>
      <c r="U384" s="311">
        <f t="shared" ca="1" si="147"/>
        <v>0</v>
      </c>
      <c r="V384" s="306">
        <f t="shared" ca="1" si="148"/>
        <v>1.0745422124827619</v>
      </c>
      <c r="W384" s="304">
        <f t="shared" ca="1" si="149"/>
        <v>7.5067681764101453</v>
      </c>
      <c r="Y384" s="314" t="str">
        <f t="shared" ca="1" si="167"/>
        <v/>
      </c>
      <c r="Z384" s="315" t="str">
        <f t="shared" ca="1" si="168"/>
        <v/>
      </c>
      <c r="AA384" s="316" t="str">
        <f t="shared" ca="1" si="169"/>
        <v/>
      </c>
      <c r="AC384" s="310">
        <f t="shared" ca="1" si="170"/>
        <v>20.000000000000018</v>
      </c>
      <c r="AD384" s="323">
        <f t="shared" ca="1" si="171"/>
        <v>533.89270608385687</v>
      </c>
      <c r="AE384" s="324" t="e">
        <f t="shared" ca="1" si="150"/>
        <v>#N/A</v>
      </c>
      <c r="AG384" s="306">
        <f t="shared" ca="1" si="172"/>
        <v>7.6659219379845833</v>
      </c>
      <c r="AH384" s="304">
        <f t="shared" ca="1" si="173"/>
        <v>-0.99652321021517154</v>
      </c>
    </row>
    <row r="385" spans="1:34" x14ac:dyDescent="0.2">
      <c r="A385" s="347">
        <f t="shared" ca="1" si="151"/>
        <v>0.1</v>
      </c>
      <c r="B385" s="304">
        <f t="shared" ca="1" si="152"/>
        <v>20.100000000000019</v>
      </c>
      <c r="D385" s="306">
        <f t="shared" ca="1" si="153"/>
        <v>-0.47477508354328518</v>
      </c>
      <c r="E385" s="307">
        <f t="shared" ca="1" si="154"/>
        <v>-8.8948137825388649</v>
      </c>
      <c r="F385" s="304">
        <f t="shared" ca="1" si="155"/>
        <v>8.9074757145892285</v>
      </c>
      <c r="G385" s="306">
        <f t="shared" ca="1" si="156"/>
        <v>21.197623941697778</v>
      </c>
      <c r="H385" s="307">
        <f t="shared" ca="1" si="157"/>
        <v>-41.841975958519029</v>
      </c>
      <c r="I385" s="304">
        <f t="shared" ca="1" si="158"/>
        <v>46.90511926098177</v>
      </c>
      <c r="J385" s="306">
        <f t="shared" ca="1" si="159"/>
        <v>536.01484235344435</v>
      </c>
      <c r="K385" s="307">
        <f t="shared" ca="1" si="160"/>
        <v>1304.4493225927438</v>
      </c>
      <c r="L385" s="304">
        <f t="shared" ca="1" si="145"/>
        <v>1410.283640419847</v>
      </c>
      <c r="M385" s="306">
        <f t="shared" ca="1" si="161"/>
        <v>-1.1018735606626406</v>
      </c>
      <c r="N385" s="304">
        <f t="shared" ca="1" si="162"/>
        <v>-63.132704583021599</v>
      </c>
      <c r="P385" s="310">
        <f t="shared" ca="1" si="163"/>
        <v>23</v>
      </c>
      <c r="Q385" s="304">
        <f t="shared" ca="1" si="164"/>
        <v>0</v>
      </c>
      <c r="R385" s="306">
        <f t="shared" ca="1" si="165"/>
        <v>0</v>
      </c>
      <c r="S385" s="307">
        <f t="shared" ca="1" si="166"/>
        <v>7.2810000000000015</v>
      </c>
      <c r="T385" s="304">
        <f t="shared" ca="1" si="146"/>
        <v>71.426610000000025</v>
      </c>
      <c r="U385" s="311">
        <f t="shared" ca="1" si="147"/>
        <v>0</v>
      </c>
      <c r="V385" s="306">
        <f t="shared" ca="1" si="148"/>
        <v>1.0749890425722921</v>
      </c>
      <c r="W385" s="304">
        <f t="shared" ca="1" si="149"/>
        <v>7.7626199231319664</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7.6769537487334967</v>
      </c>
      <c r="AH385" s="304">
        <f t="shared" ca="1" si="173"/>
        <v>-1.0310078528238076</v>
      </c>
    </row>
    <row r="386" spans="1:34" x14ac:dyDescent="0.2">
      <c r="A386" s="347">
        <f t="shared" ca="1" si="151"/>
        <v>0.1</v>
      </c>
      <c r="B386" s="304">
        <f t="shared" ca="1" si="152"/>
        <v>20.200000000000021</v>
      </c>
      <c r="D386" s="306">
        <f t="shared" ca="1" si="153"/>
        <v>-0.48181934203580218</v>
      </c>
      <c r="E386" s="307">
        <f t="shared" ca="1" si="154"/>
        <v>-8.8589371176099494</v>
      </c>
      <c r="F386" s="304">
        <f t="shared" ca="1" si="155"/>
        <v>8.8720300231754798</v>
      </c>
      <c r="G386" s="306">
        <f t="shared" ca="1" si="156"/>
        <v>21.149442007494198</v>
      </c>
      <c r="H386" s="307">
        <f t="shared" ca="1" si="157"/>
        <v>-42.727869670280022</v>
      </c>
      <c r="I386" s="304">
        <f t="shared" ca="1" si="158"/>
        <v>47.675672452402765</v>
      </c>
      <c r="J386" s="306">
        <f t="shared" ca="1" si="159"/>
        <v>538.1321956509039</v>
      </c>
      <c r="K386" s="307">
        <f t="shared" ca="1" si="160"/>
        <v>1300.2208303113039</v>
      </c>
      <c r="L386" s="304">
        <f t="shared" ca="1" si="145"/>
        <v>1407.1817464604489</v>
      </c>
      <c r="M386" s="306">
        <f t="shared" ca="1" si="161"/>
        <v>-1.1111727561603257</v>
      </c>
      <c r="N386" s="304">
        <f t="shared" ca="1" si="162"/>
        <v>-63.665509237906008</v>
      </c>
      <c r="P386" s="310">
        <f t="shared" ca="1" si="163"/>
        <v>23</v>
      </c>
      <c r="Q386" s="304">
        <f t="shared" ca="1" si="164"/>
        <v>0</v>
      </c>
      <c r="R386" s="306">
        <f t="shared" ca="1" si="165"/>
        <v>0</v>
      </c>
      <c r="S386" s="307">
        <f t="shared" ca="1" si="166"/>
        <v>7.2810000000000015</v>
      </c>
      <c r="T386" s="304">
        <f t="shared" ca="1" si="146"/>
        <v>71.426610000000025</v>
      </c>
      <c r="U386" s="311">
        <f t="shared" ca="1" si="147"/>
        <v>0</v>
      </c>
      <c r="V386" s="306">
        <f t="shared" ca="1" si="148"/>
        <v>1.0754456334213442</v>
      </c>
      <c r="W386" s="304">
        <f t="shared" ca="1" si="149"/>
        <v>8.0231684646696184</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7.6849182850838202</v>
      </c>
      <c r="AH386" s="304">
        <f t="shared" ca="1" si="173"/>
        <v>-1.0661474966532021</v>
      </c>
    </row>
    <row r="387" spans="1:34" x14ac:dyDescent="0.2">
      <c r="A387" s="347">
        <f t="shared" ca="1" si="151"/>
        <v>0.1</v>
      </c>
      <c r="B387" s="304">
        <f t="shared" ca="1" si="152"/>
        <v>20.300000000000022</v>
      </c>
      <c r="D387" s="306">
        <f t="shared" ca="1" si="153"/>
        <v>-0.48882900438733912</v>
      </c>
      <c r="E387" s="307">
        <f t="shared" ca="1" si="154"/>
        <v>-8.8224268061959332</v>
      </c>
      <c r="F387" s="304">
        <f t="shared" ca="1" si="155"/>
        <v>8.8359588357016978</v>
      </c>
      <c r="G387" s="306">
        <f t="shared" ca="1" si="156"/>
        <v>21.100559107055464</v>
      </c>
      <c r="H387" s="307">
        <f t="shared" ca="1" si="157"/>
        <v>-43.610112350899612</v>
      </c>
      <c r="I387" s="304">
        <f t="shared" ca="1" si="158"/>
        <v>48.446625206390053</v>
      </c>
      <c r="J387" s="306">
        <f t="shared" ca="1" si="159"/>
        <v>540.24469570663143</v>
      </c>
      <c r="K387" s="307">
        <f t="shared" ca="1" si="160"/>
        <v>1295.903931210245</v>
      </c>
      <c r="L387" s="304">
        <f t="shared" ca="1" si="145"/>
        <v>1404.0054594499688</v>
      </c>
      <c r="M387" s="306">
        <f t="shared" ca="1" si="161"/>
        <v>-1.120155590797262</v>
      </c>
      <c r="N387" s="304">
        <f t="shared" ca="1" si="162"/>
        <v>-64.180187750666391</v>
      </c>
      <c r="P387" s="310">
        <f t="shared" ca="1" si="163"/>
        <v>23</v>
      </c>
      <c r="Q387" s="304">
        <f t="shared" ca="1" si="164"/>
        <v>0</v>
      </c>
      <c r="R387" s="306">
        <f t="shared" ca="1" si="165"/>
        <v>0</v>
      </c>
      <c r="S387" s="307">
        <f t="shared" ca="1" si="166"/>
        <v>7.2810000000000015</v>
      </c>
      <c r="T387" s="304">
        <f t="shared" ca="1" si="146"/>
        <v>71.426610000000025</v>
      </c>
      <c r="U387" s="311">
        <f t="shared" ca="1" si="147"/>
        <v>0</v>
      </c>
      <c r="V387" s="306">
        <f t="shared" ca="1" si="148"/>
        <v>1.0759119574486797</v>
      </c>
      <c r="W387" s="304">
        <f t="shared" ca="1" si="149"/>
        <v>8.2883405910690904</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7.6899815610755251</v>
      </c>
      <c r="AH387" s="304">
        <f t="shared" ca="1" si="173"/>
        <v>-1.1019322159963765</v>
      </c>
    </row>
    <row r="388" spans="1:34" x14ac:dyDescent="0.2">
      <c r="A388" s="347">
        <f t="shared" ca="1" si="151"/>
        <v>0.1</v>
      </c>
      <c r="B388" s="304">
        <f t="shared" ca="1" si="152"/>
        <v>20.400000000000023</v>
      </c>
      <c r="D388" s="306">
        <f t="shared" ca="1" si="153"/>
        <v>-0.49580053570788413</v>
      </c>
      <c r="E388" s="307">
        <f t="shared" ca="1" si="154"/>
        <v>-8.7852917467183502</v>
      </c>
      <c r="F388" s="304">
        <f t="shared" ca="1" si="155"/>
        <v>8.7992709496961048</v>
      </c>
      <c r="G388" s="306">
        <f t="shared" ca="1" si="156"/>
        <v>21.050979053484674</v>
      </c>
      <c r="H388" s="307">
        <f t="shared" ca="1" si="157"/>
        <v>-44.488641525571445</v>
      </c>
      <c r="I388" s="304">
        <f t="shared" ca="1" si="158"/>
        <v>49.217709657206221</v>
      </c>
      <c r="J388" s="306">
        <f t="shared" ca="1" si="159"/>
        <v>542.35227261465843</v>
      </c>
      <c r="K388" s="307">
        <f t="shared" ca="1" si="160"/>
        <v>1291.4989935164215</v>
      </c>
      <c r="L388" s="304">
        <f t="shared" ref="L388:L451" ca="1" si="174">SQRT(pos_x^2+pos_z^2)</f>
        <v>1400.7553811655389</v>
      </c>
      <c r="M388" s="306">
        <f t="shared" ca="1" si="161"/>
        <v>-1.1288368654441117</v>
      </c>
      <c r="N388" s="304">
        <f t="shared" ca="1" si="162"/>
        <v>-64.677588148724794</v>
      </c>
      <c r="P388" s="310">
        <f t="shared" ca="1" si="163"/>
        <v>23</v>
      </c>
      <c r="Q388" s="304">
        <f t="shared" ca="1" si="164"/>
        <v>0</v>
      </c>
      <c r="R388" s="306">
        <f t="shared" ca="1" si="165"/>
        <v>0</v>
      </c>
      <c r="S388" s="307">
        <f t="shared" ca="1" si="166"/>
        <v>7.2810000000000015</v>
      </c>
      <c r="T388" s="304">
        <f t="shared" ref="T388:T451" ca="1" si="175">m*g</f>
        <v>71.426610000000025</v>
      </c>
      <c r="U388" s="311">
        <f t="shared" ref="U388:U451" ca="1" si="176">IF(pos_xz&lt;L_rampe,Poids*COS(Beta),0)</f>
        <v>0</v>
      </c>
      <c r="V388" s="306">
        <f t="shared" ref="V388:V451" ca="1" si="177">Rho_moyen*(20000-Alt_rampe-pos_z)/(20000+Alt_rampe+pos_z)</f>
        <v>1.0763879865819324</v>
      </c>
      <c r="W388" s="304">
        <f t="shared" ref="W388:W451" ca="1" si="178">1/2*Rho*Sref*Cx*vit_xz^2</f>
        <v>8.5580621872949028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7.6922982769840118</v>
      </c>
      <c r="AH388" s="304">
        <f t="shared" ca="1" si="173"/>
        <v>-1.1383519559221382</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-0.50273058328597531</v>
      </c>
      <c r="E389" s="307">
        <f t="shared" ref="E389:E452" ca="1" si="183">IF(AND(L388&lt;L_rampe,Poussee&lt;Poids*SIN(M388)),0,(-W388+Poussee)/m*SIN(M388)+U388/m*COS(M388)-Poids/m)</f>
        <v>-8.7475410689010769</v>
      </c>
      <c r="F389" s="304">
        <f t="shared" ref="F389:F452" ca="1" si="184">SQRT(acc_x^2+acc_z^2)</f>
        <v>8.7619753932250948</v>
      </c>
      <c r="G389" s="306">
        <f t="shared" ref="G389:G452" ca="1" si="185">G388+acc_x*pas</f>
        <v>21.000705995156078</v>
      </c>
      <c r="H389" s="307">
        <f t="shared" ref="H389:H452" ca="1" si="186">H388+acc_z*pas</f>
        <v>-45.363395632461554</v>
      </c>
      <c r="I389" s="304">
        <f t="shared" ref="I389:I452" ca="1" si="187">SQRT(vit_x^2+vit_z^2)</f>
        <v>49.988671872757493</v>
      </c>
      <c r="J389" s="306">
        <f t="shared" ref="J389:J452" ca="1" si="188">J388+0.5*(vit_x+G388)*pas*(K388&gt;=0)</f>
        <v>544.45485686709048</v>
      </c>
      <c r="K389" s="307">
        <f t="shared" ref="K389:K452" ca="1" si="189">K388+0.5*(vit_z+H388)*pas</f>
        <v>1287.0063916585198</v>
      </c>
      <c r="L389" s="304">
        <f t="shared" ca="1" si="174"/>
        <v>1397.4321247688731</v>
      </c>
      <c r="M389" s="306">
        <f t="shared" ref="M389:M452" ca="1" si="190">IF(AND(L388&gt;L_rampe,G389&gt;0),ATAN2(G389,H389),$M$4)</f>
        <v>-1.1372305647648342</v>
      </c>
      <c r="N389" s="304">
        <f t="shared" ref="N389:N452" ca="1" si="191">DEGREES(Beta)</f>
        <v>-65.158511694304025</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7.2810000000000015</v>
      </c>
      <c r="T389" s="304">
        <f t="shared" ca="1" si="175"/>
        <v>71.426610000000025</v>
      </c>
      <c r="U389" s="311">
        <f t="shared" ca="1" si="176"/>
        <v>0</v>
      </c>
      <c r="V389" s="306">
        <f t="shared" ca="1" si="177"/>
        <v>1.0768736922633253</v>
      </c>
      <c r="W389" s="304">
        <f t="shared" ca="1" si="178"/>
        <v>8.8322582695761316</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7.6920127023997846</v>
      </c>
      <c r="AH389" s="304">
        <f t="shared" ref="AH389:AH452" ca="1" si="202">IF(AND(L388&lt;L_rampe,Poussee&lt;Poids*SIN(M388)), g*SIN(M388), (-W388+Poussee)/m)</f>
        <v>-1.175396537191993</v>
      </c>
    </row>
    <row r="390" spans="1:34" x14ac:dyDescent="0.2">
      <c r="A390" s="347">
        <f t="shared" ca="1" si="180"/>
        <v>0.1</v>
      </c>
      <c r="B390" s="304">
        <f t="shared" ca="1" si="181"/>
        <v>20.600000000000026</v>
      </c>
      <c r="D390" s="306">
        <f t="shared" ca="1" si="182"/>
        <v>-0.50961596584439428</v>
      </c>
      <c r="E390" s="307">
        <f t="shared" ca="1" si="183"/>
        <v>-8.7091841186410353</v>
      </c>
      <c r="F390" s="304">
        <f t="shared" ca="1" si="184"/>
        <v>8.7240814098123103</v>
      </c>
      <c r="G390" s="306">
        <f t="shared" ca="1" si="185"/>
        <v>20.949744398571639</v>
      </c>
      <c r="H390" s="307">
        <f t="shared" ca="1" si="186"/>
        <v>-46.234314044325657</v>
      </c>
      <c r="I390" s="304">
        <f t="shared" ca="1" si="187"/>
        <v>50.759270931671317</v>
      </c>
      <c r="J390" s="306">
        <f t="shared" ca="1" si="188"/>
        <v>546.55237938677692</v>
      </c>
      <c r="K390" s="307">
        <f t="shared" ca="1" si="189"/>
        <v>1282.4265061746803</v>
      </c>
      <c r="L390" s="304">
        <f t="shared" ca="1" si="174"/>
        <v>1394.0363148615406</v>
      </c>
      <c r="M390" s="306">
        <f t="shared" ca="1" si="190"/>
        <v>-1.1453499042440018</v>
      </c>
      <c r="N390" s="304">
        <f t="shared" ca="1" si="191"/>
        <v>-65.623715578894277</v>
      </c>
      <c r="P390" s="310">
        <f t="shared" ca="1" si="192"/>
        <v>23</v>
      </c>
      <c r="Q390" s="304">
        <f t="shared" ca="1" si="193"/>
        <v>0</v>
      </c>
      <c r="R390" s="306">
        <f t="shared" ca="1" si="194"/>
        <v>0</v>
      </c>
      <c r="S390" s="307">
        <f t="shared" ca="1" si="195"/>
        <v>7.2810000000000015</v>
      </c>
      <c r="T390" s="304">
        <f t="shared" ca="1" si="175"/>
        <v>71.426610000000025</v>
      </c>
      <c r="U390" s="311">
        <f t="shared" ca="1" si="176"/>
        <v>0</v>
      </c>
      <c r="V390" s="306">
        <f t="shared" ca="1" si="177"/>
        <v>1.0773690454555831</v>
      </c>
      <c r="W390" s="304">
        <f t="shared" ca="1" si="178"/>
        <v>9.1108530222370323</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7.6892594930133207</v>
      </c>
      <c r="AH390" s="304">
        <f t="shared" ca="1" si="202"/>
        <v>-1.2130556612520436</v>
      </c>
    </row>
    <row r="391" spans="1:34" x14ac:dyDescent="0.2">
      <c r="A391" s="347">
        <f t="shared" ca="1" si="180"/>
        <v>0.1</v>
      </c>
      <c r="B391" s="304">
        <f t="shared" ca="1" si="181"/>
        <v>20.700000000000028</v>
      </c>
      <c r="D391" s="306">
        <f t="shared" ca="1" si="182"/>
        <v>-0.5164536636419057</v>
      </c>
      <c r="E391" s="307">
        <f t="shared" ca="1" si="183"/>
        <v>-8.6702304438716506</v>
      </c>
      <c r="F391" s="304">
        <f t="shared" ca="1" si="184"/>
        <v>8.6855984443518892</v>
      </c>
      <c r="G391" s="306">
        <f t="shared" ca="1" si="185"/>
        <v>20.898099032207448</v>
      </c>
      <c r="H391" s="307">
        <f t="shared" ca="1" si="186"/>
        <v>-47.101337088712825</v>
      </c>
      <c r="I391" s="304">
        <f t="shared" ca="1" si="187"/>
        <v>51.529278072805404</v>
      </c>
      <c r="J391" s="306">
        <f t="shared" ca="1" si="188"/>
        <v>548.64477155831582</v>
      </c>
      <c r="K391" s="307">
        <f t="shared" ca="1" si="189"/>
        <v>1277.7597236180284</v>
      </c>
      <c r="L391" s="304">
        <f t="shared" ca="1" si="174"/>
        <v>1390.5685875420518</v>
      </c>
      <c r="M391" s="306">
        <f t="shared" ca="1" si="190"/>
        <v>-1.1532073749632825</v>
      </c>
      <c r="N391" s="304">
        <f t="shared" ca="1" si="191"/>
        <v>-66.073915488756683</v>
      </c>
      <c r="P391" s="310">
        <f t="shared" ca="1" si="192"/>
        <v>23</v>
      </c>
      <c r="Q391" s="304">
        <f t="shared" ca="1" si="193"/>
        <v>0</v>
      </c>
      <c r="R391" s="306">
        <f t="shared" ca="1" si="194"/>
        <v>0</v>
      </c>
      <c r="S391" s="307">
        <f t="shared" ca="1" si="195"/>
        <v>7.2810000000000015</v>
      </c>
      <c r="T391" s="304">
        <f t="shared" ca="1" si="175"/>
        <v>71.426610000000025</v>
      </c>
      <c r="U391" s="311">
        <f t="shared" ca="1" si="176"/>
        <v>0</v>
      </c>
      <c r="V391" s="306">
        <f t="shared" ca="1" si="177"/>
        <v>1.0778740166480334</v>
      </c>
      <c r="W391" s="304">
        <f t="shared" ca="1" si="178"/>
        <v>9.3937698349537708</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7.6841644446918878</v>
      </c>
      <c r="AH391" s="304">
        <f t="shared" ca="1" si="202"/>
        <v>-1.2513189152914477</v>
      </c>
    </row>
    <row r="392" spans="1:34" x14ac:dyDescent="0.2">
      <c r="A392" s="347">
        <f t="shared" ca="1" si="180"/>
        <v>0.1</v>
      </c>
      <c r="B392" s="304">
        <f t="shared" ca="1" si="181"/>
        <v>20.800000000000029</v>
      </c>
      <c r="D392" s="306">
        <f t="shared" ca="1" si="182"/>
        <v>-0.52324080935341533</v>
      </c>
      <c r="E392" s="307">
        <f t="shared" ca="1" si="183"/>
        <v>-8.6306897813076908</v>
      </c>
      <c r="F392" s="304">
        <f t="shared" ca="1" si="184"/>
        <v>8.6465361299043799</v>
      </c>
      <c r="G392" s="306">
        <f t="shared" ca="1" si="185"/>
        <v>20.845774951272105</v>
      </c>
      <c r="H392" s="307">
        <f t="shared" ca="1" si="186"/>
        <v>-47.964406066843594</v>
      </c>
      <c r="I392" s="304">
        <f t="shared" ca="1" si="187"/>
        <v>52.298475911484708</v>
      </c>
      <c r="J392" s="306">
        <f t="shared" ca="1" si="188"/>
        <v>550.73196525748983</v>
      </c>
      <c r="K392" s="307">
        <f t="shared" ca="1" si="189"/>
        <v>1273.0064364602506</v>
      </c>
      <c r="L392" s="304">
        <f t="shared" ca="1" si="174"/>
        <v>1387.0295904650352</v>
      </c>
      <c r="M392" s="306">
        <f t="shared" ca="1" si="190"/>
        <v>-1.1608147861075111</v>
      </c>
      <c r="N392" s="304">
        <f t="shared" ca="1" si="191"/>
        <v>-66.509788040341775</v>
      </c>
      <c r="P392" s="310">
        <f t="shared" ca="1" si="192"/>
        <v>23</v>
      </c>
      <c r="Q392" s="304">
        <f t="shared" ca="1" si="193"/>
        <v>0</v>
      </c>
      <c r="R392" s="306">
        <f t="shared" ca="1" si="194"/>
        <v>0</v>
      </c>
      <c r="S392" s="307">
        <f t="shared" ca="1" si="195"/>
        <v>7.2810000000000015</v>
      </c>
      <c r="T392" s="304">
        <f t="shared" ca="1" si="175"/>
        <v>71.426610000000025</v>
      </c>
      <c r="U392" s="311">
        <f t="shared" ca="1" si="176"/>
        <v>0</v>
      </c>
      <c r="V392" s="306">
        <f t="shared" ca="1" si="177"/>
        <v>1.0783885758628773</v>
      </c>
      <c r="W392" s="304">
        <f t="shared" ca="1" si="178"/>
        <v>9.6809313403816564</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7.6768451886130995</v>
      </c>
      <c r="AH392" s="304">
        <f t="shared" ca="1" si="202"/>
        <v>-1.2901757773593969</v>
      </c>
    </row>
    <row r="393" spans="1:34" x14ac:dyDescent="0.2">
      <c r="A393" s="347">
        <f t="shared" ca="1" si="180"/>
        <v>0.1</v>
      </c>
      <c r="B393" s="304">
        <f t="shared" ca="1" si="181"/>
        <v>20.900000000000031</v>
      </c>
      <c r="D393" s="306">
        <f t="shared" ca="1" si="182"/>
        <v>-0.52997467966529699</v>
      </c>
      <c r="E393" s="307">
        <f t="shared" ca="1" si="183"/>
        <v>-8.5905720439738129</v>
      </c>
      <c r="F393" s="304">
        <f t="shared" ca="1" si="184"/>
        <v>8.6069042752775378</v>
      </c>
      <c r="G393" s="306">
        <f t="shared" ca="1" si="185"/>
        <v>20.792777483305574</v>
      </c>
      <c r="H393" s="307">
        <f t="shared" ca="1" si="186"/>
        <v>-48.823463271240975</v>
      </c>
      <c r="I393" s="304">
        <f t="shared" ca="1" si="187"/>
        <v>53.066657717143592</v>
      </c>
      <c r="J393" s="306">
        <f t="shared" ca="1" si="188"/>
        <v>552.81389287921877</v>
      </c>
      <c r="K393" s="307">
        <f t="shared" ca="1" si="189"/>
        <v>1268.1670429933463</v>
      </c>
      <c r="L393" s="304">
        <f t="shared" ca="1" si="174"/>
        <v>1383.419982902793</v>
      </c>
      <c r="M393" s="306">
        <f t="shared" ca="1" si="190"/>
        <v>-1.1681833052148185</v>
      </c>
      <c r="N393" s="304">
        <f t="shared" ca="1" si="191"/>
        <v>-66.93197308645199</v>
      </c>
      <c r="P393" s="310">
        <f t="shared" ca="1" si="192"/>
        <v>23</v>
      </c>
      <c r="Q393" s="304">
        <f t="shared" ca="1" si="193"/>
        <v>0</v>
      </c>
      <c r="R393" s="306">
        <f t="shared" ca="1" si="194"/>
        <v>0</v>
      </c>
      <c r="S393" s="307">
        <f t="shared" ca="1" si="195"/>
        <v>7.2810000000000015</v>
      </c>
      <c r="T393" s="304">
        <f t="shared" ca="1" si="175"/>
        <v>71.426610000000025</v>
      </c>
      <c r="U393" s="311">
        <f t="shared" ca="1" si="176"/>
        <v>0</v>
      </c>
      <c r="V393" s="306">
        <f t="shared" ca="1" si="177"/>
        <v>1.0789126926616235</v>
      </c>
      <c r="W393" s="304">
        <f t="shared" ca="1" si="178"/>
        <v>9.9722594520997063</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7.6674118312767376</v>
      </c>
      <c r="AH393" s="304">
        <f t="shared" ca="1" si="202"/>
        <v>-1.3296156215329837</v>
      </c>
    </row>
    <row r="394" spans="1:34" x14ac:dyDescent="0.2">
      <c r="A394" s="347">
        <f t="shared" ca="1" si="180"/>
        <v>0.1</v>
      </c>
      <c r="B394" s="304">
        <f t="shared" ca="1" si="181"/>
        <v>21.000000000000032</v>
      </c>
      <c r="D394" s="306">
        <f t="shared" ca="1" si="182"/>
        <v>-0.53665268752699946</v>
      </c>
      <c r="E394" s="307">
        <f t="shared" ca="1" si="183"/>
        <v>-8.5498873094311705</v>
      </c>
      <c r="F394" s="304">
        <f t="shared" ca="1" si="184"/>
        <v>8.5667128533062282</v>
      </c>
      <c r="G394" s="306">
        <f t="shared" ca="1" si="185"/>
        <v>20.739112214552875</v>
      </c>
      <c r="H394" s="307">
        <f t="shared" ca="1" si="186"/>
        <v>-49.678452002184095</v>
      </c>
      <c r="I394" s="304">
        <f t="shared" ca="1" si="187"/>
        <v>53.833626747425491</v>
      </c>
      <c r="J394" s="306">
        <f t="shared" ca="1" si="188"/>
        <v>554.89048736411166</v>
      </c>
      <c r="K394" s="307">
        <f t="shared" ca="1" si="189"/>
        <v>1263.2419472296751</v>
      </c>
      <c r="L394" s="304">
        <f t="shared" ca="1" si="174"/>
        <v>1379.740435809505</v>
      </c>
      <c r="M394" s="306">
        <f t="shared" ca="1" si="190"/>
        <v>-1.1753234962110766</v>
      </c>
      <c r="N394" s="304">
        <f t="shared" ca="1" si="191"/>
        <v>-67.341075895454892</v>
      </c>
      <c r="P394" s="310">
        <f t="shared" ca="1" si="192"/>
        <v>23</v>
      </c>
      <c r="Q394" s="304">
        <f t="shared" ca="1" si="193"/>
        <v>0</v>
      </c>
      <c r="R394" s="306">
        <f t="shared" ca="1" si="194"/>
        <v>0</v>
      </c>
      <c r="S394" s="307">
        <f t="shared" ca="1" si="195"/>
        <v>7.2810000000000015</v>
      </c>
      <c r="T394" s="304">
        <f t="shared" ca="1" si="175"/>
        <v>71.426610000000025</v>
      </c>
      <c r="U394" s="311">
        <f t="shared" ca="1" si="176"/>
        <v>0</v>
      </c>
      <c r="V394" s="306">
        <f t="shared" ca="1" si="177"/>
        <v>1.0794463361516735</v>
      </c>
      <c r="W394" s="304">
        <f t="shared" ca="1" si="178"/>
        <v>10.267675402821816</v>
      </c>
      <c r="Y394" s="314" t="str">
        <f t="shared" ca="1" si="196"/>
        <v/>
      </c>
      <c r="Z394" s="315" t="str">
        <f t="shared" ca="1" si="197"/>
        <v/>
      </c>
      <c r="AA394" s="316" t="str">
        <f t="shared" ca="1" si="198"/>
        <v/>
      </c>
      <c r="AC394" s="310">
        <f t="shared" ca="1" si="199"/>
        <v>21.000000000000032</v>
      </c>
      <c r="AD394" s="323">
        <f t="shared" ca="1" si="200"/>
        <v>554.89048736411166</v>
      </c>
      <c r="AE394" s="324" t="e">
        <f t="shared" ca="1" si="179"/>
        <v>#N/A</v>
      </c>
      <c r="AG394" s="306">
        <f t="shared" ca="1" si="201"/>
        <v>7.6559675431837944</v>
      </c>
      <c r="AH394" s="304">
        <f t="shared" ca="1" si="202"/>
        <v>-1.3696277231286504</v>
      </c>
    </row>
    <row r="395" spans="1:34" x14ac:dyDescent="0.2">
      <c r="A395" s="347">
        <f t="shared" ca="1" si="180"/>
        <v>0.1</v>
      </c>
      <c r="B395" s="304">
        <f t="shared" ca="1" si="181"/>
        <v>21.100000000000033</v>
      </c>
      <c r="D395" s="306">
        <f t="shared" ca="1" si="182"/>
        <v>-0.54327237500429648</v>
      </c>
      <c r="E395" s="307">
        <f t="shared" ca="1" si="183"/>
        <v>-8.508645808626996</v>
      </c>
      <c r="F395" s="304">
        <f t="shared" ca="1" si="184"/>
        <v>8.5259719897562736</v>
      </c>
      <c r="G395" s="306">
        <f t="shared" ca="1" si="185"/>
        <v>20.684784977052445</v>
      </c>
      <c r="H395" s="307">
        <f t="shared" ca="1" si="186"/>
        <v>-50.529316583046793</v>
      </c>
      <c r="I395" s="304">
        <f t="shared" ca="1" si="187"/>
        <v>54.599195634154377</v>
      </c>
      <c r="J395" s="306">
        <f t="shared" ca="1" si="188"/>
        <v>556.96168222369192</v>
      </c>
      <c r="K395" s="307">
        <f t="shared" ca="1" si="189"/>
        <v>1258.2315588004135</v>
      </c>
      <c r="L395" s="304">
        <f t="shared" ca="1" si="174"/>
        <v>1375.9916318883495</v>
      </c>
      <c r="M395" s="306">
        <f t="shared" ca="1" si="190"/>
        <v>-1.1822453552880132</v>
      </c>
      <c r="N395" s="304">
        <f t="shared" ca="1" si="191"/>
        <v>-67.737669206947686</v>
      </c>
      <c r="P395" s="310">
        <f t="shared" ca="1" si="192"/>
        <v>23</v>
      </c>
      <c r="Q395" s="304">
        <f t="shared" ca="1" si="193"/>
        <v>0</v>
      </c>
      <c r="R395" s="306">
        <f t="shared" ca="1" si="194"/>
        <v>0</v>
      </c>
      <c r="S395" s="307">
        <f t="shared" ca="1" si="195"/>
        <v>7.2810000000000015</v>
      </c>
      <c r="T395" s="304">
        <f t="shared" ca="1" si="175"/>
        <v>71.426610000000025</v>
      </c>
      <c r="U395" s="311">
        <f t="shared" ca="1" si="176"/>
        <v>0</v>
      </c>
      <c r="V395" s="306">
        <f t="shared" ca="1" si="177"/>
        <v>1.0799894749930476</v>
      </c>
      <c r="W395" s="304">
        <f t="shared" ca="1" si="178"/>
        <v>10.567099782825718</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7.6426090998755942</v>
      </c>
      <c r="AH395" s="304">
        <f t="shared" ca="1" si="202"/>
        <v>-1.4102012639502559</v>
      </c>
    </row>
    <row r="396" spans="1:34" x14ac:dyDescent="0.2">
      <c r="A396" s="347">
        <f t="shared" ca="1" si="180"/>
        <v>0.1</v>
      </c>
      <c r="B396" s="304">
        <f t="shared" ca="1" si="181"/>
        <v>21.200000000000035</v>
      </c>
      <c r="D396" s="306">
        <f t="shared" ca="1" si="182"/>
        <v>-0.54983140668364372</v>
      </c>
      <c r="E396" s="307">
        <f t="shared" ca="1" si="183"/>
        <v>-8.4668579153014374</v>
      </c>
      <c r="F396" s="304">
        <f t="shared" ca="1" si="184"/>
        <v>8.4846919527864024</v>
      </c>
      <c r="G396" s="306">
        <f t="shared" ca="1" si="185"/>
        <v>20.629801836384079</v>
      </c>
      <c r="H396" s="307">
        <f t="shared" ca="1" si="186"/>
        <v>-51.376002374576935</v>
      </c>
      <c r="I396" s="304">
        <f t="shared" ca="1" si="187"/>
        <v>55.363185816939861</v>
      </c>
      <c r="J396" s="306">
        <f t="shared" ca="1" si="188"/>
        <v>559.02741156436377</v>
      </c>
      <c r="K396" s="307">
        <f t="shared" ca="1" si="189"/>
        <v>1253.1362928525323</v>
      </c>
      <c r="L396" s="304">
        <f t="shared" ca="1" si="174"/>
        <v>1372.1742656618146</v>
      </c>
      <c r="M396" s="306">
        <f t="shared" ca="1" si="190"/>
        <v>-1.18895834469811</v>
      </c>
      <c r="N396" s="304">
        <f t="shared" ca="1" si="191"/>
        <v>-68.122295168062237</v>
      </c>
      <c r="P396" s="310">
        <f t="shared" ca="1" si="192"/>
        <v>23</v>
      </c>
      <c r="Q396" s="304">
        <f t="shared" ca="1" si="193"/>
        <v>0</v>
      </c>
      <c r="R396" s="306">
        <f t="shared" ca="1" si="194"/>
        <v>0</v>
      </c>
      <c r="S396" s="307">
        <f t="shared" ca="1" si="195"/>
        <v>7.2810000000000015</v>
      </c>
      <c r="T396" s="304">
        <f t="shared" ca="1" si="175"/>
        <v>71.426610000000025</v>
      </c>
      <c r="U396" s="311">
        <f t="shared" ca="1" si="176"/>
        <v>0</v>
      </c>
      <c r="V396" s="306">
        <f t="shared" ca="1" si="177"/>
        <v>1.0805420774052432</v>
      </c>
      <c r="W396" s="304">
        <f t="shared" ca="1" si="178"/>
        <v>10.870452578553035</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7.6274273788852378</v>
      </c>
      <c r="AH396" s="304">
        <f t="shared" ca="1" si="202"/>
        <v>-1.4513253375670534</v>
      </c>
    </row>
    <row r="397" spans="1:34" x14ac:dyDescent="0.2">
      <c r="A397" s="347">
        <f t="shared" ca="1" si="180"/>
        <v>0.1</v>
      </c>
      <c r="B397" s="304">
        <f t="shared" ca="1" si="181"/>
        <v>21.300000000000036</v>
      </c>
      <c r="D397" s="306">
        <f t="shared" ca="1" si="182"/>
        <v>-0.55632756358101454</v>
      </c>
      <c r="E397" s="307">
        <f t="shared" ca="1" si="183"/>
        <v>-8.4245341358940316</v>
      </c>
      <c r="F397" s="304">
        <f t="shared" ca="1" si="184"/>
        <v>8.4428831429105884</v>
      </c>
      <c r="G397" s="306">
        <f t="shared" ca="1" si="185"/>
        <v>20.574169080025978</v>
      </c>
      <c r="H397" s="307">
        <f t="shared" ca="1" si="186"/>
        <v>-52.218455788166338</v>
      </c>
      <c r="I397" s="304">
        <f t="shared" ca="1" si="187"/>
        <v>56.125427020506308</v>
      </c>
      <c r="J397" s="306">
        <f t="shared" ca="1" si="188"/>
        <v>561.0876101101843</v>
      </c>
      <c r="K397" s="307">
        <f t="shared" ca="1" si="189"/>
        <v>1247.9565699443951</v>
      </c>
      <c r="L397" s="304">
        <f t="shared" ca="1" si="174"/>
        <v>1368.2890435454558</v>
      </c>
      <c r="M397" s="306">
        <f t="shared" ca="1" si="190"/>
        <v>-1.1954714245488727</v>
      </c>
      <c r="N397" s="304">
        <f t="shared" ca="1" si="191"/>
        <v>-68.495467155142634</v>
      </c>
      <c r="P397" s="310">
        <f t="shared" ca="1" si="192"/>
        <v>23</v>
      </c>
      <c r="Q397" s="304">
        <f t="shared" ca="1" si="193"/>
        <v>0</v>
      </c>
      <c r="R397" s="306">
        <f t="shared" ca="1" si="194"/>
        <v>0</v>
      </c>
      <c r="S397" s="307">
        <f t="shared" ca="1" si="195"/>
        <v>7.2810000000000015</v>
      </c>
      <c r="T397" s="304">
        <f t="shared" ca="1" si="175"/>
        <v>71.426610000000025</v>
      </c>
      <c r="U397" s="311">
        <f t="shared" ca="1" si="176"/>
        <v>0</v>
      </c>
      <c r="V397" s="306">
        <f t="shared" ca="1" si="177"/>
        <v>1.0811041111742177</v>
      </c>
      <c r="W397" s="304">
        <f t="shared" ca="1" si="178"/>
        <v>11.177653211335462</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7.6105078159841106</v>
      </c>
      <c r="AH397" s="304">
        <f t="shared" ca="1" si="202"/>
        <v>-1.4929889546151673</v>
      </c>
    </row>
    <row r="398" spans="1:34" x14ac:dyDescent="0.2">
      <c r="A398" s="347">
        <f t="shared" ca="1" si="180"/>
        <v>0.1</v>
      </c>
      <c r="B398" s="304">
        <f t="shared" ca="1" si="181"/>
        <v>21.400000000000038</v>
      </c>
      <c r="D398" s="306">
        <f t="shared" ca="1" si="182"/>
        <v>-0.56275873751228778</v>
      </c>
      <c r="E398" s="307">
        <f t="shared" ca="1" si="183"/>
        <v>-8.3816850998994248</v>
      </c>
      <c r="F398" s="304">
        <f t="shared" ca="1" si="184"/>
        <v>8.4005560834103381</v>
      </c>
      <c r="G398" s="306">
        <f t="shared" ca="1" si="185"/>
        <v>20.517893206274749</v>
      </c>
      <c r="H398" s="307">
        <f t="shared" ca="1" si="186"/>
        <v>-53.056624298156279</v>
      </c>
      <c r="I398" s="304">
        <f t="shared" ca="1" si="187"/>
        <v>56.885756772146429</v>
      </c>
      <c r="J398" s="306">
        <f t="shared" ca="1" si="188"/>
        <v>563.1422132244993</v>
      </c>
      <c r="K398" s="307">
        <f t="shared" ca="1" si="189"/>
        <v>1242.6928159400791</v>
      </c>
      <c r="L398" s="304">
        <f t="shared" ca="1" si="174"/>
        <v>1364.3366839253683</v>
      </c>
      <c r="M398" s="306">
        <f t="shared" ca="1" si="190"/>
        <v>-1.201793082685169</v>
      </c>
      <c r="N398" s="304">
        <f t="shared" ca="1" si="191"/>
        <v>-68.857671485876963</v>
      </c>
      <c r="P398" s="310">
        <f t="shared" ca="1" si="192"/>
        <v>23</v>
      </c>
      <c r="Q398" s="304">
        <f t="shared" ca="1" si="193"/>
        <v>0</v>
      </c>
      <c r="R398" s="306">
        <f t="shared" ca="1" si="194"/>
        <v>0</v>
      </c>
      <c r="S398" s="307">
        <f t="shared" ca="1" si="195"/>
        <v>7.2810000000000015</v>
      </c>
      <c r="T398" s="304">
        <f t="shared" ca="1" si="175"/>
        <v>71.426610000000025</v>
      </c>
      <c r="U398" s="311">
        <f t="shared" ca="1" si="176"/>
        <v>0</v>
      </c>
      <c r="V398" s="306">
        <f t="shared" ca="1" si="177"/>
        <v>1.0816755436594845</v>
      </c>
      <c r="W398" s="304">
        <f t="shared" ca="1" si="178"/>
        <v>11.488620576203711</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7.5919308239188696</v>
      </c>
      <c r="AH398" s="304">
        <f t="shared" ca="1" si="202"/>
        <v>-1.5351810481163934</v>
      </c>
    </row>
    <row r="399" spans="1:34" x14ac:dyDescent="0.2">
      <c r="A399" s="347">
        <f t="shared" ca="1" si="180"/>
        <v>0.1</v>
      </c>
      <c r="B399" s="304">
        <f t="shared" ca="1" si="181"/>
        <v>21.500000000000039</v>
      </c>
      <c r="D399" s="306">
        <f t="shared" ca="1" si="182"/>
        <v>-0.56912292588572688</v>
      </c>
      <c r="E399" s="307">
        <f t="shared" ca="1" si="183"/>
        <v>-8.3383215506282102</v>
      </c>
      <c r="F399" s="304">
        <f t="shared" ca="1" si="184"/>
        <v>8.3577214111526583</v>
      </c>
      <c r="G399" s="306">
        <f t="shared" ca="1" si="185"/>
        <v>20.460980913686175</v>
      </c>
      <c r="H399" s="307">
        <f t="shared" ca="1" si="186"/>
        <v>-53.890456453219102</v>
      </c>
      <c r="I399" s="304">
        <f t="shared" ca="1" si="187"/>
        <v>57.644019955989663</v>
      </c>
      <c r="J399" s="306">
        <f t="shared" ca="1" si="188"/>
        <v>565.1911569304973</v>
      </c>
      <c r="K399" s="307">
        <f t="shared" ca="1" si="189"/>
        <v>1237.3454619025104</v>
      </c>
      <c r="L399" s="304">
        <f t="shared" ca="1" si="174"/>
        <v>1360.3179172396322</v>
      </c>
      <c r="M399" s="306">
        <f t="shared" ca="1" si="190"/>
        <v>-1.2079313627517851</v>
      </c>
      <c r="N399" s="304">
        <f t="shared" ca="1" si="191"/>
        <v>-69.209369027163348</v>
      </c>
      <c r="P399" s="310">
        <f t="shared" ca="1" si="192"/>
        <v>23</v>
      </c>
      <c r="Q399" s="304">
        <f t="shared" ca="1" si="193"/>
        <v>0</v>
      </c>
      <c r="R399" s="306">
        <f t="shared" ca="1" si="194"/>
        <v>0</v>
      </c>
      <c r="S399" s="307">
        <f t="shared" ca="1" si="195"/>
        <v>7.2810000000000015</v>
      </c>
      <c r="T399" s="304">
        <f t="shared" ca="1" si="175"/>
        <v>71.426610000000025</v>
      </c>
      <c r="U399" s="311">
        <f t="shared" ca="1" si="176"/>
        <v>0</v>
      </c>
      <c r="V399" s="306">
        <f t="shared" ca="1" si="177"/>
        <v>1.0822563418013176</v>
      </c>
      <c r="W399" s="304">
        <f t="shared" ca="1" si="178"/>
        <v>11.803273080737537</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7.571772176637996</v>
      </c>
      <c r="AH399" s="304">
        <f t="shared" ca="1" si="202"/>
        <v>-1.5778904788083654</v>
      </c>
    </row>
    <row r="400" spans="1:34" x14ac:dyDescent="0.2">
      <c r="A400" s="347">
        <f t="shared" ca="1" si="180"/>
        <v>0.1</v>
      </c>
      <c r="B400" s="304">
        <f t="shared" ca="1" si="181"/>
        <v>21.600000000000041</v>
      </c>
      <c r="D400" s="306">
        <f t="shared" ca="1" si="182"/>
        <v>-0.57541822688033306</v>
      </c>
      <c r="E400" s="307">
        <f t="shared" ca="1" si="183"/>
        <v>-8.294454336334331</v>
      </c>
      <c r="F400" s="304">
        <f t="shared" ca="1" si="184"/>
        <v>8.3143898677751142</v>
      </c>
      <c r="G400" s="306">
        <f t="shared" ca="1" si="185"/>
        <v>20.403439090998141</v>
      </c>
      <c r="H400" s="307">
        <f t="shared" ca="1" si="186"/>
        <v>-54.719901886852533</v>
      </c>
      <c r="I400" s="304">
        <f t="shared" ca="1" si="187"/>
        <v>58.400068401045885</v>
      </c>
      <c r="J400" s="306">
        <f t="shared" ca="1" si="188"/>
        <v>567.23437793073151</v>
      </c>
      <c r="K400" s="307">
        <f t="shared" ca="1" si="189"/>
        <v>1231.9149439855069</v>
      </c>
      <c r="L400" s="304">
        <f t="shared" ca="1" si="174"/>
        <v>1356.2334860639883</v>
      </c>
      <c r="M400" s="306">
        <f t="shared" ca="1" si="190"/>
        <v>-1.213893890529725</v>
      </c>
      <c r="N400" s="304">
        <f t="shared" ca="1" si="191"/>
        <v>-69.550996704068808</v>
      </c>
      <c r="P400" s="310">
        <f t="shared" ca="1" si="192"/>
        <v>23</v>
      </c>
      <c r="Q400" s="304">
        <f t="shared" ca="1" si="193"/>
        <v>0</v>
      </c>
      <c r="R400" s="306">
        <f t="shared" ca="1" si="194"/>
        <v>0</v>
      </c>
      <c r="S400" s="307">
        <f t="shared" ca="1" si="195"/>
        <v>7.2810000000000015</v>
      </c>
      <c r="T400" s="304">
        <f t="shared" ca="1" si="175"/>
        <v>71.426610000000025</v>
      </c>
      <c r="U400" s="311">
        <f t="shared" ca="1" si="176"/>
        <v>0</v>
      </c>
      <c r="V400" s="306">
        <f t="shared" ca="1" si="177"/>
        <v>1.0828464721280606</v>
      </c>
      <c r="W400" s="304">
        <f t="shared" ca="1" si="178"/>
        <v>12.12152868391667</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7.5501033618081568</v>
      </c>
      <c r="AH400" s="304">
        <f t="shared" ca="1" si="202"/>
        <v>-1.6211060404803646</v>
      </c>
    </row>
    <row r="401" spans="1:34" x14ac:dyDescent="0.2">
      <c r="A401" s="347">
        <f t="shared" ca="1" si="180"/>
        <v>0.1</v>
      </c>
      <c r="B401" s="304">
        <f t="shared" ca="1" si="181"/>
        <v>21.700000000000042</v>
      </c>
      <c r="D401" s="306">
        <f t="shared" ca="1" si="182"/>
        <v>-0.58164283497688218</v>
      </c>
      <c r="E401" s="307">
        <f t="shared" ca="1" si="183"/>
        <v>-8.250094401675268</v>
      </c>
      <c r="F401" s="304">
        <f t="shared" ca="1" si="184"/>
        <v>8.2705722912041306</v>
      </c>
      <c r="G401" s="306">
        <f t="shared" ca="1" si="185"/>
        <v>20.345274807500452</v>
      </c>
      <c r="H401" s="307">
        <f t="shared" ca="1" si="186"/>
        <v>-55.54491132702006</v>
      </c>
      <c r="I401" s="304">
        <f t="shared" ca="1" si="187"/>
        <v>59.153760500235599</v>
      </c>
      <c r="J401" s="306">
        <f t="shared" ca="1" si="188"/>
        <v>569.27181362565648</v>
      </c>
      <c r="K401" s="307">
        <f t="shared" ca="1" si="189"/>
        <v>1226.4017033248133</v>
      </c>
      <c r="L401" s="304">
        <f t="shared" ca="1" si="174"/>
        <v>1352.084145202009</v>
      </c>
      <c r="M401" s="306">
        <f t="shared" ca="1" si="190"/>
        <v>-1.2196878986395903</v>
      </c>
      <c r="N401" s="304">
        <f t="shared" ca="1" si="191"/>
        <v>-69.882968915228659</v>
      </c>
      <c r="P401" s="310">
        <f t="shared" ca="1" si="192"/>
        <v>23</v>
      </c>
      <c r="Q401" s="304">
        <f t="shared" ca="1" si="193"/>
        <v>0</v>
      </c>
      <c r="R401" s="306">
        <f t="shared" ca="1" si="194"/>
        <v>0</v>
      </c>
      <c r="S401" s="307">
        <f t="shared" ca="1" si="195"/>
        <v>7.2810000000000015</v>
      </c>
      <c r="T401" s="304">
        <f t="shared" ca="1" si="175"/>
        <v>71.426610000000025</v>
      </c>
      <c r="U401" s="311">
        <f t="shared" ca="1" si="176"/>
        <v>0</v>
      </c>
      <c r="V401" s="306">
        <f t="shared" ca="1" si="177"/>
        <v>1.0834459007635218</v>
      </c>
      <c r="W401" s="304">
        <f t="shared" ca="1" si="178"/>
        <v>12.443304934933618</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7.5269919042235784</v>
      </c>
      <c r="AH401" s="304">
        <f t="shared" ca="1" si="202"/>
        <v>-1.6648164653092525</v>
      </c>
    </row>
    <row r="402" spans="1:34" x14ac:dyDescent="0.2">
      <c r="A402" s="347">
        <f t="shared" ca="1" si="180"/>
        <v>0.1</v>
      </c>
      <c r="B402" s="304">
        <f t="shared" ca="1" si="181"/>
        <v>21.800000000000043</v>
      </c>
      <c r="D402" s="306">
        <f t="shared" ca="1" si="182"/>
        <v>-0.58779503681122314</v>
      </c>
      <c r="E402" s="307">
        <f t="shared" ca="1" si="183"/>
        <v>-8.2052527794755807</v>
      </c>
      <c r="F402" s="304">
        <f t="shared" ca="1" si="184"/>
        <v>8.2262796074769824</v>
      </c>
      <c r="G402" s="306">
        <f t="shared" ca="1" si="185"/>
        <v>20.286495303819329</v>
      </c>
      <c r="H402" s="307">
        <f t="shared" ca="1" si="186"/>
        <v>-56.36543660496762</v>
      </c>
      <c r="I402" s="304">
        <f t="shared" ca="1" si="187"/>
        <v>59.904960857849723</v>
      </c>
      <c r="J402" s="306">
        <f t="shared" ca="1" si="188"/>
        <v>571.30340213122247</v>
      </c>
      <c r="K402" s="307">
        <f t="shared" ca="1" si="189"/>
        <v>1220.8061859282138</v>
      </c>
      <c r="L402" s="304">
        <f t="shared" ca="1" si="174"/>
        <v>1347.8706617800174</v>
      </c>
      <c r="M402" s="306">
        <f t="shared" ca="1" si="190"/>
        <v>-1.2253202497039593</v>
      </c>
      <c r="N402" s="304">
        <f t="shared" ca="1" si="191"/>
        <v>-70.205678859953025</v>
      </c>
      <c r="P402" s="310">
        <f t="shared" ca="1" si="192"/>
        <v>23</v>
      </c>
      <c r="Q402" s="304">
        <f t="shared" ca="1" si="193"/>
        <v>0</v>
      </c>
      <c r="R402" s="306">
        <f t="shared" ca="1" si="194"/>
        <v>0</v>
      </c>
      <c r="S402" s="307">
        <f t="shared" ca="1" si="195"/>
        <v>7.2810000000000015</v>
      </c>
      <c r="T402" s="304">
        <f t="shared" ca="1" si="175"/>
        <v>71.426610000000025</v>
      </c>
      <c r="U402" s="311">
        <f t="shared" ca="1" si="176"/>
        <v>0</v>
      </c>
      <c r="V402" s="306">
        <f t="shared" ca="1" si="177"/>
        <v>1.0840545934344628</v>
      </c>
      <c r="W402" s="304">
        <f t="shared" ca="1" si="178"/>
        <v>12.768519011930985</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7.5025016625203262</v>
      </c>
      <c r="AH402" s="304">
        <f t="shared" ca="1" si="202"/>
        <v>-1.7090104291901682</v>
      </c>
    </row>
    <row r="403" spans="1:34" x14ac:dyDescent="0.2">
      <c r="A403" s="347">
        <f t="shared" ca="1" si="180"/>
        <v>0.1</v>
      </c>
      <c r="B403" s="304">
        <f t="shared" ca="1" si="181"/>
        <v>21.900000000000045</v>
      </c>
      <c r="D403" s="306">
        <f t="shared" ca="1" si="182"/>
        <v>-0.59387320732203208</v>
      </c>
      <c r="E403" s="307">
        <f t="shared" ca="1" si="183"/>
        <v>-8.1599405827680531</v>
      </c>
      <c r="F403" s="304">
        <f t="shared" ca="1" si="184"/>
        <v>8.1815228228417229</v>
      </c>
      <c r="G403" s="306">
        <f t="shared" ca="1" si="185"/>
        <v>20.227107983087127</v>
      </c>
      <c r="H403" s="307">
        <f t="shared" ca="1" si="186"/>
        <v>-57.181430663244427</v>
      </c>
      <c r="I403" s="304">
        <f t="shared" ca="1" si="187"/>
        <v>60.653539963096108</v>
      </c>
      <c r="J403" s="306">
        <f t="shared" ca="1" si="188"/>
        <v>573.32908229556779</v>
      </c>
      <c r="K403" s="307">
        <f t="shared" ca="1" si="189"/>
        <v>1215.1288425648033</v>
      </c>
      <c r="L403" s="304">
        <f t="shared" ca="1" si="174"/>
        <v>1343.5938153470179</v>
      </c>
      <c r="M403" s="306">
        <f t="shared" ca="1" si="190"/>
        <v>-1.2307974580583971</v>
      </c>
      <c r="N403" s="304">
        <f t="shared" ca="1" si="191"/>
        <v>-70.519499782176112</v>
      </c>
      <c r="P403" s="310">
        <f t="shared" ca="1" si="192"/>
        <v>23</v>
      </c>
      <c r="Q403" s="304">
        <f t="shared" ca="1" si="193"/>
        <v>0</v>
      </c>
      <c r="R403" s="306">
        <f t="shared" ca="1" si="194"/>
        <v>0</v>
      </c>
      <c r="S403" s="307">
        <f t="shared" ca="1" si="195"/>
        <v>7.2810000000000015</v>
      </c>
      <c r="T403" s="304">
        <f t="shared" ca="1" si="175"/>
        <v>71.426610000000025</v>
      </c>
      <c r="U403" s="311">
        <f t="shared" ca="1" si="176"/>
        <v>0</v>
      </c>
      <c r="V403" s="306">
        <f t="shared" ca="1" si="177"/>
        <v>1.0846725154781642</v>
      </c>
      <c r="W403" s="304">
        <f t="shared" ca="1" si="178"/>
        <v>13.097087760626964</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7.4766931014232121</v>
      </c>
      <c r="AH403" s="304">
        <f t="shared" ca="1" si="202"/>
        <v>-1.753676557056858</v>
      </c>
    </row>
    <row r="404" spans="1:34" x14ac:dyDescent="0.2">
      <c r="A404" s="347">
        <f t="shared" ca="1" si="180"/>
        <v>0.1</v>
      </c>
      <c r="B404" s="304">
        <f t="shared" ca="1" si="181"/>
        <v>22.000000000000046</v>
      </c>
      <c r="D404" s="306">
        <f t="shared" ca="1" si="182"/>
        <v>-0.59987580616755976</v>
      </c>
      <c r="E404" s="307">
        <f t="shared" ca="1" si="183"/>
        <v>-8.1141689970899691</v>
      </c>
      <c r="F404" s="304">
        <f t="shared" ca="1" si="184"/>
        <v>8.1363130161124708</v>
      </c>
      <c r="G404" s="306">
        <f t="shared" ca="1" si="185"/>
        <v>20.167120402470371</v>
      </c>
      <c r="H404" s="307">
        <f t="shared" ca="1" si="186"/>
        <v>-57.992847562953422</v>
      </c>
      <c r="I404" s="304">
        <f t="shared" ca="1" si="187"/>
        <v>61.399373887586911</v>
      </c>
      <c r="J404" s="306">
        <f t="shared" ca="1" si="188"/>
        <v>575.34879371484567</v>
      </c>
      <c r="K404" s="307">
        <f t="shared" ca="1" si="189"/>
        <v>1209.3701286534933</v>
      </c>
      <c r="L404" s="304">
        <f t="shared" ca="1" si="174"/>
        <v>1339.2543979798966</v>
      </c>
      <c r="M404" s="306">
        <f t="shared" ca="1" si="190"/>
        <v>-1.2361257100977767</v>
      </c>
      <c r="N404" s="304">
        <f t="shared" ca="1" si="191"/>
        <v>-70.824786136214527</v>
      </c>
      <c r="P404" s="310">
        <f t="shared" ca="1" si="192"/>
        <v>23</v>
      </c>
      <c r="Q404" s="304">
        <f t="shared" ca="1" si="193"/>
        <v>0</v>
      </c>
      <c r="R404" s="306">
        <f t="shared" ca="1" si="194"/>
        <v>0</v>
      </c>
      <c r="S404" s="307">
        <f t="shared" ca="1" si="195"/>
        <v>7.2810000000000015</v>
      </c>
      <c r="T404" s="304">
        <f t="shared" ca="1" si="175"/>
        <v>71.426610000000025</v>
      </c>
      <c r="U404" s="311">
        <f t="shared" ca="1" si="176"/>
        <v>0</v>
      </c>
      <c r="V404" s="306">
        <f t="shared" ca="1" si="177"/>
        <v>1.0852996318500683</v>
      </c>
      <c r="W404" s="304">
        <f t="shared" ca="1" si="178"/>
        <v>13.428927732794051</v>
      </c>
      <c r="Y404" s="314" t="str">
        <f t="shared" ca="1" si="196"/>
        <v/>
      </c>
      <c r="Z404" s="315" t="str">
        <f t="shared" ca="1" si="197"/>
        <v/>
      </c>
      <c r="AA404" s="316" t="str">
        <f t="shared" ca="1" si="198"/>
        <v/>
      </c>
      <c r="AC404" s="310">
        <f t="shared" ca="1" si="199"/>
        <v>22.000000000000046</v>
      </c>
      <c r="AD404" s="323">
        <f t="shared" ca="1" si="200"/>
        <v>575.34879371484567</v>
      </c>
      <c r="AE404" s="324" t="e">
        <f t="shared" ca="1" si="179"/>
        <v>#N/A</v>
      </c>
      <c r="AG404" s="306">
        <f t="shared" ca="1" si="201"/>
        <v>7.4496235415785304</v>
      </c>
      <c r="AH404" s="304">
        <f t="shared" ca="1" si="202"/>
        <v>-1.798803428186645</v>
      </c>
    </row>
    <row r="405" spans="1:34" x14ac:dyDescent="0.2">
      <c r="A405" s="347">
        <f t="shared" ca="1" si="180"/>
        <v>0.1</v>
      </c>
      <c r="B405" s="304">
        <f t="shared" ca="1" si="181"/>
        <v>22.100000000000048</v>
      </c>
      <c r="D405" s="306">
        <f t="shared" ca="1" si="182"/>
        <v>-0.60580137438812964</v>
      </c>
      <c r="E405" s="307">
        <f t="shared" ca="1" si="183"/>
        <v>-8.0679492730149551</v>
      </c>
      <c r="F405" s="304">
        <f t="shared" ca="1" si="184"/>
        <v>8.0906613312604492</v>
      </c>
      <c r="G405" s="306">
        <f t="shared" ca="1" si="185"/>
        <v>20.106540265031558</v>
      </c>
      <c r="H405" s="307">
        <f t="shared" ca="1" si="186"/>
        <v>-58.799642490254918</v>
      </c>
      <c r="I405" s="304">
        <f t="shared" ca="1" si="187"/>
        <v>62.142344004801807</v>
      </c>
      <c r="J405" s="306">
        <f t="shared" ca="1" si="188"/>
        <v>577.36247674822073</v>
      </c>
      <c r="K405" s="307">
        <f t="shared" ca="1" si="189"/>
        <v>1203.5305041508329</v>
      </c>
      <c r="L405" s="304">
        <f t="shared" ca="1" si="174"/>
        <v>1334.8532143941511</v>
      </c>
      <c r="M405" s="306">
        <f t="shared" ca="1" si="190"/>
        <v>-1.2413108833412028</v>
      </c>
      <c r="N405" s="304">
        <f t="shared" ca="1" si="191"/>
        <v>-71.121874679107009</v>
      </c>
      <c r="P405" s="310">
        <f t="shared" ca="1" si="192"/>
        <v>23</v>
      </c>
      <c r="Q405" s="304">
        <f t="shared" ca="1" si="193"/>
        <v>0</v>
      </c>
      <c r="R405" s="306">
        <f t="shared" ca="1" si="194"/>
        <v>0</v>
      </c>
      <c r="S405" s="307">
        <f t="shared" ca="1" si="195"/>
        <v>7.2810000000000015</v>
      </c>
      <c r="T405" s="304">
        <f t="shared" ca="1" si="175"/>
        <v>71.426610000000025</v>
      </c>
      <c r="U405" s="311">
        <f t="shared" ca="1" si="176"/>
        <v>0</v>
      </c>
      <c r="V405" s="306">
        <f t="shared" ca="1" si="177"/>
        <v>1.0859359071314889</v>
      </c>
      <c r="W405" s="304">
        <f t="shared" ca="1" si="178"/>
        <v>13.763955224557053</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7.4213473888607755</v>
      </c>
      <c r="AH405" s="304">
        <f t="shared" ca="1" si="202"/>
        <v>-1.8443795814852422</v>
      </c>
    </row>
    <row r="406" spans="1:34" x14ac:dyDescent="0.2">
      <c r="A406" s="347">
        <f t="shared" ca="1" si="180"/>
        <v>0.1</v>
      </c>
      <c r="B406" s="304">
        <f t="shared" ca="1" si="181"/>
        <v>22.200000000000049</v>
      </c>
      <c r="D406" s="306">
        <f t="shared" ca="1" si="182"/>
        <v>-0.61164853129312569</v>
      </c>
      <c r="E406" s="307">
        <f t="shared" ca="1" si="183"/>
        <v>-8.0212927189033341</v>
      </c>
      <c r="F406" s="304">
        <f t="shared" ca="1" si="184"/>
        <v>8.0445789702236556</v>
      </c>
      <c r="G406" s="306">
        <f t="shared" ca="1" si="185"/>
        <v>20.045375411902246</v>
      </c>
      <c r="H406" s="307">
        <f t="shared" ca="1" si="186"/>
        <v>-59.601771762145255</v>
      </c>
      <c r="I406" s="304">
        <f t="shared" ca="1" si="187"/>
        <v>62.882336729728415</v>
      </c>
      <c r="J406" s="306">
        <f t="shared" ca="1" si="188"/>
        <v>579.37007253206741</v>
      </c>
      <c r="K406" s="307">
        <f t="shared" ca="1" si="189"/>
        <v>1197.610433438213</v>
      </c>
      <c r="L406" s="304">
        <f t="shared" ca="1" si="174"/>
        <v>1330.3910820604135</v>
      </c>
      <c r="M406" s="306">
        <f t="shared" ca="1" si="190"/>
        <v>-1.246358564295142</v>
      </c>
      <c r="N406" s="304">
        <f t="shared" ca="1" si="191"/>
        <v>-71.411085494096298</v>
      </c>
      <c r="P406" s="310">
        <f t="shared" ca="1" si="192"/>
        <v>23</v>
      </c>
      <c r="Q406" s="304">
        <f t="shared" ca="1" si="193"/>
        <v>0</v>
      </c>
      <c r="R406" s="306">
        <f t="shared" ca="1" si="194"/>
        <v>0</v>
      </c>
      <c r="S406" s="307">
        <f t="shared" ca="1" si="195"/>
        <v>7.2810000000000015</v>
      </c>
      <c r="T406" s="304">
        <f t="shared" ca="1" si="175"/>
        <v>71.426610000000025</v>
      </c>
      <c r="U406" s="311">
        <f t="shared" ca="1" si="176"/>
        <v>0</v>
      </c>
      <c r="V406" s="306">
        <f t="shared" ca="1" si="177"/>
        <v>1.086581305537385</v>
      </c>
      <c r="W406" s="304">
        <f t="shared" ca="1" si="178"/>
        <v>14.102086314477775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7.3919163448873704</v>
      </c>
      <c r="AH406" s="304">
        <f t="shared" ca="1" si="202"/>
        <v>-1.890393520746745</v>
      </c>
    </row>
    <row r="407" spans="1:34" x14ac:dyDescent="0.2">
      <c r="A407" s="347">
        <f t="shared" ca="1" si="180"/>
        <v>0.1</v>
      </c>
      <c r="B407" s="304">
        <f t="shared" ca="1" si="181"/>
        <v>22.30000000000005</v>
      </c>
      <c r="D407" s="306">
        <f t="shared" ca="1" si="182"/>
        <v>-0.6174159715530676</v>
      </c>
      <c r="E407" s="307">
        <f t="shared" ca="1" si="183"/>
        <v>-7.9742106938561479</v>
      </c>
      <c r="F407" s="304">
        <f t="shared" ca="1" si="184"/>
        <v>7.9980771859202857</v>
      </c>
      <c r="G407" s="306">
        <f t="shared" ca="1" si="185"/>
        <v>19.983633814746938</v>
      </c>
      <c r="H407" s="307">
        <f t="shared" ca="1" si="186"/>
        <v>-60.399192831530868</v>
      </c>
      <c r="I407" s="304">
        <f t="shared" ca="1" si="187"/>
        <v>63.619243277033306</v>
      </c>
      <c r="J407" s="306">
        <f t="shared" ca="1" si="188"/>
        <v>581.37152299339982</v>
      </c>
      <c r="K407" s="307">
        <f t="shared" ca="1" si="189"/>
        <v>1191.6103852085291</v>
      </c>
      <c r="L407" s="304">
        <f t="shared" ca="1" si="174"/>
        <v>1325.8688313270225</v>
      </c>
      <c r="M407" s="306">
        <f t="shared" ca="1" si="190"/>
        <v>-1.2512740651905014</v>
      </c>
      <c r="N407" s="304">
        <f t="shared" ca="1" si="191"/>
        <v>-71.692722949593161</v>
      </c>
      <c r="P407" s="310">
        <f t="shared" ca="1" si="192"/>
        <v>23</v>
      </c>
      <c r="Q407" s="304">
        <f t="shared" ca="1" si="193"/>
        <v>0</v>
      </c>
      <c r="R407" s="306">
        <f t="shared" ca="1" si="194"/>
        <v>0</v>
      </c>
      <c r="S407" s="307">
        <f t="shared" ca="1" si="195"/>
        <v>7.2810000000000015</v>
      </c>
      <c r="T407" s="304">
        <f t="shared" ca="1" si="175"/>
        <v>71.426610000000025</v>
      </c>
      <c r="U407" s="311">
        <f t="shared" ca="1" si="176"/>
        <v>0</v>
      </c>
      <c r="V407" s="306">
        <f t="shared" ca="1" si="177"/>
        <v>1.0872357909241936</v>
      </c>
      <c r="W407" s="304">
        <f t="shared" ca="1" si="178"/>
        <v>14.443236901394787</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7.3613796003313015</v>
      </c>
      <c r="AH407" s="304">
        <f t="shared" ca="1" si="202"/>
        <v>-1.9368337198843253</v>
      </c>
    </row>
    <row r="408" spans="1:34" x14ac:dyDescent="0.2">
      <c r="A408" s="347">
        <f t="shared" ca="1" si="180"/>
        <v>0.1</v>
      </c>
      <c r="B408" s="304">
        <f t="shared" ca="1" si="181"/>
        <v>22.400000000000052</v>
      </c>
      <c r="D408" s="306">
        <f t="shared" ca="1" si="182"/>
        <v>-0.62310246247905376</v>
      </c>
      <c r="E408" s="307">
        <f t="shared" ca="1" si="183"/>
        <v>-7.9267146008599614</v>
      </c>
      <c r="F408" s="304">
        <f t="shared" ca="1" si="184"/>
        <v>7.9511672754529545</v>
      </c>
      <c r="G408" s="306">
        <f t="shared" ca="1" si="185"/>
        <v>19.921323568499034</v>
      </c>
      <c r="H408" s="307">
        <f t="shared" ca="1" si="186"/>
        <v>-61.191864291616866</v>
      </c>
      <c r="I408" s="304">
        <f t="shared" ca="1" si="187"/>
        <v>64.352959436256626</v>
      </c>
      <c r="J408" s="306">
        <f t="shared" ca="1" si="188"/>
        <v>583.36677086256213</v>
      </c>
      <c r="K408" s="307">
        <f t="shared" ca="1" si="189"/>
        <v>1185.5308323523718</v>
      </c>
      <c r="L408" s="304">
        <f t="shared" ca="1" si="174"/>
        <v>1321.2873055489183</v>
      </c>
      <c r="M408" s="306">
        <f t="shared" ca="1" si="190"/>
        <v>-1.2560624396654649</v>
      </c>
      <c r="N408" s="304">
        <f t="shared" ca="1" si="191"/>
        <v>-71.967076597736749</v>
      </c>
      <c r="P408" s="310">
        <f t="shared" ca="1" si="192"/>
        <v>23</v>
      </c>
      <c r="Q408" s="304">
        <f t="shared" ca="1" si="193"/>
        <v>0</v>
      </c>
      <c r="R408" s="306">
        <f t="shared" ca="1" si="194"/>
        <v>0</v>
      </c>
      <c r="S408" s="307">
        <f t="shared" ca="1" si="195"/>
        <v>7.2810000000000015</v>
      </c>
      <c r="T408" s="304">
        <f t="shared" ca="1" si="175"/>
        <v>71.426610000000025</v>
      </c>
      <c r="U408" s="311">
        <f t="shared" ca="1" si="176"/>
        <v>0</v>
      </c>
      <c r="V408" s="306">
        <f t="shared" ca="1" si="177"/>
        <v>1.0878993267977135</v>
      </c>
      <c r="W408" s="304">
        <f t="shared" ca="1" si="178"/>
        <v>14.787322741987808</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7.329784012488318</v>
      </c>
      <c r="AH408" s="304">
        <f t="shared" ca="1" si="202"/>
        <v>-1.9836886281272881</v>
      </c>
    </row>
    <row r="409" spans="1:34" x14ac:dyDescent="0.2">
      <c r="A409" s="347">
        <f t="shared" ca="1" si="180"/>
        <v>0.1</v>
      </c>
      <c r="B409" s="304">
        <f t="shared" ca="1" si="181"/>
        <v>22.500000000000053</v>
      </c>
      <c r="D409" s="306">
        <f t="shared" ca="1" si="182"/>
        <v>-0.6287068414733914</v>
      </c>
      <c r="E409" s="307">
        <f t="shared" ca="1" si="183"/>
        <v>-7.8788158801112509</v>
      </c>
      <c r="F409" s="304">
        <f t="shared" ca="1" si="184"/>
        <v>7.9038605734924676</v>
      </c>
      <c r="G409" s="306">
        <f t="shared" ca="1" si="185"/>
        <v>19.858452884351696</v>
      </c>
      <c r="H409" s="307">
        <f t="shared" ca="1" si="186"/>
        <v>-61.979745879627991</v>
      </c>
      <c r="I409" s="304">
        <f t="shared" ca="1" si="187"/>
        <v>65.083385362650574</v>
      </c>
      <c r="J409" s="306">
        <f t="shared" ca="1" si="188"/>
        <v>585.3557596852047</v>
      </c>
      <c r="K409" s="307">
        <f t="shared" ca="1" si="189"/>
        <v>1179.3722518438096</v>
      </c>
      <c r="L409" s="304">
        <f t="shared" ca="1" si="174"/>
        <v>1316.6473612231109</v>
      </c>
      <c r="M409" s="306">
        <f t="shared" ca="1" si="190"/>
        <v>-1.2607284974619535</v>
      </c>
      <c r="N409" s="304">
        <f t="shared" ca="1" si="191"/>
        <v>-72.234422016439652</v>
      </c>
      <c r="P409" s="310">
        <f t="shared" ca="1" si="192"/>
        <v>23</v>
      </c>
      <c r="Q409" s="304">
        <f t="shared" ca="1" si="193"/>
        <v>0</v>
      </c>
      <c r="R409" s="306">
        <f t="shared" ca="1" si="194"/>
        <v>0</v>
      </c>
      <c r="S409" s="307">
        <f t="shared" ca="1" si="195"/>
        <v>7.2810000000000015</v>
      </c>
      <c r="T409" s="304">
        <f t="shared" ca="1" si="175"/>
        <v>71.426610000000025</v>
      </c>
      <c r="U409" s="311">
        <f t="shared" ca="1" si="176"/>
        <v>0</v>
      </c>
      <c r="V409" s="306">
        <f t="shared" ca="1" si="177"/>
        <v>1.0885718763210377</v>
      </c>
      <c r="W409" s="304">
        <f t="shared" ca="1" si="178"/>
        <v>15.134259488037259</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7.2971742684317347</v>
      </c>
      <c r="AH409" s="304">
        <f t="shared" ca="1" si="202"/>
        <v>-2.0309466751803056</v>
      </c>
    </row>
    <row r="410" spans="1:34" x14ac:dyDescent="0.2">
      <c r="A410" s="347">
        <f t="shared" ca="1" si="180"/>
        <v>0.1</v>
      </c>
      <c r="B410" s="304">
        <f t="shared" ca="1" si="181"/>
        <v>22.600000000000055</v>
      </c>
      <c r="D410" s="306">
        <f t="shared" ca="1" si="182"/>
        <v>-0.63422801363664794</v>
      </c>
      <c r="E410" s="307">
        <f t="shared" ca="1" si="183"/>
        <v>-7.8305260025106973</v>
      </c>
      <c r="F410" s="304">
        <f t="shared" ca="1" si="184"/>
        <v>7.856168445831444</v>
      </c>
      <c r="G410" s="306">
        <f t="shared" ca="1" si="185"/>
        <v>19.795030082988031</v>
      </c>
      <c r="H410" s="307">
        <f t="shared" ca="1" si="186"/>
        <v>-62.762798479879059</v>
      </c>
      <c r="I410" s="304">
        <f t="shared" ca="1" si="187"/>
        <v>65.810425382399032</v>
      </c>
      <c r="J410" s="306">
        <f t="shared" ca="1" si="188"/>
        <v>587.33843383357168</v>
      </c>
      <c r="K410" s="307">
        <f t="shared" ca="1" si="189"/>
        <v>1173.1351246258344</v>
      </c>
      <c r="L410" s="304">
        <f t="shared" ca="1" si="174"/>
        <v>1311.9498681309988</v>
      </c>
      <c r="M410" s="306">
        <f t="shared" ca="1" si="190"/>
        <v>-1.2652768181996863</v>
      </c>
      <c r="N410" s="304">
        <f t="shared" ca="1" si="191"/>
        <v>-72.495021598583577</v>
      </c>
      <c r="P410" s="310">
        <f t="shared" ca="1" si="192"/>
        <v>23</v>
      </c>
      <c r="Q410" s="304">
        <f t="shared" ca="1" si="193"/>
        <v>0</v>
      </c>
      <c r="R410" s="306">
        <f t="shared" ca="1" si="194"/>
        <v>0</v>
      </c>
      <c r="S410" s="307">
        <f t="shared" ca="1" si="195"/>
        <v>7.2810000000000015</v>
      </c>
      <c r="T410" s="304">
        <f t="shared" ca="1" si="175"/>
        <v>71.426610000000025</v>
      </c>
      <c r="U410" s="311">
        <f t="shared" ca="1" si="176"/>
        <v>0</v>
      </c>
      <c r="V410" s="306">
        <f t="shared" ca="1" si="177"/>
        <v>1.08925340232253</v>
      </c>
      <c r="W410" s="304">
        <f t="shared" ca="1" si="178"/>
        <v>15.483962723350757</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7.2635930349742361</v>
      </c>
      <c r="AH410" s="304">
        <f t="shared" ca="1" si="202"/>
        <v>-2.078596276340785</v>
      </c>
    </row>
    <row r="411" spans="1:34" x14ac:dyDescent="0.2">
      <c r="A411" s="347">
        <f t="shared" ca="1" si="180"/>
        <v>0.1</v>
      </c>
      <c r="B411" s="304">
        <f t="shared" ca="1" si="181"/>
        <v>22.700000000000056</v>
      </c>
      <c r="D411" s="306">
        <f t="shared" ca="1" si="182"/>
        <v>-0.63966494951765285</v>
      </c>
      <c r="E411" s="307">
        <f t="shared" ca="1" si="183"/>
        <v>-7.7818564633189871</v>
      </c>
      <c r="F411" s="304">
        <f t="shared" ca="1" si="184"/>
        <v>7.808102283099327</v>
      </c>
      <c r="G411" s="306">
        <f t="shared" ca="1" si="185"/>
        <v>19.731063588036267</v>
      </c>
      <c r="H411" s="307">
        <f t="shared" ca="1" si="186"/>
        <v>-63.540984126210958</v>
      </c>
      <c r="I411" s="304">
        <f t="shared" ca="1" si="187"/>
        <v>66.533987811061834</v>
      </c>
      <c r="J411" s="306">
        <f t="shared" ca="1" si="188"/>
        <v>589.31473851712292</v>
      </c>
      <c r="K411" s="307">
        <f t="shared" ca="1" si="189"/>
        <v>1166.8199354955298</v>
      </c>
      <c r="L411" s="304">
        <f t="shared" ca="1" si="174"/>
        <v>1307.1957094877939</v>
      </c>
      <c r="M411" s="306">
        <f t="shared" ca="1" si="190"/>
        <v>-1.2697117642880236</v>
      </c>
      <c r="N411" s="304">
        <f t="shared" ca="1" si="191"/>
        <v>-72.749125291813357</v>
      </c>
      <c r="P411" s="310">
        <f t="shared" ca="1" si="192"/>
        <v>23</v>
      </c>
      <c r="Q411" s="304">
        <f t="shared" ca="1" si="193"/>
        <v>0</v>
      </c>
      <c r="R411" s="306">
        <f t="shared" ca="1" si="194"/>
        <v>0</v>
      </c>
      <c r="S411" s="307">
        <f t="shared" ca="1" si="195"/>
        <v>7.2810000000000015</v>
      </c>
      <c r="T411" s="304">
        <f t="shared" ca="1" si="175"/>
        <v>71.426610000000025</v>
      </c>
      <c r="U411" s="311">
        <f t="shared" ca="1" si="176"/>
        <v>0</v>
      </c>
      <c r="V411" s="306">
        <f t="shared" ca="1" si="177"/>
        <v>1.0899438673038384</v>
      </c>
      <c r="W411" s="304">
        <f t="shared" ca="1" si="178"/>
        <v>15.836348000329071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7.2290810965512744</v>
      </c>
      <c r="AH411" s="304">
        <f t="shared" ca="1" si="202"/>
        <v>-2.1266258375704923</v>
      </c>
    </row>
    <row r="412" spans="1:34" x14ac:dyDescent="0.2">
      <c r="A412" s="347">
        <f t="shared" ca="1" si="180"/>
        <v>0.1</v>
      </c>
      <c r="B412" s="304">
        <f t="shared" ca="1" si="181"/>
        <v>22.800000000000058</v>
      </c>
      <c r="D412" s="306">
        <f t="shared" ca="1" si="182"/>
        <v>-0.64501668299414083</v>
      </c>
      <c r="E412" s="307">
        <f t="shared" ca="1" si="183"/>
        <v>-7.7328187759669111</v>
      </c>
      <c r="F412" s="304">
        <f t="shared" ca="1" si="184"/>
        <v>7.7596734946315333</v>
      </c>
      <c r="G412" s="306">
        <f t="shared" ca="1" si="185"/>
        <v>19.666561919736854</v>
      </c>
      <c r="H412" s="307">
        <f t="shared" ca="1" si="186"/>
        <v>-64.314266003807646</v>
      </c>
      <c r="I412" s="304">
        <f t="shared" ca="1" si="187"/>
        <v>67.25398478418488</v>
      </c>
      <c r="J412" s="306">
        <f t="shared" ca="1" si="188"/>
        <v>591.28461979251153</v>
      </c>
      <c r="K412" s="307">
        <f t="shared" ca="1" si="189"/>
        <v>1160.4271729890288</v>
      </c>
      <c r="L412" s="304">
        <f t="shared" ca="1" si="174"/>
        <v>1302.3857820993303</v>
      </c>
      <c r="M412" s="306">
        <f t="shared" ca="1" si="190"/>
        <v>-1.274037493032093</v>
      </c>
      <c r="N412" s="304">
        <f t="shared" ca="1" si="191"/>
        <v>-72.996971292166961</v>
      </c>
      <c r="P412" s="310">
        <f t="shared" ca="1" si="192"/>
        <v>23</v>
      </c>
      <c r="Q412" s="304">
        <f t="shared" ca="1" si="193"/>
        <v>0</v>
      </c>
      <c r="R412" s="306">
        <f t="shared" ca="1" si="194"/>
        <v>0</v>
      </c>
      <c r="S412" s="307">
        <f t="shared" ca="1" si="195"/>
        <v>7.2810000000000015</v>
      </c>
      <c r="T412" s="304">
        <f t="shared" ca="1" si="175"/>
        <v>71.426610000000025</v>
      </c>
      <c r="U412" s="311">
        <f t="shared" ca="1" si="176"/>
        <v>0</v>
      </c>
      <c r="V412" s="306">
        <f t="shared" ca="1" si="177"/>
        <v>1.0906432334479417</v>
      </c>
      <c r="W412" s="304">
        <f t="shared" ca="1" si="178"/>
        <v>16.191330876145397</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7.1936774820447882</v>
      </c>
      <c r="AH412" s="304">
        <f t="shared" ca="1" si="202"/>
        <v>-2.1750237605176581</v>
      </c>
    </row>
    <row r="413" spans="1:34" x14ac:dyDescent="0.2">
      <c r="A413" s="347">
        <f t="shared" ca="1" si="180"/>
        <v>0.1</v>
      </c>
      <c r="B413" s="304">
        <f t="shared" ca="1" si="181"/>
        <v>22.900000000000059</v>
      </c>
      <c r="D413" s="306">
        <f t="shared" ca="1" si="182"/>
        <v>-0.65028230927282615</v>
      </c>
      <c r="E413" s="307">
        <f t="shared" ca="1" si="183"/>
        <v>-7.6834244660135091</v>
      </c>
      <c r="F413" s="304">
        <f t="shared" ca="1" si="184"/>
        <v>7.7108935024864778</v>
      </c>
      <c r="G413" s="306">
        <f t="shared" ca="1" si="185"/>
        <v>19.601533688809571</v>
      </c>
      <c r="H413" s="307">
        <f t="shared" ca="1" si="186"/>
        <v>-65.082608450408998</v>
      </c>
      <c r="I413" s="304">
        <f t="shared" ca="1" si="187"/>
        <v>67.970332099106187</v>
      </c>
      <c r="J413" s="306">
        <f t="shared" ca="1" si="188"/>
        <v>593.2480245729389</v>
      </c>
      <c r="K413" s="307">
        <f t="shared" ca="1" si="189"/>
        <v>1153.9573292663181</v>
      </c>
      <c r="L413" s="304">
        <f t="shared" ca="1" si="174"/>
        <v>1297.5209965265101</v>
      </c>
      <c r="M413" s="306">
        <f t="shared" ca="1" si="190"/>
        <v>-1.2782579679861719</v>
      </c>
      <c r="N413" s="304">
        <f t="shared" ca="1" si="191"/>
        <v>-73.238786694576348</v>
      </c>
      <c r="P413" s="310">
        <f t="shared" ca="1" si="192"/>
        <v>23</v>
      </c>
      <c r="Q413" s="304">
        <f t="shared" ca="1" si="193"/>
        <v>0</v>
      </c>
      <c r="R413" s="306">
        <f t="shared" ca="1" si="194"/>
        <v>0</v>
      </c>
      <c r="S413" s="307">
        <f t="shared" ca="1" si="195"/>
        <v>7.2810000000000015</v>
      </c>
      <c r="T413" s="304">
        <f t="shared" ca="1" si="175"/>
        <v>71.426610000000025</v>
      </c>
      <c r="U413" s="311">
        <f t="shared" ca="1" si="176"/>
        <v>0</v>
      </c>
      <c r="V413" s="306">
        <f t="shared" ca="1" si="177"/>
        <v>1.0913514626272276</v>
      </c>
      <c r="W413" s="304">
        <f t="shared" ca="1" si="178"/>
        <v>16.548826948512698</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7.1574195814777717</v>
      </c>
      <c r="AH413" s="304">
        <f t="shared" ca="1" si="202"/>
        <v>-2.2237784474859765</v>
      </c>
    </row>
    <row r="414" spans="1:34" x14ac:dyDescent="0.2">
      <c r="A414" s="347">
        <f t="shared" ca="1" si="180"/>
        <v>0.1</v>
      </c>
      <c r="B414" s="304">
        <f t="shared" ca="1" si="181"/>
        <v>23.00000000000006</v>
      </c>
      <c r="D414" s="306">
        <f t="shared" ca="1" si="182"/>
        <v>-0.65546098299866229</v>
      </c>
      <c r="E414" s="307">
        <f t="shared" ca="1" si="183"/>
        <v>-7.6336850652469108</v>
      </c>
      <c r="F414" s="304">
        <f t="shared" ca="1" si="184"/>
        <v>7.6617737356050464</v>
      </c>
      <c r="G414" s="306">
        <f t="shared" ca="1" si="185"/>
        <v>19.535987590509706</v>
      </c>
      <c r="H414" s="307">
        <f t="shared" ca="1" si="186"/>
        <v>-65.845976956933683</v>
      </c>
      <c r="I414" s="304">
        <f t="shared" ca="1" si="187"/>
        <v>68.682949067068975</v>
      </c>
      <c r="J414" s="306">
        <f t="shared" ca="1" si="188"/>
        <v>595.20490063690488</v>
      </c>
      <c r="K414" s="307">
        <f t="shared" ca="1" si="189"/>
        <v>1147.410899995951</v>
      </c>
      <c r="L414" s="304">
        <f t="shared" ca="1" si="174"/>
        <v>1292.6022772576669</v>
      </c>
      <c r="M414" s="306">
        <f t="shared" ca="1" si="190"/>
        <v>-1.2823769696039178</v>
      </c>
      <c r="N414" s="304">
        <f t="shared" ca="1" si="191"/>
        <v>-73.474788103080741</v>
      </c>
      <c r="P414" s="310">
        <f t="shared" ca="1" si="192"/>
        <v>23</v>
      </c>
      <c r="Q414" s="304">
        <f t="shared" ca="1" si="193"/>
        <v>0</v>
      </c>
      <c r="R414" s="306">
        <f t="shared" ca="1" si="194"/>
        <v>0</v>
      </c>
      <c r="S414" s="307">
        <f t="shared" ca="1" si="195"/>
        <v>7.2810000000000015</v>
      </c>
      <c r="T414" s="304">
        <f t="shared" ca="1" si="175"/>
        <v>71.426610000000025</v>
      </c>
      <c r="U414" s="311">
        <f t="shared" ca="1" si="176"/>
        <v>0</v>
      </c>
      <c r="V414" s="306">
        <f t="shared" ca="1" si="177"/>
        <v>1.0920685164115946</v>
      </c>
      <c r="W414" s="304">
        <f t="shared" ca="1" si="178"/>
        <v>16.908751891014695</v>
      </c>
      <c r="Y414" s="314" t="str">
        <f t="shared" ca="1" si="196"/>
        <v/>
      </c>
      <c r="Z414" s="315" t="str">
        <f t="shared" ca="1" si="197"/>
        <v/>
      </c>
      <c r="AA414" s="316" t="str">
        <f t="shared" ca="1" si="198"/>
        <v/>
      </c>
      <c r="AC414" s="310">
        <f t="shared" ca="1" si="199"/>
        <v>23.00000000000006</v>
      </c>
      <c r="AD414" s="323">
        <f t="shared" ca="1" si="200"/>
        <v>595.20490063690488</v>
      </c>
      <c r="AE414" s="324" t="e">
        <f t="shared" ca="1" si="179"/>
        <v>#N/A</v>
      </c>
      <c r="AG414" s="306">
        <f t="shared" ca="1" si="201"/>
        <v>7.120343253429759</v>
      </c>
      <c r="AH414" s="304">
        <f t="shared" ca="1" si="202"/>
        <v>-2.2728783063470259</v>
      </c>
    </row>
    <row r="415" spans="1:34" x14ac:dyDescent="0.2">
      <c r="A415" s="347">
        <f t="shared" ca="1" si="180"/>
        <v>0.1</v>
      </c>
      <c r="B415" s="304">
        <f t="shared" ca="1" si="181"/>
        <v>23.100000000000062</v>
      </c>
      <c r="D415" s="306">
        <f t="shared" ca="1" si="182"/>
        <v>-0.66055191646394262</v>
      </c>
      <c r="E415" s="307">
        <f t="shared" ca="1" si="183"/>
        <v>-7.5836121059233168</v>
      </c>
      <c r="F415" s="304">
        <f t="shared" ca="1" si="184"/>
        <v>7.6123256241079753</v>
      </c>
      <c r="G415" s="306">
        <f t="shared" ca="1" si="185"/>
        <v>19.46993239886331</v>
      </c>
      <c r="H415" s="307">
        <f t="shared" ca="1" si="186"/>
        <v>-66.604338167526009</v>
      </c>
      <c r="I415" s="304">
        <f t="shared" ca="1" si="187"/>
        <v>69.391758374827688</v>
      </c>
      <c r="J415" s="306">
        <f t="shared" ca="1" si="188"/>
        <v>597.15519663637349</v>
      </c>
      <c r="K415" s="307">
        <f t="shared" ca="1" si="189"/>
        <v>1140.788384239728</v>
      </c>
      <c r="L415" s="304">
        <f t="shared" ca="1" si="174"/>
        <v>1287.6305628891057</v>
      </c>
      <c r="M415" s="306">
        <f t="shared" ca="1" si="190"/>
        <v>-1.2863981052318294</v>
      </c>
      <c r="N415" s="304">
        <f t="shared" ca="1" si="191"/>
        <v>-73.705182203409763</v>
      </c>
      <c r="P415" s="310">
        <f t="shared" ca="1" si="192"/>
        <v>23</v>
      </c>
      <c r="Q415" s="304">
        <f t="shared" ca="1" si="193"/>
        <v>0</v>
      </c>
      <c r="R415" s="306">
        <f t="shared" ca="1" si="194"/>
        <v>0</v>
      </c>
      <c r="S415" s="307">
        <f t="shared" ca="1" si="195"/>
        <v>7.2810000000000015</v>
      </c>
      <c r="T415" s="304">
        <f t="shared" ca="1" si="175"/>
        <v>71.426610000000025</v>
      </c>
      <c r="U415" s="311">
        <f t="shared" ca="1" si="176"/>
        <v>0</v>
      </c>
      <c r="V415" s="306">
        <f t="shared" ca="1" si="177"/>
        <v>1.0927943560765725</v>
      </c>
      <c r="W415" s="304">
        <f t="shared" ca="1" si="178"/>
        <v>17.271021487977418</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7.0824829239497014</v>
      </c>
      <c r="AH415" s="304">
        <f t="shared" ca="1" si="202"/>
        <v>-2.3223117553927608</v>
      </c>
    </row>
    <row r="416" spans="1:34" x14ac:dyDescent="0.2">
      <c r="A416" s="347">
        <f t="shared" ca="1" si="180"/>
        <v>0.1</v>
      </c>
      <c r="B416" s="304">
        <f t="shared" ca="1" si="181"/>
        <v>23.200000000000063</v>
      </c>
      <c r="D416" s="306">
        <f t="shared" ca="1" si="182"/>
        <v>-0.66555437790872407</v>
      </c>
      <c r="E416" s="307">
        <f t="shared" ca="1" si="183"/>
        <v>-7.5332171151401637</v>
      </c>
      <c r="F416" s="304">
        <f t="shared" ca="1" si="184"/>
        <v>7.5625605937271114</v>
      </c>
      <c r="G416" s="306">
        <f t="shared" ca="1" si="185"/>
        <v>19.403376961072439</v>
      </c>
      <c r="H416" s="307">
        <f t="shared" ca="1" si="186"/>
        <v>-67.357659879040028</v>
      </c>
      <c r="I416" s="304">
        <f t="shared" ca="1" si="187"/>
        <v>70.096685955000154</v>
      </c>
      <c r="J416" s="306">
        <f t="shared" ca="1" si="188"/>
        <v>599.09886210437026</v>
      </c>
      <c r="K416" s="307">
        <f t="shared" ca="1" si="189"/>
        <v>1134.0902843373997</v>
      </c>
      <c r="L416" s="304">
        <f t="shared" ca="1" si="174"/>
        <v>1282.6068063140922</v>
      </c>
      <c r="M416" s="306">
        <f t="shared" ca="1" si="190"/>
        <v>-1.2903248184892775</v>
      </c>
      <c r="N416" s="304">
        <f t="shared" ca="1" si="191"/>
        <v>-73.930166300419614</v>
      </c>
      <c r="P416" s="310">
        <f t="shared" ca="1" si="192"/>
        <v>23</v>
      </c>
      <c r="Q416" s="304">
        <f t="shared" ca="1" si="193"/>
        <v>0</v>
      </c>
      <c r="R416" s="306">
        <f t="shared" ca="1" si="194"/>
        <v>0</v>
      </c>
      <c r="S416" s="307">
        <f t="shared" ca="1" si="195"/>
        <v>7.2810000000000015</v>
      </c>
      <c r="T416" s="304">
        <f t="shared" ca="1" si="175"/>
        <v>71.426610000000025</v>
      </c>
      <c r="U416" s="311">
        <f t="shared" ca="1" si="176"/>
        <v>0</v>
      </c>
      <c r="V416" s="306">
        <f t="shared" ca="1" si="177"/>
        <v>1.093528942611464</v>
      </c>
      <c r="W416" s="304">
        <f t="shared" ca="1" si="178"/>
        <v>17.635551668859026</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7.0438716776753472</v>
      </c>
      <c r="AH416" s="304">
        <f t="shared" ca="1" si="202"/>
        <v>-2.3720672281249024</v>
      </c>
    </row>
    <row r="417" spans="1:34" x14ac:dyDescent="0.2">
      <c r="A417" s="347">
        <f t="shared" ca="1" si="180"/>
        <v>0.1</v>
      </c>
      <c r="B417" s="304">
        <f t="shared" ca="1" si="181"/>
        <v>23.300000000000065</v>
      </c>
      <c r="D417" s="306">
        <f t="shared" ca="1" si="182"/>
        <v>-0.67046768990479333</v>
      </c>
      <c r="E417" s="307">
        <f t="shared" ca="1" si="183"/>
        <v>-7.4825116093401611</v>
      </c>
      <c r="F417" s="304">
        <f t="shared" ca="1" si="184"/>
        <v>7.5124900603672389</v>
      </c>
      <c r="G417" s="306">
        <f t="shared" ca="1" si="185"/>
        <v>19.336330192081959</v>
      </c>
      <c r="H417" s="307">
        <f t="shared" ca="1" si="186"/>
        <v>-68.105911039974046</v>
      </c>
      <c r="I417" s="304">
        <f t="shared" ca="1" si="187"/>
        <v>70.797660864481102</v>
      </c>
      <c r="J417" s="306">
        <f t="shared" ca="1" si="188"/>
        <v>601.03584746202796</v>
      </c>
      <c r="K417" s="307">
        <f t="shared" ca="1" si="189"/>
        <v>1127.317105791449</v>
      </c>
      <c r="L417" s="304">
        <f t="shared" ca="1" si="174"/>
        <v>1277.5319749205526</v>
      </c>
      <c r="M417" s="306">
        <f t="shared" ca="1" si="190"/>
        <v>-1.294160398075566</v>
      </c>
      <c r="N417" s="304">
        <f t="shared" ca="1" si="191"/>
        <v>-74.149928822700474</v>
      </c>
      <c r="P417" s="310">
        <f t="shared" ca="1" si="192"/>
        <v>23</v>
      </c>
      <c r="Q417" s="304">
        <f t="shared" ca="1" si="193"/>
        <v>0</v>
      </c>
      <c r="R417" s="306">
        <f t="shared" ca="1" si="194"/>
        <v>0</v>
      </c>
      <c r="S417" s="307">
        <f t="shared" ca="1" si="195"/>
        <v>7.2810000000000015</v>
      </c>
      <c r="T417" s="304">
        <f t="shared" ca="1" si="175"/>
        <v>71.426610000000025</v>
      </c>
      <c r="U417" s="311">
        <f t="shared" ca="1" si="176"/>
        <v>0</v>
      </c>
      <c r="V417" s="306">
        <f t="shared" ca="1" si="177"/>
        <v>1.0942722367274951</v>
      </c>
      <c r="W417" s="304">
        <f t="shared" ca="1" si="178"/>
        <v>18.002258542136417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7.0045413418070019</v>
      </c>
      <c r="AH417" s="304">
        <f t="shared" ca="1" si="202"/>
        <v>-2.4221331779781656</v>
      </c>
    </row>
    <row r="418" spans="1:34" x14ac:dyDescent="0.2">
      <c r="A418" s="347">
        <f t="shared" ca="1" si="180"/>
        <v>0.1</v>
      </c>
      <c r="B418" s="304">
        <f t="shared" ca="1" si="181"/>
        <v>23.400000000000066</v>
      </c>
      <c r="D418" s="306">
        <f t="shared" ca="1" si="182"/>
        <v>-0.67529122781608364</v>
      </c>
      <c r="E418" s="307">
        <f t="shared" ca="1" si="183"/>
        <v>-7.4315070889433814</v>
      </c>
      <c r="F418" s="304">
        <f t="shared" ca="1" si="184"/>
        <v>7.4621254247956115</v>
      </c>
      <c r="G418" s="306">
        <f t="shared" ca="1" si="185"/>
        <v>19.268801069300352</v>
      </c>
      <c r="H418" s="307">
        <f t="shared" ca="1" si="186"/>
        <v>-68.84906174886838</v>
      </c>
      <c r="I418" s="304">
        <f t="shared" ca="1" si="187"/>
        <v>71.494615170289308</v>
      </c>
      <c r="J418" s="306">
        <f t="shared" ca="1" si="188"/>
        <v>602.96610402509702</v>
      </c>
      <c r="K418" s="307">
        <f t="shared" ca="1" si="189"/>
        <v>1120.4693571520068</v>
      </c>
      <c r="L418" s="304">
        <f t="shared" ca="1" si="174"/>
        <v>1272.4070507977528</v>
      </c>
      <c r="M418" s="306">
        <f t="shared" ca="1" si="190"/>
        <v>-1.2979079860417848</v>
      </c>
      <c r="N418" s="304">
        <f t="shared" ca="1" si="191"/>
        <v>-74.364649796518833</v>
      </c>
      <c r="P418" s="310">
        <f t="shared" ca="1" si="192"/>
        <v>23</v>
      </c>
      <c r="Q418" s="304">
        <f t="shared" ca="1" si="193"/>
        <v>0</v>
      </c>
      <c r="R418" s="306">
        <f t="shared" ca="1" si="194"/>
        <v>0</v>
      </c>
      <c r="S418" s="307">
        <f t="shared" ca="1" si="195"/>
        <v>7.2810000000000015</v>
      </c>
      <c r="T418" s="304">
        <f t="shared" ca="1" si="175"/>
        <v>71.426610000000025</v>
      </c>
      <c r="U418" s="311">
        <f t="shared" ca="1" si="176"/>
        <v>0</v>
      </c>
      <c r="V418" s="306">
        <f t="shared" ca="1" si="177"/>
        <v>1.095024198865977</v>
      </c>
      <c r="W418" s="304">
        <f t="shared" ca="1" si="178"/>
        <v>18.371058428668704</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6.9645225635274954</v>
      </c>
      <c r="AH418" s="304">
        <f t="shared" ca="1" si="202"/>
        <v>-2.4724980829743735</v>
      </c>
    </row>
    <row r="419" spans="1:34" x14ac:dyDescent="0.2">
      <c r="A419" s="347">
        <f t="shared" ca="1" si="180"/>
        <v>0.1</v>
      </c>
      <c r="B419" s="304">
        <f t="shared" ca="1" si="181"/>
        <v>23.500000000000068</v>
      </c>
      <c r="D419" s="306">
        <f t="shared" ca="1" si="182"/>
        <v>-0.68002441832907923</v>
      </c>
      <c r="E419" s="307">
        <f t="shared" ca="1" si="183"/>
        <v>-7.3802150331049621</v>
      </c>
      <c r="F419" s="304">
        <f t="shared" ca="1" si="184"/>
        <v>7.4114780674567386</v>
      </c>
      <c r="G419" s="306">
        <f t="shared" ca="1" si="185"/>
        <v>19.200798627467446</v>
      </c>
      <c r="H419" s="307">
        <f t="shared" ca="1" si="186"/>
        <v>-69.587083252178871</v>
      </c>
      <c r="I419" s="304">
        <f t="shared" ca="1" si="187"/>
        <v>72.187483842271646</v>
      </c>
      <c r="J419" s="306">
        <f t="shared" ca="1" si="188"/>
        <v>604.88958400993545</v>
      </c>
      <c r="K419" s="307">
        <f t="shared" ca="1" si="189"/>
        <v>1113.5475499019544</v>
      </c>
      <c r="L419" s="304">
        <f t="shared" ca="1" si="174"/>
        <v>1267.2330309522233</v>
      </c>
      <c r="M419" s="306">
        <f t="shared" ca="1" si="190"/>
        <v>-1.3015705855626649</v>
      </c>
      <c r="N419" s="304">
        <f t="shared" ca="1" si="191"/>
        <v>-74.574501291111901</v>
      </c>
      <c r="P419" s="310">
        <f t="shared" ca="1" si="192"/>
        <v>23</v>
      </c>
      <c r="Q419" s="304">
        <f t="shared" ca="1" si="193"/>
        <v>0</v>
      </c>
      <c r="R419" s="306">
        <f t="shared" ca="1" si="194"/>
        <v>0</v>
      </c>
      <c r="S419" s="307">
        <f t="shared" ca="1" si="195"/>
        <v>7.2810000000000015</v>
      </c>
      <c r="T419" s="304">
        <f t="shared" ca="1" si="175"/>
        <v>71.426610000000025</v>
      </c>
      <c r="U419" s="311">
        <f t="shared" ca="1" si="176"/>
        <v>0</v>
      </c>
      <c r="V419" s="306">
        <f t="shared" ca="1" si="177"/>
        <v>1.0957847892064705</v>
      </c>
      <c r="W419" s="304">
        <f t="shared" ca="1" si="178"/>
        <v>18.741867894517707</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6.9238448814090923</v>
      </c>
      <c r="AH419" s="304">
        <f t="shared" ca="1" si="202"/>
        <v>-2.5231504503047248</v>
      </c>
    </row>
    <row r="420" spans="1:34" x14ac:dyDescent="0.2">
      <c r="A420" s="347">
        <f t="shared" ca="1" si="180"/>
        <v>0.1</v>
      </c>
      <c r="B420" s="304">
        <f t="shared" ca="1" si="181"/>
        <v>23.600000000000069</v>
      </c>
      <c r="D420" s="306">
        <f t="shared" ca="1" si="182"/>
        <v>-0.68466673804728673</v>
      </c>
      <c r="E420" s="307">
        <f t="shared" ca="1" si="183"/>
        <v>-7.3286468945964671</v>
      </c>
      <c r="F420" s="304">
        <f t="shared" ca="1" si="184"/>
        <v>7.3605593434104417</v>
      </c>
      <c r="G420" s="306">
        <f t="shared" ca="1" si="185"/>
        <v>19.132331953662717</v>
      </c>
      <c r="H420" s="307">
        <f t="shared" ca="1" si="186"/>
        <v>-70.319947941638517</v>
      </c>
      <c r="I420" s="304">
        <f t="shared" ca="1" si="187"/>
        <v>72.876204652135215</v>
      </c>
      <c r="J420" s="306">
        <f t="shared" ca="1" si="188"/>
        <v>606.80624053899191</v>
      </c>
      <c r="K420" s="307">
        <f t="shared" ca="1" si="189"/>
        <v>1106.5521983422636</v>
      </c>
      <c r="L420" s="304">
        <f t="shared" ca="1" si="174"/>
        <v>1262.0109275331815</v>
      </c>
      <c r="M420" s="306">
        <f t="shared" ca="1" si="190"/>
        <v>-1.3051510682412639</v>
      </c>
      <c r="N420" s="304">
        <f t="shared" ca="1" si="191"/>
        <v>-74.779647837215322</v>
      </c>
      <c r="P420" s="310">
        <f t="shared" ca="1" si="192"/>
        <v>23</v>
      </c>
      <c r="Q420" s="304">
        <f t="shared" ca="1" si="193"/>
        <v>0</v>
      </c>
      <c r="R420" s="306">
        <f t="shared" ca="1" si="194"/>
        <v>0</v>
      </c>
      <c r="S420" s="307">
        <f t="shared" ca="1" si="195"/>
        <v>7.2810000000000015</v>
      </c>
      <c r="T420" s="304">
        <f t="shared" ca="1" si="175"/>
        <v>71.426610000000025</v>
      </c>
      <c r="U420" s="311">
        <f t="shared" ca="1" si="176"/>
        <v>0</v>
      </c>
      <c r="V420" s="306">
        <f t="shared" ca="1" si="177"/>
        <v>1.0965539676749541</v>
      </c>
      <c r="W420" s="304">
        <f t="shared" ca="1" si="178"/>
        <v>19.114603783207581</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6.8825367913017548</v>
      </c>
      <c r="AH420" s="304">
        <f t="shared" ca="1" si="202"/>
        <v>-2.5740788208374816</v>
      </c>
    </row>
    <row r="421" spans="1:34" x14ac:dyDescent="0.2">
      <c r="A421" s="347">
        <f t="shared" ca="1" si="180"/>
        <v>0.1</v>
      </c>
      <c r="B421" s="304">
        <f t="shared" ca="1" si="181"/>
        <v>23.70000000000007</v>
      </c>
      <c r="D421" s="306">
        <f t="shared" ca="1" si="182"/>
        <v>-0.68921771214442096</v>
      </c>
      <c r="E421" s="307">
        <f t="shared" ca="1" si="183"/>
        <v>-7.2768140948091533</v>
      </c>
      <c r="F421" s="304">
        <f t="shared" ca="1" si="184"/>
        <v>7.3093805773914076</v>
      </c>
      <c r="G421" s="306">
        <f t="shared" ca="1" si="185"/>
        <v>19.063410182448276</v>
      </c>
      <c r="H421" s="307">
        <f t="shared" ca="1" si="186"/>
        <v>-71.04762935111944</v>
      </c>
      <c r="I421" s="304">
        <f t="shared" ca="1" si="187"/>
        <v>73.560718078321671</v>
      </c>
      <c r="J421" s="306">
        <f t="shared" ca="1" si="188"/>
        <v>608.71602764579745</v>
      </c>
      <c r="K421" s="307">
        <f t="shared" ca="1" si="189"/>
        <v>1099.4838194776257</v>
      </c>
      <c r="L421" s="304">
        <f t="shared" ca="1" si="174"/>
        <v>1256.7417680677236</v>
      </c>
      <c r="M421" s="306">
        <f t="shared" ca="1" si="190"/>
        <v>-1.3086521809770773</v>
      </c>
      <c r="N421" s="304">
        <f t="shared" ca="1" si="191"/>
        <v>-74.980246820576923</v>
      </c>
      <c r="P421" s="310">
        <f t="shared" ca="1" si="192"/>
        <v>23</v>
      </c>
      <c r="Q421" s="304">
        <f t="shared" ca="1" si="193"/>
        <v>0</v>
      </c>
      <c r="R421" s="306">
        <f t="shared" ca="1" si="194"/>
        <v>0</v>
      </c>
      <c r="S421" s="307">
        <f t="shared" ca="1" si="195"/>
        <v>7.2810000000000015</v>
      </c>
      <c r="T421" s="304">
        <f t="shared" ca="1" si="175"/>
        <v>71.426610000000025</v>
      </c>
      <c r="U421" s="311">
        <f t="shared" ca="1" si="176"/>
        <v>0</v>
      </c>
      <c r="V421" s="306">
        <f t="shared" ca="1" si="177"/>
        <v>1.0973316939519866</v>
      </c>
      <c r="W421" s="304">
        <f t="shared" ca="1" si="178"/>
        <v>19.489183247405769</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6.8406258071545141</v>
      </c>
      <c r="AH421" s="304">
        <f t="shared" ca="1" si="202"/>
        <v>-2.6252717735486302</v>
      </c>
    </row>
    <row r="422" spans="1:34" x14ac:dyDescent="0.2">
      <c r="A422" s="347">
        <f t="shared" ca="1" si="180"/>
        <v>0.1</v>
      </c>
      <c r="B422" s="304">
        <f t="shared" ca="1" si="181"/>
        <v>23.800000000000072</v>
      </c>
      <c r="D422" s="306">
        <f t="shared" ca="1" si="182"/>
        <v>-0.69367691307137691</v>
      </c>
      <c r="E422" s="307">
        <f t="shared" ca="1" si="183"/>
        <v>-7.2247280188777649</v>
      </c>
      <c r="F422" s="304">
        <f t="shared" ca="1" si="184"/>
        <v>7.2579530589888543</v>
      </c>
      <c r="G422" s="306">
        <f t="shared" ca="1" si="185"/>
        <v>18.994042491141137</v>
      </c>
      <c r="H422" s="307">
        <f t="shared" ca="1" si="186"/>
        <v>-71.770102153007215</v>
      </c>
      <c r="I422" s="304">
        <f t="shared" ca="1" si="187"/>
        <v>74.24096721627734</v>
      </c>
      <c r="J422" s="306">
        <f t="shared" ca="1" si="188"/>
        <v>610.61890027947697</v>
      </c>
      <c r="K422" s="307">
        <f t="shared" ca="1" si="189"/>
        <v>1092.3429329024193</v>
      </c>
      <c r="L422" s="304">
        <f t="shared" ca="1" si="174"/>
        <v>1251.4265957060275</v>
      </c>
      <c r="M422" s="306">
        <f t="shared" ca="1" si="190"/>
        <v>-1.3120765524260833</v>
      </c>
      <c r="N422" s="304">
        <f t="shared" ca="1" si="191"/>
        <v>-75.176448852090076</v>
      </c>
      <c r="P422" s="310">
        <f t="shared" ca="1" si="192"/>
        <v>23</v>
      </c>
      <c r="Q422" s="304">
        <f t="shared" ca="1" si="193"/>
        <v>0</v>
      </c>
      <c r="R422" s="306">
        <f t="shared" ca="1" si="194"/>
        <v>0</v>
      </c>
      <c r="S422" s="307">
        <f t="shared" ca="1" si="195"/>
        <v>7.2810000000000015</v>
      </c>
      <c r="T422" s="304">
        <f t="shared" ca="1" si="175"/>
        <v>71.426610000000025</v>
      </c>
      <c r="U422" s="311">
        <f t="shared" ca="1" si="176"/>
        <v>0</v>
      </c>
      <c r="V422" s="306">
        <f t="shared" ca="1" si="177"/>
        <v>1.0981179274808681</v>
      </c>
      <c r="W422" s="304">
        <f t="shared" ca="1" si="178"/>
        <v>19.86552378000906</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6.798138517183304</v>
      </c>
      <c r="AH422" s="304">
        <f t="shared" ca="1" si="202"/>
        <v>-2.6767179298730621</v>
      </c>
    </row>
    <row r="423" spans="1:34" x14ac:dyDescent="0.2">
      <c r="A423" s="347">
        <f t="shared" ca="1" si="180"/>
        <v>0.1</v>
      </c>
      <c r="B423" s="304">
        <f t="shared" ca="1" si="181"/>
        <v>23.900000000000073</v>
      </c>
      <c r="D423" s="306">
        <f t="shared" ca="1" si="182"/>
        <v>-0.69804395931252672</v>
      </c>
      <c r="E423" s="307">
        <f t="shared" ca="1" si="183"/>
        <v>-7.1724000109236474</v>
      </c>
      <c r="F423" s="304">
        <f t="shared" ca="1" si="184"/>
        <v>7.2062880379450727</v>
      </c>
      <c r="G423" s="306">
        <f t="shared" ca="1" si="185"/>
        <v>18.924238095209883</v>
      </c>
      <c r="H423" s="307">
        <f t="shared" ca="1" si="186"/>
        <v>-72.487342154099579</v>
      </c>
      <c r="I423" s="304">
        <f t="shared" ca="1" si="187"/>
        <v>74.916897693709231</v>
      </c>
      <c r="J423" s="306">
        <f t="shared" ca="1" si="188"/>
        <v>612.51481430879448</v>
      </c>
      <c r="K423" s="307">
        <f t="shared" ca="1" si="189"/>
        <v>1085.1300606870639</v>
      </c>
      <c r="L423" s="304">
        <f t="shared" ca="1" si="174"/>
        <v>1246.0664694768286</v>
      </c>
      <c r="M423" s="306">
        <f t="shared" ca="1" si="190"/>
        <v>-1.3154266990792773</v>
      </c>
      <c r="N423" s="304">
        <f t="shared" ca="1" si="191"/>
        <v>-75.368398116067965</v>
      </c>
      <c r="P423" s="310">
        <f t="shared" ca="1" si="192"/>
        <v>23</v>
      </c>
      <c r="Q423" s="304">
        <f t="shared" ca="1" si="193"/>
        <v>0</v>
      </c>
      <c r="R423" s="306">
        <f t="shared" ca="1" si="194"/>
        <v>0</v>
      </c>
      <c r="S423" s="307">
        <f t="shared" ca="1" si="195"/>
        <v>7.2810000000000015</v>
      </c>
      <c r="T423" s="304">
        <f t="shared" ca="1" si="175"/>
        <v>71.426610000000025</v>
      </c>
      <c r="U423" s="311">
        <f t="shared" ca="1" si="176"/>
        <v>0</v>
      </c>
      <c r="V423" s="306">
        <f t="shared" ca="1" si="177"/>
        <v>1.0989126274757881</v>
      </c>
      <c r="W423" s="304">
        <f t="shared" ca="1" si="178"/>
        <v>20.243543244619076</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6.7551006357632515</v>
      </c>
      <c r="AH423" s="304">
        <f t="shared" ca="1" si="202"/>
        <v>-2.7284059579740498</v>
      </c>
    </row>
    <row r="424" spans="1:34" x14ac:dyDescent="0.2">
      <c r="A424" s="347">
        <f t="shared" ca="1" si="180"/>
        <v>0.1</v>
      </c>
      <c r="B424" s="304">
        <f t="shared" ca="1" si="181"/>
        <v>24.000000000000075</v>
      </c>
      <c r="D424" s="306">
        <f t="shared" ca="1" si="182"/>
        <v>-0.70231851418726932</v>
      </c>
      <c r="E424" s="307">
        <f t="shared" ca="1" si="183"/>
        <v>-7.1198413694162106</v>
      </c>
      <c r="F424" s="304">
        <f t="shared" ca="1" si="184"/>
        <v>7.154396719571869</v>
      </c>
      <c r="G424" s="306">
        <f t="shared" ca="1" si="185"/>
        <v>18.854006243791158</v>
      </c>
      <c r="H424" s="307">
        <f t="shared" ca="1" si="186"/>
        <v>-73.199326291041203</v>
      </c>
      <c r="I424" s="304">
        <f t="shared" ca="1" si="187"/>
        <v>75.588457590449821</v>
      </c>
      <c r="J424" s="306">
        <f t="shared" ca="1" si="188"/>
        <v>614.40372652574456</v>
      </c>
      <c r="K424" s="307">
        <f t="shared" ca="1" si="189"/>
        <v>1077.8457272648068</v>
      </c>
      <c r="L424" s="304">
        <f t="shared" ca="1" si="174"/>
        <v>1240.6624645534023</v>
      </c>
      <c r="M424" s="306">
        <f t="shared" ca="1" si="190"/>
        <v>-1.3187050309844366</v>
      </c>
      <c r="N424" s="304">
        <f t="shared" ca="1" si="191"/>
        <v>-75.55623269807667</v>
      </c>
      <c r="P424" s="310">
        <f t="shared" ca="1" si="192"/>
        <v>23</v>
      </c>
      <c r="Q424" s="304">
        <f t="shared" ca="1" si="193"/>
        <v>0</v>
      </c>
      <c r="R424" s="306">
        <f t="shared" ca="1" si="194"/>
        <v>0</v>
      </c>
      <c r="S424" s="307">
        <f t="shared" ca="1" si="195"/>
        <v>7.2810000000000015</v>
      </c>
      <c r="T424" s="304">
        <f t="shared" ca="1" si="175"/>
        <v>71.426610000000025</v>
      </c>
      <c r="U424" s="311">
        <f t="shared" ca="1" si="176"/>
        <v>0</v>
      </c>
      <c r="V424" s="306">
        <f t="shared" ca="1" si="177"/>
        <v>1.0997157529299626</v>
      </c>
      <c r="W424" s="304">
        <f t="shared" ca="1" si="178"/>
        <v>20.623159905392686</v>
      </c>
      <c r="Y424" s="314" t="str">
        <f t="shared" ca="1" si="196"/>
        <v/>
      </c>
      <c r="Z424" s="315" t="str">
        <f t="shared" ca="1" si="197"/>
        <v/>
      </c>
      <c r="AA424" s="316" t="str">
        <f t="shared" ca="1" si="198"/>
        <v/>
      </c>
      <c r="AC424" s="310">
        <f t="shared" ca="1" si="199"/>
        <v>24.000000000000075</v>
      </c>
      <c r="AD424" s="323">
        <f t="shared" ca="1" si="200"/>
        <v>614.40372652574456</v>
      </c>
      <c r="AE424" s="324" t="e">
        <f t="shared" ca="1" si="179"/>
        <v>#N/A</v>
      </c>
      <c r="AG424" s="306">
        <f t="shared" ca="1" si="201"/>
        <v>6.7115370513914439</v>
      </c>
      <c r="AH424" s="304">
        <f t="shared" ca="1" si="202"/>
        <v>-2.7803245769288658</v>
      </c>
    </row>
    <row r="425" spans="1:34" x14ac:dyDescent="0.2">
      <c r="A425" s="347">
        <f t="shared" ca="1" si="180"/>
        <v>0.1</v>
      </c>
      <c r="B425" s="304">
        <f t="shared" ca="1" si="181"/>
        <v>24.100000000000076</v>
      </c>
      <c r="D425" s="306">
        <f t="shared" ca="1" si="182"/>
        <v>-0.70650028469311454</v>
      </c>
      <c r="E425" s="307">
        <f t="shared" ca="1" si="183"/>
        <v>-7.0670633426518998</v>
      </c>
      <c r="F425" s="304">
        <f t="shared" ca="1" si="184"/>
        <v>7.1022902602840512</v>
      </c>
      <c r="G425" s="306">
        <f t="shared" ca="1" si="185"/>
        <v>18.783356215321845</v>
      </c>
      <c r="H425" s="307">
        <f t="shared" ca="1" si="186"/>
        <v>-73.906032625306395</v>
      </c>
      <c r="I425" s="304">
        <f t="shared" ca="1" si="187"/>
        <v>76.25559736258397</v>
      </c>
      <c r="J425" s="306">
        <f t="shared" ca="1" si="188"/>
        <v>616.28559464870023</v>
      </c>
      <c r="K425" s="307">
        <f t="shared" ca="1" si="189"/>
        <v>1070.4904593189895</v>
      </c>
      <c r="L425" s="304">
        <f t="shared" ca="1" si="174"/>
        <v>1235.2156725303007</v>
      </c>
      <c r="M425" s="306">
        <f t="shared" ca="1" si="190"/>
        <v>-1.3219138571341595</v>
      </c>
      <c r="N425" s="304">
        <f t="shared" ca="1" si="191"/>
        <v>-75.740084893647008</v>
      </c>
      <c r="P425" s="310">
        <f t="shared" ca="1" si="192"/>
        <v>23</v>
      </c>
      <c r="Q425" s="304">
        <f t="shared" ca="1" si="193"/>
        <v>0</v>
      </c>
      <c r="R425" s="306">
        <f t="shared" ca="1" si="194"/>
        <v>0</v>
      </c>
      <c r="S425" s="307">
        <f t="shared" ca="1" si="195"/>
        <v>7.2810000000000015</v>
      </c>
      <c r="T425" s="304">
        <f t="shared" ca="1" si="175"/>
        <v>71.426610000000025</v>
      </c>
      <c r="U425" s="311">
        <f t="shared" ca="1" si="176"/>
        <v>0</v>
      </c>
      <c r="V425" s="306">
        <f t="shared" ca="1" si="177"/>
        <v>1.1005272626237532</v>
      </c>
      <c r="W425" s="304">
        <f t="shared" ca="1" si="178"/>
        <v>21.004292456253598</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6.6674718710368808</v>
      </c>
      <c r="AH425" s="304">
        <f t="shared" ca="1" si="202"/>
        <v>-2.8324625608285512</v>
      </c>
    </row>
    <row r="426" spans="1:34" x14ac:dyDescent="0.2">
      <c r="A426" s="347">
        <f t="shared" ca="1" si="180"/>
        <v>0.1</v>
      </c>
      <c r="B426" s="304">
        <f t="shared" ca="1" si="181"/>
        <v>24.200000000000077</v>
      </c>
      <c r="D426" s="306">
        <f t="shared" ca="1" si="182"/>
        <v>-0.71058902038692517</v>
      </c>
      <c r="E426" s="307">
        <f t="shared" ca="1" si="183"/>
        <v>-7.0140771243500222</v>
      </c>
      <c r="F426" s="304">
        <f t="shared" ca="1" si="184"/>
        <v>7.0499797632493051</v>
      </c>
      <c r="G426" s="306">
        <f t="shared" ca="1" si="185"/>
        <v>18.712297313283152</v>
      </c>
      <c r="H426" s="307">
        <f t="shared" ca="1" si="186"/>
        <v>-74.607440337741394</v>
      </c>
      <c r="I426" s="304">
        <f t="shared" ca="1" si="187"/>
        <v>76.918269770519061</v>
      </c>
      <c r="J426" s="306">
        <f t="shared" ca="1" si="188"/>
        <v>618.16037732513053</v>
      </c>
      <c r="K426" s="307">
        <f t="shared" ca="1" si="189"/>
        <v>1063.064785670837</v>
      </c>
      <c r="L426" s="304">
        <f t="shared" ca="1" si="174"/>
        <v>1229.7272017110665</v>
      </c>
      <c r="M426" s="306">
        <f t="shared" ca="1" si="190"/>
        <v>-1.3250553905416429</v>
      </c>
      <c r="N426" s="304">
        <f t="shared" ca="1" si="191"/>
        <v>-75.920081499095161</v>
      </c>
      <c r="P426" s="310">
        <f t="shared" ca="1" si="192"/>
        <v>23</v>
      </c>
      <c r="Q426" s="304">
        <f t="shared" ca="1" si="193"/>
        <v>0</v>
      </c>
      <c r="R426" s="306">
        <f t="shared" ca="1" si="194"/>
        <v>0</v>
      </c>
      <c r="S426" s="307">
        <f t="shared" ca="1" si="195"/>
        <v>7.2810000000000015</v>
      </c>
      <c r="T426" s="304">
        <f t="shared" ca="1" si="175"/>
        <v>71.426610000000025</v>
      </c>
      <c r="U426" s="311">
        <f t="shared" ca="1" si="176"/>
        <v>0</v>
      </c>
      <c r="V426" s="306">
        <f t="shared" ca="1" si="177"/>
        <v>1.1013471151327705</v>
      </c>
      <c r="W426" s="304">
        <f t="shared" ca="1" si="178"/>
        <v>21.386860049452402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6.6229284611677217</v>
      </c>
      <c r="AH426" s="304">
        <f t="shared" ca="1" si="202"/>
        <v>-2.8848087427899456</v>
      </c>
    </row>
    <row r="427" spans="1:34" x14ac:dyDescent="0.2">
      <c r="A427" s="347">
        <f t="shared" ca="1" si="180"/>
        <v>0.1</v>
      </c>
      <c r="B427" s="304">
        <f t="shared" ca="1" si="181"/>
        <v>24.300000000000079</v>
      </c>
      <c r="D427" s="306">
        <f t="shared" ca="1" si="182"/>
        <v>-0.71458451230124487</v>
      </c>
      <c r="E427" s="307">
        <f t="shared" ca="1" si="183"/>
        <v>-6.9608938493648225</v>
      </c>
      <c r="F427" s="304">
        <f t="shared" ca="1" si="184"/>
        <v>6.9974762741538337</v>
      </c>
      <c r="G427" s="306">
        <f t="shared" ca="1" si="185"/>
        <v>18.640838862053027</v>
      </c>
      <c r="H427" s="307">
        <f t="shared" ca="1" si="186"/>
        <v>-75.303529722677879</v>
      </c>
      <c r="I427" s="304">
        <f t="shared" ca="1" si="187"/>
        <v>77.576429810705122</v>
      </c>
      <c r="J427" s="306">
        <f t="shared" ca="1" si="188"/>
        <v>620.02803413389734</v>
      </c>
      <c r="K427" s="307">
        <f t="shared" ca="1" si="189"/>
        <v>1055.569237167816</v>
      </c>
      <c r="L427" s="304">
        <f t="shared" ca="1" si="174"/>
        <v>1224.198177407151</v>
      </c>
      <c r="M427" s="306">
        <f t="shared" ca="1" si="190"/>
        <v>-1.3281317530241963</v>
      </c>
      <c r="N427" s="304">
        <f t="shared" ca="1" si="191"/>
        <v>-76.096344085597863</v>
      </c>
      <c r="P427" s="310">
        <f t="shared" ca="1" si="192"/>
        <v>23</v>
      </c>
      <c r="Q427" s="304">
        <f t="shared" ca="1" si="193"/>
        <v>0</v>
      </c>
      <c r="R427" s="306">
        <f t="shared" ca="1" si="194"/>
        <v>0</v>
      </c>
      <c r="S427" s="307">
        <f t="shared" ca="1" si="195"/>
        <v>7.2810000000000015</v>
      </c>
      <c r="T427" s="304">
        <f t="shared" ca="1" si="175"/>
        <v>71.426610000000025</v>
      </c>
      <c r="U427" s="311">
        <f t="shared" ca="1" si="176"/>
        <v>0</v>
      </c>
      <c r="V427" s="306">
        <f t="shared" ca="1" si="177"/>
        <v>1.1021752688359516</v>
      </c>
      <c r="W427" s="304">
        <f t="shared" ca="1" si="178"/>
        <v>21.770782323463344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6.5779294857216399</v>
      </c>
      <c r="AH427" s="304">
        <f t="shared" ca="1" si="202"/>
        <v>-2.9373520188782307</v>
      </c>
    </row>
    <row r="428" spans="1:34" x14ac:dyDescent="0.2">
      <c r="A428" s="347">
        <f t="shared" ca="1" si="180"/>
        <v>0.1</v>
      </c>
      <c r="B428" s="304">
        <f t="shared" ca="1" si="181"/>
        <v>24.40000000000008</v>
      </c>
      <c r="D428" s="306">
        <f t="shared" ca="1" si="182"/>
        <v>-0.71848659189290875</v>
      </c>
      <c r="E428" s="307">
        <f t="shared" ca="1" si="183"/>
        <v>-6.9075245895133328</v>
      </c>
      <c r="F428" s="304">
        <f t="shared" ca="1" si="184"/>
        <v>6.9447907770832966</v>
      </c>
      <c r="G428" s="306">
        <f t="shared" ca="1" si="185"/>
        <v>18.568990202863734</v>
      </c>
      <c r="H428" s="307">
        <f t="shared" ca="1" si="186"/>
        <v>-75.994282181629217</v>
      </c>
      <c r="I428" s="304">
        <f t="shared" ca="1" si="187"/>
        <v>78.230034650734609</v>
      </c>
      <c r="J428" s="306">
        <f t="shared" ca="1" si="188"/>
        <v>621.88852558714314</v>
      </c>
      <c r="K428" s="307">
        <f t="shared" ca="1" si="189"/>
        <v>1048.0043465726008</v>
      </c>
      <c r="L428" s="304">
        <f t="shared" ca="1" si="174"/>
        <v>1218.6297422482412</v>
      </c>
      <c r="M428" s="306">
        <f t="shared" ca="1" si="190"/>
        <v>-1.3311449797131214</v>
      </c>
      <c r="N428" s="304">
        <f t="shared" ca="1" si="191"/>
        <v>-76.268989257589439</v>
      </c>
      <c r="P428" s="310">
        <f t="shared" ca="1" si="192"/>
        <v>23</v>
      </c>
      <c r="Q428" s="304">
        <f t="shared" ca="1" si="193"/>
        <v>0</v>
      </c>
      <c r="R428" s="306">
        <f t="shared" ca="1" si="194"/>
        <v>0</v>
      </c>
      <c r="S428" s="307">
        <f t="shared" ca="1" si="195"/>
        <v>7.2810000000000015</v>
      </c>
      <c r="T428" s="304">
        <f t="shared" ca="1" si="175"/>
        <v>71.426610000000025</v>
      </c>
      <c r="U428" s="311">
        <f t="shared" ca="1" si="176"/>
        <v>0</v>
      </c>
      <c r="V428" s="306">
        <f t="shared" ca="1" si="177"/>
        <v>1.1030116819236131</v>
      </c>
      <c r="W428" s="304">
        <f t="shared" ca="1" si="178"/>
        <v>22.155979430206663</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6.5324969412628615</v>
      </c>
      <c r="AH428" s="304">
        <f t="shared" ca="1" si="202"/>
        <v>-2.9900813519383793</v>
      </c>
    </row>
    <row r="429" spans="1:34" x14ac:dyDescent="0.2">
      <c r="A429" s="347">
        <f t="shared" ca="1" si="180"/>
        <v>0.1</v>
      </c>
      <c r="B429" s="304">
        <f t="shared" ca="1" si="181"/>
        <v>24.500000000000082</v>
      </c>
      <c r="D429" s="306">
        <f t="shared" ca="1" si="182"/>
        <v>-0.7222951300213909</v>
      </c>
      <c r="E429" s="307">
        <f t="shared" ca="1" si="183"/>
        <v>-6.8539803495185847</v>
      </c>
      <c r="F429" s="304">
        <f t="shared" ca="1" si="184"/>
        <v>6.8919341905186187</v>
      </c>
      <c r="G429" s="306">
        <f t="shared" ca="1" si="185"/>
        <v>18.496760689861595</v>
      </c>
      <c r="H429" s="307">
        <f t="shared" ca="1" si="186"/>
        <v>-76.679680216581076</v>
      </c>
      <c r="I429" s="304">
        <f t="shared" ca="1" si="187"/>
        <v>78.879043567573405</v>
      </c>
      <c r="J429" s="306">
        <f t="shared" ca="1" si="188"/>
        <v>623.7418131317794</v>
      </c>
      <c r="K429" s="307">
        <f t="shared" ca="1" si="189"/>
        <v>1040.3706484526901</v>
      </c>
      <c r="L429" s="304">
        <f t="shared" ca="1" si="174"/>
        <v>1213.0230565041995</v>
      </c>
      <c r="M429" s="306">
        <f t="shared" ca="1" si="190"/>
        <v>-1.3340970233073139</v>
      </c>
      <c r="N429" s="304">
        <f t="shared" ca="1" si="191"/>
        <v>-76.438128896475305</v>
      </c>
      <c r="P429" s="310">
        <f t="shared" ca="1" si="192"/>
        <v>23</v>
      </c>
      <c r="Q429" s="304">
        <f t="shared" ca="1" si="193"/>
        <v>0</v>
      </c>
      <c r="R429" s="306">
        <f t="shared" ca="1" si="194"/>
        <v>0</v>
      </c>
      <c r="S429" s="307">
        <f t="shared" ca="1" si="195"/>
        <v>7.2810000000000015</v>
      </c>
      <c r="T429" s="304">
        <f t="shared" ca="1" si="175"/>
        <v>71.426610000000025</v>
      </c>
      <c r="U429" s="311">
        <f t="shared" ca="1" si="176"/>
        <v>0</v>
      </c>
      <c r="V429" s="306">
        <f t="shared" ca="1" si="177"/>
        <v>1.1038563124054785</v>
      </c>
      <c r="W429" s="304">
        <f t="shared" ca="1" si="178"/>
        <v>22.542372061586715</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6.4866521895494049</v>
      </c>
      <c r="AH429" s="304">
        <f t="shared" ca="1" si="202"/>
        <v>-3.0429857753339733</v>
      </c>
    </row>
    <row r="430" spans="1:34" x14ac:dyDescent="0.2">
      <c r="A430" s="347">
        <f t="shared" ca="1" si="180"/>
        <v>0.1</v>
      </c>
      <c r="B430" s="304">
        <f t="shared" ca="1" si="181"/>
        <v>24.600000000000083</v>
      </c>
      <c r="D430" s="306">
        <f t="shared" ca="1" si="182"/>
        <v>-0.72601003595458169</v>
      </c>
      <c r="E430" s="307">
        <f t="shared" ca="1" si="183"/>
        <v>-6.8002720630677977</v>
      </c>
      <c r="F430" s="304">
        <f t="shared" ca="1" si="184"/>
        <v>6.8389173634462885</v>
      </c>
      <c r="G430" s="306">
        <f t="shared" ca="1" si="185"/>
        <v>18.424159686266137</v>
      </c>
      <c r="H430" s="307">
        <f t="shared" ca="1" si="186"/>
        <v>-77.359707422887851</v>
      </c>
      <c r="I430" s="304">
        <f t="shared" ca="1" si="187"/>
        <v>79.523417888693928</v>
      </c>
      <c r="J430" s="306">
        <f t="shared" ca="1" si="188"/>
        <v>625.58785915058581</v>
      </c>
      <c r="K430" s="307">
        <f t="shared" ca="1" si="189"/>
        <v>1032.6686790707167</v>
      </c>
      <c r="L430" s="304">
        <f t="shared" ca="1" si="174"/>
        <v>1207.3792984187994</v>
      </c>
      <c r="M430" s="306">
        <f t="shared" ca="1" si="190"/>
        <v>-1.3369897580867616</v>
      </c>
      <c r="N430" s="304">
        <f t="shared" ca="1" si="191"/>
        <v>-76.603870390588369</v>
      </c>
      <c r="P430" s="310">
        <f t="shared" ca="1" si="192"/>
        <v>23</v>
      </c>
      <c r="Q430" s="304">
        <f t="shared" ca="1" si="193"/>
        <v>0</v>
      </c>
      <c r="R430" s="306">
        <f t="shared" ca="1" si="194"/>
        <v>0</v>
      </c>
      <c r="S430" s="307">
        <f t="shared" ca="1" si="195"/>
        <v>7.2810000000000015</v>
      </c>
      <c r="T430" s="304">
        <f t="shared" ca="1" si="175"/>
        <v>71.426610000000025</v>
      </c>
      <c r="U430" s="311">
        <f t="shared" ca="1" si="176"/>
        <v>0</v>
      </c>
      <c r="V430" s="306">
        <f t="shared" ca="1" si="177"/>
        <v>1.1047091181186695</v>
      </c>
      <c r="W430" s="304">
        <f t="shared" ca="1" si="178"/>
        <v>22.929881475336515</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6.4404159877153937</v>
      </c>
      <c r="AH430" s="304">
        <f t="shared" ca="1" si="202"/>
        <v>-3.0960543965920491</v>
      </c>
    </row>
    <row r="431" spans="1:34" x14ac:dyDescent="0.2">
      <c r="A431" s="347">
        <f t="shared" ca="1" si="180"/>
        <v>0.1</v>
      </c>
      <c r="B431" s="304">
        <f t="shared" ca="1" si="181"/>
        <v>24.700000000000085</v>
      </c>
      <c r="D431" s="306">
        <f t="shared" ca="1" si="182"/>
        <v>-0.72963125639989734</v>
      </c>
      <c r="E431" s="307">
        <f t="shared" ca="1" si="183"/>
        <v>-6.7464105889852339</v>
      </c>
      <c r="F431" s="304">
        <f t="shared" ca="1" si="184"/>
        <v>6.7857510715828493</v>
      </c>
      <c r="G431" s="306">
        <f t="shared" ca="1" si="185"/>
        <v>18.351196560626146</v>
      </c>
      <c r="H431" s="307">
        <f t="shared" ca="1" si="186"/>
        <v>-78.034348481786381</v>
      </c>
      <c r="I431" s="304">
        <f t="shared" ca="1" si="187"/>
        <v>80.163120935899286</v>
      </c>
      <c r="J431" s="306">
        <f t="shared" ca="1" si="188"/>
        <v>627.42662696293041</v>
      </c>
      <c r="K431" s="307">
        <f t="shared" ca="1" si="189"/>
        <v>1024.8989762754829</v>
      </c>
      <c r="L431" s="304">
        <f t="shared" ca="1" si="174"/>
        <v>1201.6996645554218</v>
      </c>
      <c r="M431" s="306">
        <f t="shared" ca="1" si="190"/>
        <v>-1.3398249837010179</v>
      </c>
      <c r="N431" s="304">
        <f t="shared" ca="1" si="191"/>
        <v>-76.766316852252643</v>
      </c>
      <c r="P431" s="310">
        <f t="shared" ca="1" si="192"/>
        <v>23</v>
      </c>
      <c r="Q431" s="304">
        <f t="shared" ca="1" si="193"/>
        <v>0</v>
      </c>
      <c r="R431" s="306">
        <f t="shared" ca="1" si="194"/>
        <v>0</v>
      </c>
      <c r="S431" s="307">
        <f t="shared" ca="1" si="195"/>
        <v>7.2810000000000015</v>
      </c>
      <c r="T431" s="304">
        <f t="shared" ca="1" si="175"/>
        <v>71.426610000000025</v>
      </c>
      <c r="U431" s="311">
        <f t="shared" ca="1" si="176"/>
        <v>0</v>
      </c>
      <c r="V431" s="306">
        <f t="shared" ca="1" si="177"/>
        <v>1.1055700567356663</v>
      </c>
      <c r="W431" s="304">
        <f t="shared" ca="1" si="178"/>
        <v>23.31842952016045</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6.393808516256648</v>
      </c>
      <c r="AH431" s="304">
        <f t="shared" ca="1" si="202"/>
        <v>-3.1492764009526866</v>
      </c>
    </row>
    <row r="432" spans="1:34" x14ac:dyDescent="0.2">
      <c r="A432" s="347">
        <f t="shared" ca="1" si="180"/>
        <v>0.1</v>
      </c>
      <c r="B432" s="304">
        <f t="shared" ca="1" si="181"/>
        <v>24.800000000000086</v>
      </c>
      <c r="D432" s="306">
        <f t="shared" ca="1" si="182"/>
        <v>-0.73315877455880574</v>
      </c>
      <c r="E432" s="307">
        <f t="shared" ca="1" si="183"/>
        <v>-6.6924067075193925</v>
      </c>
      <c r="F432" s="304">
        <f t="shared" ca="1" si="184"/>
        <v>6.7324460137132274</v>
      </c>
      <c r="G432" s="306">
        <f t="shared" ca="1" si="185"/>
        <v>18.277880683170267</v>
      </c>
      <c r="H432" s="307">
        <f t="shared" ca="1" si="186"/>
        <v>-78.703589152538314</v>
      </c>
      <c r="I432" s="304">
        <f t="shared" ca="1" si="187"/>
        <v>80.798117971644331</v>
      </c>
      <c r="J432" s="306">
        <f t="shared" ca="1" si="188"/>
        <v>629.25808082512026</v>
      </c>
      <c r="K432" s="307">
        <f t="shared" ca="1" si="189"/>
        <v>1017.0620793937667</v>
      </c>
      <c r="L432" s="304">
        <f t="shared" ca="1" si="174"/>
        <v>1195.985370154872</v>
      </c>
      <c r="M432" s="306">
        <f t="shared" ca="1" si="190"/>
        <v>-1.3426044287467036</v>
      </c>
      <c r="N432" s="304">
        <f t="shared" ca="1" si="191"/>
        <v>-76.92556732275898</v>
      </c>
      <c r="P432" s="310">
        <f t="shared" ca="1" si="192"/>
        <v>23</v>
      </c>
      <c r="Q432" s="304">
        <f t="shared" ca="1" si="193"/>
        <v>0</v>
      </c>
      <c r="R432" s="306">
        <f t="shared" ca="1" si="194"/>
        <v>0</v>
      </c>
      <c r="S432" s="307">
        <f t="shared" ca="1" si="195"/>
        <v>7.2810000000000015</v>
      </c>
      <c r="T432" s="304">
        <f t="shared" ca="1" si="175"/>
        <v>71.426610000000025</v>
      </c>
      <c r="U432" s="311">
        <f t="shared" ca="1" si="176"/>
        <v>0</v>
      </c>
      <c r="V432" s="306">
        <f t="shared" ca="1" si="177"/>
        <v>1.1064390857722297</v>
      </c>
      <c r="W432" s="304">
        <f t="shared" ca="1" si="178"/>
        <v>23.707938660167841</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6.3468494049922777</v>
      </c>
      <c r="AH432" s="304">
        <f t="shared" ca="1" si="202"/>
        <v>-3.2026410548222009</v>
      </c>
    </row>
    <row r="433" spans="1:34" x14ac:dyDescent="0.2">
      <c r="A433" s="347">
        <f t="shared" ca="1" si="180"/>
        <v>0.1</v>
      </c>
      <c r="B433" s="304">
        <f t="shared" ca="1" si="181"/>
        <v>24.900000000000087</v>
      </c>
      <c r="D433" s="306">
        <f t="shared" ca="1" si="182"/>
        <v>-0.73659260920306036</v>
      </c>
      <c r="E433" s="307">
        <f t="shared" ca="1" si="183"/>
        <v>-6.6382711167442299</v>
      </c>
      <c r="F433" s="304">
        <f t="shared" ca="1" si="184"/>
        <v>6.6790128081426268</v>
      </c>
      <c r="G433" s="306">
        <f t="shared" ca="1" si="185"/>
        <v>18.204221422249962</v>
      </c>
      <c r="H433" s="307">
        <f t="shared" ca="1" si="186"/>
        <v>-79.367416264212736</v>
      </c>
      <c r="I433" s="304">
        <f t="shared" ca="1" si="187"/>
        <v>81.428376147674257</v>
      </c>
      <c r="J433" s="306">
        <f t="shared" ca="1" si="188"/>
        <v>631.08218593039123</v>
      </c>
      <c r="K433" s="307">
        <f t="shared" ca="1" si="189"/>
        <v>1009.1585291229292</v>
      </c>
      <c r="L433" s="304">
        <f t="shared" ca="1" si="174"/>
        <v>1190.23764950544</v>
      </c>
      <c r="M433" s="306">
        <f t="shared" ca="1" si="190"/>
        <v>-1.3453297541471434</v>
      </c>
      <c r="N433" s="304">
        <f t="shared" ca="1" si="191"/>
        <v>-77.081716966003981</v>
      </c>
      <c r="P433" s="310">
        <f t="shared" ca="1" si="192"/>
        <v>23</v>
      </c>
      <c r="Q433" s="304">
        <f t="shared" ca="1" si="193"/>
        <v>0</v>
      </c>
      <c r="R433" s="306">
        <f t="shared" ca="1" si="194"/>
        <v>0</v>
      </c>
      <c r="S433" s="307">
        <f t="shared" ca="1" si="195"/>
        <v>7.2810000000000015</v>
      </c>
      <c r="T433" s="304">
        <f t="shared" ca="1" si="175"/>
        <v>71.426610000000025</v>
      </c>
      <c r="U433" s="311">
        <f t="shared" ca="1" si="176"/>
        <v>0</v>
      </c>
      <c r="V433" s="306">
        <f t="shared" ca="1" si="177"/>
        <v>1.1073161625952856</v>
      </c>
      <c r="W433" s="304">
        <f t="shared" ca="1" si="178"/>
        <v>24.098331998590723</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6.29955775716099</v>
      </c>
      <c r="AH433" s="304">
        <f t="shared" ca="1" si="202"/>
        <v>-3.2561377091289434</v>
      </c>
    </row>
    <row r="434" spans="1:34" x14ac:dyDescent="0.2">
      <c r="A434" s="347">
        <f t="shared" ca="1" si="180"/>
        <v>0.1</v>
      </c>
      <c r="B434" s="304">
        <f t="shared" ca="1" si="181"/>
        <v>25.000000000000089</v>
      </c>
      <c r="D434" s="306">
        <f t="shared" ca="1" si="182"/>
        <v>-0.7399328137710649</v>
      </c>
      <c r="E434" s="307">
        <f t="shared" ca="1" si="183"/>
        <v>-6.5840144290741138</v>
      </c>
      <c r="F434" s="304">
        <f t="shared" ca="1" si="184"/>
        <v>6.6254619892616766</v>
      </c>
      <c r="G434" s="306">
        <f t="shared" ca="1" si="185"/>
        <v>18.130228140872855</v>
      </c>
      <c r="H434" s="307">
        <f t="shared" ca="1" si="186"/>
        <v>-80.02581770712014</v>
      </c>
      <c r="I434" s="304">
        <f t="shared" ca="1" si="187"/>
        <v>82.053864455815372</v>
      </c>
      <c r="J434" s="306">
        <f t="shared" ca="1" si="188"/>
        <v>632.89890840854741</v>
      </c>
      <c r="K434" s="307">
        <f t="shared" ca="1" si="189"/>
        <v>1001.1888674243626</v>
      </c>
      <c r="L434" s="304">
        <f t="shared" ca="1" si="174"/>
        <v>1184.457756325319</v>
      </c>
      <c r="M434" s="306">
        <f t="shared" ca="1" si="190"/>
        <v>-1.3480025563463593</v>
      </c>
      <c r="N434" s="304">
        <f t="shared" ca="1" si="191"/>
        <v>-77.234857251492329</v>
      </c>
      <c r="P434" s="310">
        <f t="shared" ca="1" si="192"/>
        <v>23</v>
      </c>
      <c r="Q434" s="304">
        <f t="shared" ca="1" si="193"/>
        <v>0</v>
      </c>
      <c r="R434" s="306">
        <f t="shared" ca="1" si="194"/>
        <v>0</v>
      </c>
      <c r="S434" s="307">
        <f t="shared" ca="1" si="195"/>
        <v>7.2810000000000015</v>
      </c>
      <c r="T434" s="304">
        <f t="shared" ca="1" si="175"/>
        <v>71.426610000000025</v>
      </c>
      <c r="U434" s="311">
        <f t="shared" ca="1" si="176"/>
        <v>0</v>
      </c>
      <c r="V434" s="306">
        <f t="shared" ca="1" si="177"/>
        <v>1.1082012444307625</v>
      </c>
      <c r="W434" s="304">
        <f t="shared" ca="1" si="178"/>
        <v>24.489533300779843</v>
      </c>
      <c r="Y434" s="314" t="str">
        <f t="shared" ca="1" si="196"/>
        <v/>
      </c>
      <c r="Z434" s="315" t="str">
        <f t="shared" ca="1" si="197"/>
        <v/>
      </c>
      <c r="AA434" s="316" t="str">
        <f t="shared" ca="1" si="198"/>
        <v/>
      </c>
      <c r="AC434" s="310">
        <f t="shared" ca="1" si="199"/>
        <v>25.000000000000089</v>
      </c>
      <c r="AD434" s="323">
        <f t="shared" ca="1" si="200"/>
        <v>632.89890840854741</v>
      </c>
      <c r="AE434" s="324" t="e">
        <f t="shared" ca="1" si="179"/>
        <v>#N/A</v>
      </c>
      <c r="AG434" s="306">
        <f t="shared" ca="1" si="201"/>
        <v>6.2519521717979334</v>
      </c>
      <c r="AH434" s="304">
        <f t="shared" ca="1" si="202"/>
        <v>-3.3097558025807881</v>
      </c>
    </row>
    <row r="435" spans="1:34" x14ac:dyDescent="0.2">
      <c r="A435" s="347">
        <f t="shared" ca="1" si="180"/>
        <v>0.1</v>
      </c>
      <c r="B435" s="304">
        <f t="shared" ca="1" si="181"/>
        <v>25.10000000000009</v>
      </c>
      <c r="D435" s="306">
        <f t="shared" ca="1" si="182"/>
        <v>-0.74317947548296059</v>
      </c>
      <c r="E435" s="307">
        <f t="shared" ca="1" si="183"/>
        <v>-6.5296471678922163</v>
      </c>
      <c r="F435" s="304">
        <f t="shared" ca="1" si="184"/>
        <v>6.5718040042245605</v>
      </c>
      <c r="G435" s="306">
        <f t="shared" ca="1" si="185"/>
        <v>18.055910193324561</v>
      </c>
      <c r="H435" s="307">
        <f t="shared" ca="1" si="186"/>
        <v>-80.678782423909368</v>
      </c>
      <c r="I435" s="304">
        <f t="shared" ca="1" si="187"/>
        <v>82.674553680766294</v>
      </c>
      <c r="J435" s="306">
        <f t="shared" ca="1" si="188"/>
        <v>634.70821532525724</v>
      </c>
      <c r="K435" s="307">
        <f t="shared" ca="1" si="189"/>
        <v>993.15363741781107</v>
      </c>
      <c r="L435" s="304">
        <f t="shared" ca="1" si="174"/>
        <v>1178.6469641574622</v>
      </c>
      <c r="M435" s="306">
        <f t="shared" ca="1" si="190"/>
        <v>-1.3506243703288277</v>
      </c>
      <c r="N435" s="304">
        <f t="shared" ca="1" si="191"/>
        <v>-77.385076127356157</v>
      </c>
      <c r="P435" s="310">
        <f t="shared" ca="1" si="192"/>
        <v>23</v>
      </c>
      <c r="Q435" s="304">
        <f t="shared" ca="1" si="193"/>
        <v>0</v>
      </c>
      <c r="R435" s="306">
        <f t="shared" ca="1" si="194"/>
        <v>0</v>
      </c>
      <c r="S435" s="307">
        <f t="shared" ca="1" si="195"/>
        <v>7.2810000000000015</v>
      </c>
      <c r="T435" s="304">
        <f t="shared" ca="1" si="175"/>
        <v>71.426610000000025</v>
      </c>
      <c r="U435" s="311">
        <f t="shared" ca="1" si="176"/>
        <v>0</v>
      </c>
      <c r="V435" s="306">
        <f t="shared" ca="1" si="177"/>
        <v>1.109094288371391</v>
      </c>
      <c r="W435" s="304">
        <f t="shared" ca="1" si="178"/>
        <v>24.881467016474495</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6.2040507645262597</v>
      </c>
      <c r="AH435" s="304">
        <f t="shared" ca="1" si="202"/>
        <v>-3.3634848648234912</v>
      </c>
    </row>
    <row r="436" spans="1:34" x14ac:dyDescent="0.2">
      <c r="A436" s="347">
        <f t="shared" ca="1" si="180"/>
        <v>0.1</v>
      </c>
      <c r="B436" s="304">
        <f t="shared" ca="1" si="181"/>
        <v>25.200000000000092</v>
      </c>
      <c r="D436" s="306">
        <f t="shared" ca="1" si="182"/>
        <v>-0.74633271447316429</v>
      </c>
      <c r="E436" s="307">
        <f t="shared" ca="1" si="183"/>
        <v>-6.4751797642919469</v>
      </c>
      <c r="F436" s="304">
        <f t="shared" ca="1" si="184"/>
        <v>6.5180492097397353</v>
      </c>
      <c r="G436" s="306">
        <f t="shared" ca="1" si="185"/>
        <v>17.981276921877246</v>
      </c>
      <c r="H436" s="307">
        <f t="shared" ca="1" si="186"/>
        <v>-81.326300400338567</v>
      </c>
      <c r="I436" s="304">
        <f t="shared" ca="1" si="187"/>
        <v>83.29041635474843</v>
      </c>
      <c r="J436" s="306">
        <f t="shared" ca="1" si="188"/>
        <v>636.51007468101739</v>
      </c>
      <c r="K436" s="307">
        <f t="shared" ca="1" si="189"/>
        <v>985.05338327659865</v>
      </c>
      <c r="L436" s="304">
        <f t="shared" ca="1" si="174"/>
        <v>1172.8065667769379</v>
      </c>
      <c r="M436" s="306">
        <f t="shared" ca="1" si="190"/>
        <v>-1.3531966724756366</v>
      </c>
      <c r="N436" s="304">
        <f t="shared" ca="1" si="191"/>
        <v>-77.532458184000745</v>
      </c>
      <c r="P436" s="310">
        <f t="shared" ca="1" si="192"/>
        <v>23</v>
      </c>
      <c r="Q436" s="304">
        <f t="shared" ca="1" si="193"/>
        <v>0</v>
      </c>
      <c r="R436" s="306">
        <f t="shared" ca="1" si="194"/>
        <v>0</v>
      </c>
      <c r="S436" s="307">
        <f t="shared" ca="1" si="195"/>
        <v>7.2810000000000015</v>
      </c>
      <c r="T436" s="304">
        <f t="shared" ca="1" si="175"/>
        <v>71.426610000000025</v>
      </c>
      <c r="U436" s="311">
        <f t="shared" ca="1" si="176"/>
        <v>0</v>
      </c>
      <c r="V436" s="306">
        <f t="shared" ca="1" si="177"/>
        <v>1.1099952513844482</v>
      </c>
      <c r="W436" s="304">
        <f t="shared" ca="1" si="178"/>
        <v>25.274058301341402</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6.1558711868866496</v>
      </c>
      <c r="AH436" s="304">
        <f t="shared" ca="1" si="202"/>
        <v>-3.4173145194993118</v>
      </c>
    </row>
    <row r="437" spans="1:34" x14ac:dyDescent="0.2">
      <c r="A437" s="347">
        <f t="shared" ca="1" si="180"/>
        <v>0.1</v>
      </c>
      <c r="B437" s="304">
        <f t="shared" ca="1" si="181"/>
        <v>25.300000000000093</v>
      </c>
      <c r="D437" s="306">
        <f t="shared" ca="1" si="182"/>
        <v>-0.74939268293920147</v>
      </c>
      <c r="E437" s="307">
        <f t="shared" ca="1" si="183"/>
        <v>-6.4206225539311443</v>
      </c>
      <c r="F437" s="304">
        <f t="shared" ca="1" si="184"/>
        <v>6.4642078689729727</v>
      </c>
      <c r="G437" s="306">
        <f t="shared" ca="1" si="185"/>
        <v>17.906337653583325</v>
      </c>
      <c r="H437" s="307">
        <f t="shared" ca="1" si="186"/>
        <v>-81.968362655731681</v>
      </c>
      <c r="I437" s="304">
        <f t="shared" ca="1" si="187"/>
        <v>83.901426713886607</v>
      </c>
      <c r="J437" s="306">
        <f t="shared" ca="1" si="188"/>
        <v>638.30445540979042</v>
      </c>
      <c r="K437" s="307">
        <f t="shared" ca="1" si="189"/>
        <v>976.88865012379517</v>
      </c>
      <c r="L437" s="304">
        <f t="shared" ca="1" si="174"/>
        <v>1166.9378786108025</v>
      </c>
      <c r="M437" s="306">
        <f t="shared" ca="1" si="190"/>
        <v>-1.3557208832669843</v>
      </c>
      <c r="N437" s="304">
        <f t="shared" ca="1" si="191"/>
        <v>-77.677084808946347</v>
      </c>
      <c r="P437" s="310">
        <f t="shared" ca="1" si="192"/>
        <v>23</v>
      </c>
      <c r="Q437" s="304">
        <f t="shared" ca="1" si="193"/>
        <v>0</v>
      </c>
      <c r="R437" s="306">
        <f t="shared" ca="1" si="194"/>
        <v>0</v>
      </c>
      <c r="S437" s="307">
        <f t="shared" ca="1" si="195"/>
        <v>7.2810000000000015</v>
      </c>
      <c r="T437" s="304">
        <f t="shared" ca="1" si="175"/>
        <v>71.426610000000025</v>
      </c>
      <c r="U437" s="311">
        <f t="shared" ca="1" si="176"/>
        <v>0</v>
      </c>
      <c r="V437" s="306">
        <f t="shared" ca="1" si="177"/>
        <v>1.1109040903194587</v>
      </c>
      <c r="W437" s="304">
        <f t="shared" ca="1" si="178"/>
        <v>25.667233037779802</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6.1074306443184714</v>
      </c>
      <c r="AH437" s="304">
        <f t="shared" ca="1" si="202"/>
        <v>-3.4712344872052459</v>
      </c>
    </row>
    <row r="438" spans="1:34" x14ac:dyDescent="0.2">
      <c r="A438" s="347">
        <f t="shared" ca="1" si="180"/>
        <v>0.1</v>
      </c>
      <c r="B438" s="304">
        <f t="shared" ca="1" si="181"/>
        <v>25.400000000000095</v>
      </c>
      <c r="D438" s="306">
        <f t="shared" ca="1" si="182"/>
        <v>-0.75235956430579598</v>
      </c>
      <c r="E438" s="307">
        <f t="shared" ca="1" si="183"/>
        <v>-6.3659857739985881</v>
      </c>
      <c r="F438" s="304">
        <f t="shared" ca="1" si="184"/>
        <v>6.4102901485622947</v>
      </c>
      <c r="G438" s="306">
        <f t="shared" ca="1" si="185"/>
        <v>17.831101697152747</v>
      </c>
      <c r="H438" s="307">
        <f t="shared" ca="1" si="186"/>
        <v>-82.604961233131547</v>
      </c>
      <c r="I438" s="304">
        <f t="shared" ca="1" si="187"/>
        <v>84.507560656200283</v>
      </c>
      <c r="J438" s="306">
        <f t="shared" ca="1" si="188"/>
        <v>640.09132737732727</v>
      </c>
      <c r="K438" s="307">
        <f t="shared" ca="1" si="189"/>
        <v>968.65998392935205</v>
      </c>
      <c r="L438" s="304">
        <f t="shared" ca="1" si="174"/>
        <v>1161.0422351704874</v>
      </c>
      <c r="M438" s="306">
        <f t="shared" ca="1" si="190"/>
        <v>-1.3581983698402891</v>
      </c>
      <c r="N438" s="304">
        <f t="shared" ca="1" si="191"/>
        <v>-77.819034333397042</v>
      </c>
      <c r="P438" s="310">
        <f t="shared" ca="1" si="192"/>
        <v>23</v>
      </c>
      <c r="Q438" s="304">
        <f t="shared" ca="1" si="193"/>
        <v>0</v>
      </c>
      <c r="R438" s="306">
        <f t="shared" ca="1" si="194"/>
        <v>0</v>
      </c>
      <c r="S438" s="307">
        <f t="shared" ca="1" si="195"/>
        <v>7.2810000000000015</v>
      </c>
      <c r="T438" s="304">
        <f t="shared" ca="1" si="175"/>
        <v>71.426610000000025</v>
      </c>
      <c r="U438" s="311">
        <f t="shared" ca="1" si="176"/>
        <v>0</v>
      </c>
      <c r="V438" s="306">
        <f t="shared" ca="1" si="177"/>
        <v>1.1118207619158413</v>
      </c>
      <c r="W438" s="304">
        <f t="shared" ca="1" si="178"/>
        <v>26.060917854990098</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6.0587459128969385</v>
      </c>
      <c r="AH438" s="304">
        <f t="shared" ca="1" si="202"/>
        <v>-3.5252345883504734</v>
      </c>
    </row>
    <row r="439" spans="1:34" x14ac:dyDescent="0.2">
      <c r="A439" s="347">
        <f t="shared" ca="1" si="180"/>
        <v>0.1</v>
      </c>
      <c r="B439" s="304">
        <f t="shared" ca="1" si="181"/>
        <v>25.500000000000096</v>
      </c>
      <c r="D439" s="306">
        <f t="shared" ca="1" si="182"/>
        <v>-0.75523357240329336</v>
      </c>
      <c r="E439" s="307">
        <f t="shared" ca="1" si="183"/>
        <v>-6.3112795602923848</v>
      </c>
      <c r="F439" s="304">
        <f t="shared" ca="1" si="184"/>
        <v>6.3563061157443856</v>
      </c>
      <c r="G439" s="306">
        <f t="shared" ca="1" si="185"/>
        <v>17.755578339912418</v>
      </c>
      <c r="H439" s="307">
        <f t="shared" ca="1" si="186"/>
        <v>-83.236089189160779</v>
      </c>
      <c r="I439" s="304">
        <f t="shared" ca="1" si="187"/>
        <v>85.108795701094806</v>
      </c>
      <c r="J439" s="306">
        <f t="shared" ca="1" si="188"/>
        <v>641.87066137918055</v>
      </c>
      <c r="K439" s="307">
        <f t="shared" ca="1" si="189"/>
        <v>960.36793140823738</v>
      </c>
      <c r="L439" s="304">
        <f t="shared" ca="1" si="174"/>
        <v>1155.1209934966482</v>
      </c>
      <c r="M439" s="306">
        <f t="shared" ca="1" si="190"/>
        <v>-1.3606304484125769</v>
      </c>
      <c r="N439" s="304">
        <f t="shared" ca="1" si="191"/>
        <v>-77.958382171033335</v>
      </c>
      <c r="P439" s="310">
        <f t="shared" ca="1" si="192"/>
        <v>23</v>
      </c>
      <c r="Q439" s="304">
        <f t="shared" ca="1" si="193"/>
        <v>0</v>
      </c>
      <c r="R439" s="306">
        <f t="shared" ca="1" si="194"/>
        <v>0</v>
      </c>
      <c r="S439" s="307">
        <f t="shared" ca="1" si="195"/>
        <v>7.2810000000000015</v>
      </c>
      <c r="T439" s="304">
        <f t="shared" ca="1" si="175"/>
        <v>71.426610000000025</v>
      </c>
      <c r="U439" s="311">
        <f t="shared" ca="1" si="176"/>
        <v>0</v>
      </c>
      <c r="V439" s="306">
        <f t="shared" ca="1" si="177"/>
        <v>1.1127452228104999</v>
      </c>
      <c r="W439" s="304">
        <f t="shared" ca="1" si="178"/>
        <v>26.455040148303969</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6.0098333549226428</v>
      </c>
      <c r="AH439" s="304">
        <f t="shared" ca="1" si="202"/>
        <v>-3.5793047459126619</v>
      </c>
    </row>
    <row r="440" spans="1:34" x14ac:dyDescent="0.2">
      <c r="A440" s="347">
        <f t="shared" ca="1" si="180"/>
        <v>0.1</v>
      </c>
      <c r="B440" s="304">
        <f t="shared" ca="1" si="181"/>
        <v>25.600000000000097</v>
      </c>
      <c r="D440" s="306">
        <f t="shared" ca="1" si="182"/>
        <v>-0.75801495065957358</v>
      </c>
      <c r="E440" s="307">
        <f t="shared" ca="1" si="183"/>
        <v>-6.2565139444098339</v>
      </c>
      <c r="F440" s="304">
        <f t="shared" ca="1" si="184"/>
        <v>6.3022657355920924</v>
      </c>
      <c r="G440" s="306">
        <f t="shared" ca="1" si="185"/>
        <v>17.679776844846462</v>
      </c>
      <c r="H440" s="307">
        <f t="shared" ca="1" si="186"/>
        <v>-83.861740583601758</v>
      </c>
      <c r="I440" s="304">
        <f t="shared" ca="1" si="187"/>
        <v>85.70511095025131</v>
      </c>
      <c r="J440" s="306">
        <f t="shared" ca="1" si="188"/>
        <v>643.64242913841849</v>
      </c>
      <c r="K440" s="307">
        <f t="shared" ca="1" si="189"/>
        <v>952.01303991959924</v>
      </c>
      <c r="L440" s="304">
        <f t="shared" ca="1" si="174"/>
        <v>1149.1755326163886</v>
      </c>
      <c r="M440" s="306">
        <f t="shared" ca="1" si="190"/>
        <v>-1.3630183865752414</v>
      </c>
      <c r="N440" s="304">
        <f t="shared" ca="1" si="191"/>
        <v>-78.095200949492238</v>
      </c>
      <c r="P440" s="310">
        <f t="shared" ca="1" si="192"/>
        <v>23</v>
      </c>
      <c r="Q440" s="304">
        <f t="shared" ca="1" si="193"/>
        <v>0</v>
      </c>
      <c r="R440" s="306">
        <f t="shared" ca="1" si="194"/>
        <v>0</v>
      </c>
      <c r="S440" s="307">
        <f t="shared" ca="1" si="195"/>
        <v>7.2810000000000015</v>
      </c>
      <c r="T440" s="304">
        <f t="shared" ca="1" si="175"/>
        <v>71.426610000000025</v>
      </c>
      <c r="U440" s="311">
        <f t="shared" ca="1" si="176"/>
        <v>0</v>
      </c>
      <c r="V440" s="306">
        <f t="shared" ca="1" si="177"/>
        <v>1.1136774295453586</v>
      </c>
      <c r="W440" s="304">
        <f t="shared" ca="1" si="178"/>
        <v>26.849528097775305</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5.9607089334520822</v>
      </c>
      <c r="AH440" s="304">
        <f t="shared" ca="1" si="202"/>
        <v>-3.6334349880928394</v>
      </c>
    </row>
    <row r="441" spans="1:34" x14ac:dyDescent="0.2">
      <c r="A441" s="347">
        <f t="shared" ca="1" si="180"/>
        <v>0.1</v>
      </c>
      <c r="B441" s="304">
        <f t="shared" ca="1" si="181"/>
        <v>25.700000000000099</v>
      </c>
      <c r="D441" s="306">
        <f t="shared" ca="1" si="182"/>
        <v>-0.76070397130471268</v>
      </c>
      <c r="E441" s="307">
        <f t="shared" ca="1" si="183"/>
        <v>-6.201698851048171</v>
      </c>
      <c r="F441" s="304">
        <f t="shared" ca="1" si="184"/>
        <v>6.2481788683624417</v>
      </c>
      <c r="G441" s="306">
        <f t="shared" ca="1" si="185"/>
        <v>17.603706447715989</v>
      </c>
      <c r="H441" s="307">
        <f t="shared" ca="1" si="186"/>
        <v>-84.481910468706573</v>
      </c>
      <c r="I441" s="304">
        <f t="shared" ca="1" si="187"/>
        <v>86.296487049820925</v>
      </c>
      <c r="J441" s="306">
        <f t="shared" ca="1" si="188"/>
        <v>645.40660330304661</v>
      </c>
      <c r="K441" s="307">
        <f t="shared" ca="1" si="189"/>
        <v>943.59585736698386</v>
      </c>
      <c r="L441" s="304">
        <f t="shared" ca="1" si="174"/>
        <v>1143.2072540127226</v>
      </c>
      <c r="M441" s="306">
        <f t="shared" ca="1" si="190"/>
        <v>-1.3653634054687449</v>
      </c>
      <c r="N441" s="304">
        <f t="shared" ca="1" si="191"/>
        <v>-78.229560634968422</v>
      </c>
      <c r="P441" s="310">
        <f t="shared" ca="1" si="192"/>
        <v>23</v>
      </c>
      <c r="Q441" s="304">
        <f t="shared" ca="1" si="193"/>
        <v>0</v>
      </c>
      <c r="R441" s="306">
        <f t="shared" ca="1" si="194"/>
        <v>0</v>
      </c>
      <c r="S441" s="307">
        <f t="shared" ca="1" si="195"/>
        <v>7.2810000000000015</v>
      </c>
      <c r="T441" s="304">
        <f t="shared" ca="1" si="175"/>
        <v>71.426610000000025</v>
      </c>
      <c r="U441" s="311">
        <f t="shared" ca="1" si="176"/>
        <v>0</v>
      </c>
      <c r="V441" s="306">
        <f t="shared" ca="1" si="177"/>
        <v>1.1146173385748406</v>
      </c>
      <c r="W441" s="304">
        <f t="shared" ca="1" si="178"/>
        <v>27.244310686031341</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5.911388225850974</v>
      </c>
      <c r="AH441" s="304">
        <f t="shared" ca="1" si="202"/>
        <v>-3.6876154508687407</v>
      </c>
    </row>
    <row r="442" spans="1:34" x14ac:dyDescent="0.2">
      <c r="A442" s="347">
        <f t="shared" ca="1" si="180"/>
        <v>0.1</v>
      </c>
      <c r="B442" s="304">
        <f t="shared" ca="1" si="181"/>
        <v>25.8000000000001</v>
      </c>
      <c r="D442" s="306">
        <f t="shared" ca="1" si="182"/>
        <v>-0.76330093458771775</v>
      </c>
      <c r="E442" s="307">
        <f t="shared" ca="1" si="183"/>
        <v>-6.1468440954156973</v>
      </c>
      <c r="F442" s="304">
        <f t="shared" ca="1" si="184"/>
        <v>6.1940552669547042</v>
      </c>
      <c r="G442" s="306">
        <f t="shared" ca="1" si="185"/>
        <v>17.527376354257218</v>
      </c>
      <c r="H442" s="307">
        <f t="shared" ca="1" si="186"/>
        <v>-85.096594878248141</v>
      </c>
      <c r="I442" s="304">
        <f t="shared" ca="1" si="187"/>
        <v>86.882906153837084</v>
      </c>
      <c r="J442" s="306">
        <f t="shared" ca="1" si="188"/>
        <v>647.16315744314522</v>
      </c>
      <c r="K442" s="307">
        <f t="shared" ca="1" si="189"/>
        <v>935.11693209963607</v>
      </c>
      <c r="L442" s="304">
        <f t="shared" ca="1" si="174"/>
        <v>1137.2175821060878</v>
      </c>
      <c r="M442" s="306">
        <f t="shared" ca="1" si="190"/>
        <v>-1.3676666818443297</v>
      </c>
      <c r="N442" s="304">
        <f t="shared" ca="1" si="191"/>
        <v>-78.361528650341626</v>
      </c>
      <c r="P442" s="310">
        <f t="shared" ca="1" si="192"/>
        <v>23</v>
      </c>
      <c r="Q442" s="304">
        <f t="shared" ca="1" si="193"/>
        <v>0</v>
      </c>
      <c r="R442" s="306">
        <f t="shared" ca="1" si="194"/>
        <v>0</v>
      </c>
      <c r="S442" s="307">
        <f t="shared" ca="1" si="195"/>
        <v>7.2810000000000015</v>
      </c>
      <c r="T442" s="304">
        <f t="shared" ca="1" si="175"/>
        <v>71.426610000000025</v>
      </c>
      <c r="U442" s="311">
        <f t="shared" ca="1" si="176"/>
        <v>0</v>
      </c>
      <c r="V442" s="306">
        <f t="shared" ca="1" si="177"/>
        <v>1.1155649062732826</v>
      </c>
      <c r="W442" s="304">
        <f t="shared" ca="1" si="178"/>
        <v>27.63931771538449</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5.8618864364456975</v>
      </c>
      <c r="AH442" s="304">
        <f t="shared" ca="1" si="202"/>
        <v>-3.7418363804465504</v>
      </c>
    </row>
    <row r="443" spans="1:34" x14ac:dyDescent="0.2">
      <c r="A443" s="347">
        <f t="shared" ca="1" si="180"/>
        <v>0.1</v>
      </c>
      <c r="B443" s="304">
        <f t="shared" ca="1" si="181"/>
        <v>25.900000000000102</v>
      </c>
      <c r="D443" s="306">
        <f t="shared" ca="1" si="182"/>
        <v>-0.7658061680047521</v>
      </c>
      <c r="E443" s="307">
        <f t="shared" ca="1" si="183"/>
        <v>-6.0919593807526411</v>
      </c>
      <c r="F443" s="304">
        <f t="shared" ca="1" si="184"/>
        <v>6.1399045744778658</v>
      </c>
      <c r="G443" s="306">
        <f t="shared" ca="1" si="185"/>
        <v>17.450795737456744</v>
      </c>
      <c r="H443" s="307">
        <f t="shared" ca="1" si="186"/>
        <v>-85.7057908163234</v>
      </c>
      <c r="I443" s="304">
        <f t="shared" ca="1" si="187"/>
        <v>87.464351888765648</v>
      </c>
      <c r="J443" s="306">
        <f t="shared" ca="1" si="188"/>
        <v>648.91206604773095</v>
      </c>
      <c r="K443" s="307">
        <f t="shared" ca="1" si="189"/>
        <v>926.5768128149075</v>
      </c>
      <c r="L443" s="304">
        <f t="shared" ca="1" si="174"/>
        <v>1131.2079647476705</v>
      </c>
      <c r="M443" s="306">
        <f t="shared" ca="1" si="190"/>
        <v>-1.3699293500193612</v>
      </c>
      <c r="N443" s="304">
        <f t="shared" ca="1" si="191"/>
        <v>-78.491169987209503</v>
      </c>
      <c r="P443" s="310">
        <f t="shared" ca="1" si="192"/>
        <v>23</v>
      </c>
      <c r="Q443" s="304">
        <f t="shared" ca="1" si="193"/>
        <v>0</v>
      </c>
      <c r="R443" s="306">
        <f t="shared" ca="1" si="194"/>
        <v>0</v>
      </c>
      <c r="S443" s="307">
        <f t="shared" ca="1" si="195"/>
        <v>7.2810000000000015</v>
      </c>
      <c r="T443" s="304">
        <f t="shared" ca="1" si="175"/>
        <v>71.426610000000025</v>
      </c>
      <c r="U443" s="311">
        <f t="shared" ca="1" si="176"/>
        <v>0</v>
      </c>
      <c r="V443" s="306">
        <f t="shared" ca="1" si="177"/>
        <v>1.116520088942289</v>
      </c>
      <c r="W443" s="304">
        <f t="shared" ca="1" si="178"/>
        <v>28.034479824206013</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5.8122184083424333</v>
      </c>
      <c r="AH443" s="304">
        <f t="shared" ca="1" si="202"/>
        <v>-3.7960881356111087</v>
      </c>
    </row>
    <row r="444" spans="1:34" x14ac:dyDescent="0.2">
      <c r="A444" s="347">
        <f t="shared" ca="1" si="180"/>
        <v>0.1</v>
      </c>
      <c r="B444" s="304">
        <f t="shared" ca="1" si="181"/>
        <v>26.000000000000103</v>
      </c>
      <c r="D444" s="306">
        <f t="shared" ca="1" si="182"/>
        <v>-0.76822002553831692</v>
      </c>
      <c r="E444" s="307">
        <f t="shared" ca="1" si="183"/>
        <v>-6.0370542959611111</v>
      </c>
      <c r="F444" s="304">
        <f t="shared" ca="1" si="184"/>
        <v>6.0857363219269205</v>
      </c>
      <c r="G444" s="306">
        <f t="shared" ca="1" si="185"/>
        <v>17.373973734902911</v>
      </c>
      <c r="H444" s="307">
        <f t="shared" ca="1" si="186"/>
        <v>-86.309496245919505</v>
      </c>
      <c r="I444" s="304">
        <f t="shared" ca="1" si="187"/>
        <v>88.040809319119106</v>
      </c>
      <c r="J444" s="306">
        <f t="shared" ca="1" si="188"/>
        <v>650.6533045213489</v>
      </c>
      <c r="K444" s="307">
        <f t="shared" ca="1" si="189"/>
        <v>917.97604846179536</v>
      </c>
      <c r="L444" s="304">
        <f t="shared" ca="1" si="174"/>
        <v>1125.1798737242343</v>
      </c>
      <c r="M444" s="306">
        <f t="shared" ca="1" si="190"/>
        <v>-1.372152503732492</v>
      </c>
      <c r="N444" s="304">
        <f t="shared" ca="1" si="191"/>
        <v>-78.618547312180723</v>
      </c>
      <c r="P444" s="310">
        <f t="shared" ca="1" si="192"/>
        <v>23</v>
      </c>
      <c r="Q444" s="304">
        <f t="shared" ca="1" si="193"/>
        <v>0</v>
      </c>
      <c r="R444" s="306">
        <f t="shared" ca="1" si="194"/>
        <v>0</v>
      </c>
      <c r="S444" s="307">
        <f t="shared" ca="1" si="195"/>
        <v>7.2810000000000015</v>
      </c>
      <c r="T444" s="304">
        <f t="shared" ca="1" si="175"/>
        <v>71.426610000000025</v>
      </c>
      <c r="U444" s="311">
        <f t="shared" ca="1" si="176"/>
        <v>0</v>
      </c>
      <c r="V444" s="306">
        <f t="shared" ca="1" si="177"/>
        <v>1.1174828428180184</v>
      </c>
      <c r="W444" s="304">
        <f t="shared" ca="1" si="178"/>
        <v>28.429728502562995</v>
      </c>
      <c r="Y444" s="314" t="str">
        <f t="shared" ca="1" si="196"/>
        <v/>
      </c>
      <c r="Z444" s="315" t="str">
        <f t="shared" ca="1" si="197"/>
        <v/>
      </c>
      <c r="AA444" s="316" t="str">
        <f t="shared" ca="1" si="198"/>
        <v/>
      </c>
      <c r="AC444" s="310">
        <f t="shared" ca="1" si="199"/>
        <v>26.000000000000103</v>
      </c>
      <c r="AD444" s="323">
        <f t="shared" ca="1" si="200"/>
        <v>650.6533045213489</v>
      </c>
      <c r="AE444" s="324" t="e">
        <f t="shared" ca="1" si="179"/>
        <v>#N/A</v>
      </c>
      <c r="AG444" s="306">
        <f t="shared" ca="1" si="201"/>
        <v>5.7623986344781164</v>
      </c>
      <c r="AH444" s="304">
        <f t="shared" ca="1" si="202"/>
        <v>-3.8503611899747296</v>
      </c>
    </row>
    <row r="445" spans="1:34" x14ac:dyDescent="0.2">
      <c r="A445" s="347">
        <f t="shared" ca="1" si="180"/>
        <v>0.1</v>
      </c>
      <c r="B445" s="304">
        <f t="shared" ca="1" si="181"/>
        <v>26.100000000000104</v>
      </c>
      <c r="D445" s="306">
        <f t="shared" ca="1" si="182"/>
        <v>-0.77054288690691486</v>
      </c>
      <c r="E445" s="307">
        <f t="shared" ca="1" si="183"/>
        <v>-5.9821383133434374</v>
      </c>
      <c r="F445" s="304">
        <f t="shared" ca="1" si="184"/>
        <v>6.0315599259672705</v>
      </c>
      <c r="G445" s="306">
        <f t="shared" ca="1" si="185"/>
        <v>17.296919446212218</v>
      </c>
      <c r="H445" s="307">
        <f t="shared" ca="1" si="186"/>
        <v>-86.907710077253853</v>
      </c>
      <c r="I445" s="304">
        <f t="shared" ca="1" si="187"/>
        <v>88.612264914066856</v>
      </c>
      <c r="J445" s="306">
        <f t="shared" ca="1" si="188"/>
        <v>652.38684918040462</v>
      </c>
      <c r="K445" s="307">
        <f t="shared" ca="1" si="189"/>
        <v>909.31518814563674</v>
      </c>
      <c r="L445" s="304">
        <f t="shared" ca="1" si="174"/>
        <v>1119.134805274088</v>
      </c>
      <c r="M445" s="306">
        <f t="shared" ca="1" si="190"/>
        <v>-1.3743371979044385</v>
      </c>
      <c r="N445" s="304">
        <f t="shared" ca="1" si="191"/>
        <v>-78.743721067760092</v>
      </c>
      <c r="P445" s="310">
        <f t="shared" ca="1" si="192"/>
        <v>23</v>
      </c>
      <c r="Q445" s="304">
        <f t="shared" ca="1" si="193"/>
        <v>0</v>
      </c>
      <c r="R445" s="306">
        <f t="shared" ca="1" si="194"/>
        <v>0</v>
      </c>
      <c r="S445" s="307">
        <f t="shared" ca="1" si="195"/>
        <v>7.2810000000000015</v>
      </c>
      <c r="T445" s="304">
        <f t="shared" ca="1" si="175"/>
        <v>71.426610000000025</v>
      </c>
      <c r="U445" s="311">
        <f t="shared" ca="1" si="176"/>
        <v>0</v>
      </c>
      <c r="V445" s="306">
        <f t="shared" ca="1" si="177"/>
        <v>1.1184531240784084</v>
      </c>
      <c r="W445" s="304">
        <f t="shared" ca="1" si="178"/>
        <v>28.824996107121496</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5.7124412679624541</v>
      </c>
      <c r="AH445" s="304">
        <f t="shared" ca="1" si="202"/>
        <v>-3.9046461341248442</v>
      </c>
    </row>
    <row r="446" spans="1:34" x14ac:dyDescent="0.2">
      <c r="A446" s="347">
        <f t="shared" ca="1" si="180"/>
        <v>0.1</v>
      </c>
      <c r="B446" s="304">
        <f t="shared" ca="1" si="181"/>
        <v>26.200000000000106</v>
      </c>
      <c r="D446" s="306">
        <f t="shared" ca="1" si="182"/>
        <v>-0.77277515682480824</v>
      </c>
      <c r="E446" s="307">
        <f t="shared" ca="1" si="183"/>
        <v>-5.9272207864480819</v>
      </c>
      <c r="F446" s="304">
        <f t="shared" ca="1" si="184"/>
        <v>5.9773846868264906</v>
      </c>
      <c r="G446" s="306">
        <f t="shared" ca="1" si="185"/>
        <v>17.219641930529736</v>
      </c>
      <c r="H446" s="307">
        <f t="shared" ca="1" si="186"/>
        <v>-87.500432155898665</v>
      </c>
      <c r="I446" s="304">
        <f t="shared" ca="1" si="187"/>
        <v>89.178706514978572</v>
      </c>
      <c r="J446" s="306">
        <f t="shared" ca="1" si="188"/>
        <v>654.11267724924176</v>
      </c>
      <c r="K446" s="307">
        <f t="shared" ca="1" si="189"/>
        <v>900.59478103397907</v>
      </c>
      <c r="L446" s="304">
        <f t="shared" ca="1" si="174"/>
        <v>1113.0742806137475</v>
      </c>
      <c r="M446" s="306">
        <f t="shared" ca="1" si="190"/>
        <v>-1.3764844503097988</v>
      </c>
      <c r="N446" s="304">
        <f t="shared" ca="1" si="191"/>
        <v>-78.866749568136555</v>
      </c>
      <c r="P446" s="310">
        <f t="shared" ca="1" si="192"/>
        <v>23</v>
      </c>
      <c r="Q446" s="304">
        <f t="shared" ca="1" si="193"/>
        <v>0</v>
      </c>
      <c r="R446" s="306">
        <f t="shared" ca="1" si="194"/>
        <v>0</v>
      </c>
      <c r="S446" s="307">
        <f t="shared" ca="1" si="195"/>
        <v>7.2810000000000015</v>
      </c>
      <c r="T446" s="304">
        <f t="shared" ca="1" si="175"/>
        <v>71.426610000000025</v>
      </c>
      <c r="U446" s="311">
        <f t="shared" ca="1" si="176"/>
        <v>0</v>
      </c>
      <c r="V446" s="306">
        <f t="shared" ca="1" si="177"/>
        <v>1.1194308888503273</v>
      </c>
      <c r="W446" s="304">
        <f t="shared" ca="1" si="178"/>
        <v>29.220215875318441</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5.6623601317656647</v>
      </c>
      <c r="AH446" s="304">
        <f t="shared" ca="1" si="202"/>
        <v>-3.9589336776708541</v>
      </c>
    </row>
    <row r="447" spans="1:34" x14ac:dyDescent="0.2">
      <c r="A447" s="347">
        <f t="shared" ca="1" si="180"/>
        <v>0.1</v>
      </c>
      <c r="B447" s="304">
        <f t="shared" ca="1" si="181"/>
        <v>26.300000000000107</v>
      </c>
      <c r="D447" s="306">
        <f t="shared" ca="1" si="182"/>
        <v>-0.77491726427148866</v>
      </c>
      <c r="E447" s="307">
        <f t="shared" ca="1" si="183"/>
        <v>-5.872310948022367</v>
      </c>
      <c r="F447" s="304">
        <f t="shared" ca="1" si="184"/>
        <v>5.9232197862927016</v>
      </c>
      <c r="G447" s="306">
        <f t="shared" ca="1" si="185"/>
        <v>17.142150204102588</v>
      </c>
      <c r="H447" s="307">
        <f t="shared" ca="1" si="186"/>
        <v>-88.087663250700899</v>
      </c>
      <c r="I447" s="304">
        <f t="shared" ca="1" si="187"/>
        <v>89.740123303842722</v>
      </c>
      <c r="J447" s="306">
        <f t="shared" ca="1" si="188"/>
        <v>655.83076685597337</v>
      </c>
      <c r="K447" s="307">
        <f t="shared" ca="1" si="189"/>
        <v>891.81537626364911</v>
      </c>
      <c r="L447" s="304">
        <f t="shared" ca="1" si="174"/>
        <v>1106.9998464747716</v>
      </c>
      <c r="M447" s="306">
        <f t="shared" ca="1" si="190"/>
        <v>-1.3785952431649902</v>
      </c>
      <c r="N447" s="304">
        <f t="shared" ca="1" si="191"/>
        <v>-78.987689090165389</v>
      </c>
      <c r="P447" s="310">
        <f t="shared" ca="1" si="192"/>
        <v>23</v>
      </c>
      <c r="Q447" s="304">
        <f t="shared" ca="1" si="193"/>
        <v>0</v>
      </c>
      <c r="R447" s="306">
        <f t="shared" ca="1" si="194"/>
        <v>0</v>
      </c>
      <c r="S447" s="307">
        <f t="shared" ca="1" si="195"/>
        <v>7.2810000000000015</v>
      </c>
      <c r="T447" s="304">
        <f t="shared" ca="1" si="175"/>
        <v>71.426610000000025</v>
      </c>
      <c r="U447" s="311">
        <f t="shared" ca="1" si="176"/>
        <v>0</v>
      </c>
      <c r="V447" s="306">
        <f t="shared" ca="1" si="177"/>
        <v>1.1204160932166582</v>
      </c>
      <c r="W447" s="304">
        <f t="shared" ca="1" si="178"/>
        <v>29.615321938806197</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5.6121687278024055</v>
      </c>
      <c r="AH447" s="304">
        <f t="shared" ca="1" si="202"/>
        <v>-4.0132146511905553</v>
      </c>
    </row>
    <row r="448" spans="1:34" x14ac:dyDescent="0.2">
      <c r="A448" s="347">
        <f t="shared" ca="1" si="180"/>
        <v>0.1</v>
      </c>
      <c r="B448" s="304">
        <f t="shared" ca="1" si="181"/>
        <v>26.400000000000109</v>
      </c>
      <c r="D448" s="306">
        <f t="shared" ca="1" si="182"/>
        <v>-0.77696966177055549</v>
      </c>
      <c r="E448" s="307">
        <f t="shared" ca="1" si="183"/>
        <v>-5.8174179080710848</v>
      </c>
      <c r="F448" s="304">
        <f t="shared" ca="1" si="184"/>
        <v>5.8690742858186766</v>
      </c>
      <c r="G448" s="306">
        <f t="shared" ca="1" si="185"/>
        <v>17.064453237925534</v>
      </c>
      <c r="H448" s="307">
        <f t="shared" ca="1" si="186"/>
        <v>-88.669405041508014</v>
      </c>
      <c r="I448" s="304">
        <f t="shared" ca="1" si="187"/>
        <v>90.296505772506805</v>
      </c>
      <c r="J448" s="306">
        <f t="shared" ca="1" si="188"/>
        <v>657.54109702807477</v>
      </c>
      <c r="K448" s="307">
        <f t="shared" ca="1" si="189"/>
        <v>882.97752284903868</v>
      </c>
      <c r="L448" s="304">
        <f t="shared" ca="1" si="174"/>
        <v>1100.9130756501663</v>
      </c>
      <c r="M448" s="306">
        <f t="shared" ca="1" si="190"/>
        <v>-1.3806705246370687</v>
      </c>
      <c r="N448" s="304">
        <f t="shared" ca="1" si="191"/>
        <v>-79.106593959817189</v>
      </c>
      <c r="P448" s="310">
        <f t="shared" ca="1" si="192"/>
        <v>23</v>
      </c>
      <c r="Q448" s="304">
        <f t="shared" ca="1" si="193"/>
        <v>0</v>
      </c>
      <c r="R448" s="306">
        <f t="shared" ca="1" si="194"/>
        <v>0</v>
      </c>
      <c r="S448" s="307">
        <f t="shared" ca="1" si="195"/>
        <v>7.2810000000000015</v>
      </c>
      <c r="T448" s="304">
        <f t="shared" ca="1" si="175"/>
        <v>71.426610000000025</v>
      </c>
      <c r="U448" s="311">
        <f t="shared" ca="1" si="176"/>
        <v>0</v>
      </c>
      <c r="V448" s="306">
        <f t="shared" ca="1" si="177"/>
        <v>1.1214086932233116</v>
      </c>
      <c r="W448" s="304">
        <f t="shared" ca="1" si="178"/>
        <v>30.010249336174056</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5.5618802454585907</v>
      </c>
      <c r="AH448" s="304">
        <f t="shared" ca="1" si="202"/>
        <v>-4.0674800080766644</v>
      </c>
    </row>
    <row r="449" spans="1:34" x14ac:dyDescent="0.2">
      <c r="A449" s="347">
        <f t="shared" ca="1" si="180"/>
        <v>0.1</v>
      </c>
      <c r="B449" s="304">
        <f t="shared" ca="1" si="181"/>
        <v>26.50000000000011</v>
      </c>
      <c r="D449" s="306">
        <f t="shared" ca="1" si="182"/>
        <v>-0.77893282467773006</v>
      </c>
      <c r="E449" s="307">
        <f t="shared" ca="1" si="183"/>
        <v>-5.762550652020078</v>
      </c>
      <c r="F449" s="304">
        <f t="shared" ca="1" si="184"/>
        <v>5.8149571247307961</v>
      </c>
      <c r="G449" s="306">
        <f t="shared" ca="1" si="185"/>
        <v>16.986559955457761</v>
      </c>
      <c r="H449" s="307">
        <f t="shared" ca="1" si="186"/>
        <v>-89.245660106710019</v>
      </c>
      <c r="I449" s="304">
        <f t="shared" ca="1" si="187"/>
        <v>90.847845692689788</v>
      </c>
      <c r="J449" s="306">
        <f t="shared" ca="1" si="188"/>
        <v>659.24364768774399</v>
      </c>
      <c r="K449" s="307">
        <f t="shared" ca="1" si="189"/>
        <v>874.08176959162779</v>
      </c>
      <c r="L449" s="304">
        <f t="shared" ca="1" si="174"/>
        <v>1094.8155675496553</v>
      </c>
      <c r="M449" s="306">
        <f t="shared" ca="1" si="190"/>
        <v>-1.382711210277892</v>
      </c>
      <c r="N449" s="304">
        <f t="shared" ca="1" si="191"/>
        <v>-79.223516634349309</v>
      </c>
      <c r="P449" s="310">
        <f t="shared" ca="1" si="192"/>
        <v>23</v>
      </c>
      <c r="Q449" s="304">
        <f t="shared" ca="1" si="193"/>
        <v>0</v>
      </c>
      <c r="R449" s="306">
        <f t="shared" ca="1" si="194"/>
        <v>0</v>
      </c>
      <c r="S449" s="307">
        <f t="shared" ca="1" si="195"/>
        <v>7.2810000000000015</v>
      </c>
      <c r="T449" s="304">
        <f t="shared" ca="1" si="175"/>
        <v>71.426610000000025</v>
      </c>
      <c r="U449" s="311">
        <f t="shared" ca="1" si="176"/>
        <v>0</v>
      </c>
      <c r="V449" s="306">
        <f t="shared" ca="1" si="177"/>
        <v>1.1224086448861612</v>
      </c>
      <c r="W449" s="304">
        <f t="shared" ca="1" si="178"/>
        <v>30.404934024951238</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5.5115075696041496</v>
      </c>
      <c r="AH449" s="304">
        <f t="shared" ca="1" si="202"/>
        <v>-4.1217208262840339</v>
      </c>
    </row>
    <row r="450" spans="1:34" x14ac:dyDescent="0.2">
      <c r="A450" s="347">
        <f t="shared" ca="1" si="180"/>
        <v>0.1</v>
      </c>
      <c r="B450" s="304">
        <f t="shared" ca="1" si="181"/>
        <v>26.600000000000112</v>
      </c>
      <c r="D450" s="306">
        <f t="shared" ca="1" si="182"/>
        <v>-0.78080725047777155</v>
      </c>
      <c r="E450" s="307">
        <f t="shared" ca="1" si="183"/>
        <v>-5.7077180389838311</v>
      </c>
      <c r="F450" s="304">
        <f t="shared" ca="1" si="184"/>
        <v>5.7608771185419405</v>
      </c>
      <c r="G450" s="306">
        <f t="shared" ca="1" si="185"/>
        <v>16.908479230409984</v>
      </c>
      <c r="H450" s="307">
        <f t="shared" ca="1" si="186"/>
        <v>-89.816431910608401</v>
      </c>
      <c r="I450" s="304">
        <f t="shared" ca="1" si="187"/>
        <v>91.39413608672146</v>
      </c>
      <c r="J450" s="306">
        <f t="shared" ca="1" si="188"/>
        <v>660.93839964703739</v>
      </c>
      <c r="K450" s="307">
        <f t="shared" ca="1" si="189"/>
        <v>865.12866499076188</v>
      </c>
      <c r="L450" s="304">
        <f t="shared" ca="1" si="174"/>
        <v>1088.7089487630221</v>
      </c>
      <c r="M450" s="306">
        <f t="shared" ca="1" si="190"/>
        <v>-1.3847181843878102</v>
      </c>
      <c r="N450" s="304">
        <f t="shared" ca="1" si="191"/>
        <v>-79.338507780439642</v>
      </c>
      <c r="P450" s="310">
        <f t="shared" ca="1" si="192"/>
        <v>23</v>
      </c>
      <c r="Q450" s="304">
        <f t="shared" ca="1" si="193"/>
        <v>0</v>
      </c>
      <c r="R450" s="306">
        <f t="shared" ca="1" si="194"/>
        <v>0</v>
      </c>
      <c r="S450" s="307">
        <f t="shared" ca="1" si="195"/>
        <v>7.2810000000000015</v>
      </c>
      <c r="T450" s="304">
        <f t="shared" ca="1" si="175"/>
        <v>71.426610000000025</v>
      </c>
      <c r="U450" s="311">
        <f t="shared" ca="1" si="176"/>
        <v>0</v>
      </c>
      <c r="V450" s="306">
        <f t="shared" ca="1" si="177"/>
        <v>1.1234159041979095</v>
      </c>
      <c r="W450" s="304">
        <f t="shared" ca="1" si="178"/>
        <v>30.799312892897227</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5.4610632881315881</v>
      </c>
      <c r="AH450" s="304">
        <f t="shared" ca="1" si="202"/>
        <v>-4.1759283099781941</v>
      </c>
    </row>
    <row r="451" spans="1:34" x14ac:dyDescent="0.2">
      <c r="A451" s="347">
        <f t="shared" ca="1" si="180"/>
        <v>0.1</v>
      </c>
      <c r="B451" s="304">
        <f t="shared" ca="1" si="181"/>
        <v>26.700000000000113</v>
      </c>
      <c r="D451" s="306">
        <f t="shared" ca="1" si="182"/>
        <v>-0.78259345809009417</v>
      </c>
      <c r="E451" s="307">
        <f t="shared" ca="1" si="183"/>
        <v>-5.6529288001359701</v>
      </c>
      <c r="F451" s="304">
        <f t="shared" ca="1" si="184"/>
        <v>5.7068429573672441</v>
      </c>
      <c r="G451" s="306">
        <f t="shared" ca="1" si="185"/>
        <v>16.830219884600975</v>
      </c>
      <c r="H451" s="307">
        <f t="shared" ca="1" si="186"/>
        <v>-90.381724790622002</v>
      </c>
      <c r="I451" s="304">
        <f t="shared" ca="1" si="187"/>
        <v>91.935371198966465</v>
      </c>
      <c r="J451" s="306">
        <f t="shared" ca="1" si="188"/>
        <v>662.62533460278792</v>
      </c>
      <c r="K451" s="307">
        <f t="shared" ca="1" si="189"/>
        <v>856.11875715570034</v>
      </c>
      <c r="L451" s="304">
        <f t="shared" ca="1" si="174"/>
        <v>1082.5948736306104</v>
      </c>
      <c r="M451" s="306">
        <f t="shared" ca="1" si="190"/>
        <v>-1.3866923013128105</v>
      </c>
      <c r="N451" s="304">
        <f t="shared" ca="1" si="191"/>
        <v>-79.451616348507514</v>
      </c>
      <c r="P451" s="310">
        <f t="shared" ca="1" si="192"/>
        <v>23</v>
      </c>
      <c r="Q451" s="304">
        <f t="shared" ca="1" si="193"/>
        <v>0</v>
      </c>
      <c r="R451" s="306">
        <f t="shared" ca="1" si="194"/>
        <v>0</v>
      </c>
      <c r="S451" s="307">
        <f t="shared" ca="1" si="195"/>
        <v>7.2810000000000015</v>
      </c>
      <c r="T451" s="304">
        <f t="shared" ca="1" si="175"/>
        <v>71.426610000000025</v>
      </c>
      <c r="U451" s="311">
        <f t="shared" ca="1" si="176"/>
        <v>0</v>
      </c>
      <c r="V451" s="306">
        <f t="shared" ca="1" si="177"/>
        <v>1.1244304271348751</v>
      </c>
      <c r="W451" s="304">
        <f t="shared" ca="1" si="178"/>
        <v>31.193323768584929</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5.4105596990571367</v>
      </c>
      <c r="AH451" s="304">
        <f t="shared" ca="1" si="202"/>
        <v>-4.2300937910860075</v>
      </c>
    </row>
    <row r="452" spans="1:34" x14ac:dyDescent="0.2">
      <c r="A452" s="347">
        <f t="shared" ca="1" si="180"/>
        <v>0.1</v>
      </c>
      <c r="B452" s="304">
        <f t="shared" ca="1" si="181"/>
        <v>26.800000000000114</v>
      </c>
      <c r="D452" s="306">
        <f t="shared" ca="1" si="182"/>
        <v>-0.78429198718291415</v>
      </c>
      <c r="E452" s="307">
        <f t="shared" ca="1" si="183"/>
        <v>-5.598191537181644</v>
      </c>
      <c r="F452" s="304">
        <f t="shared" ca="1" si="184"/>
        <v>5.6528632044417542</v>
      </c>
      <c r="G452" s="306">
        <f t="shared" ca="1" si="185"/>
        <v>16.751790685882685</v>
      </c>
      <c r="H452" s="307">
        <f t="shared" ca="1" si="186"/>
        <v>-90.941543944340168</v>
      </c>
      <c r="I452" s="304">
        <f t="shared" ca="1" si="187"/>
        <v>92.471546467894541</v>
      </c>
      <c r="J452" s="306">
        <f t="shared" ca="1" si="188"/>
        <v>664.30443513131206</v>
      </c>
      <c r="K452" s="307">
        <f t="shared" ca="1" si="189"/>
        <v>847.05259371895227</v>
      </c>
      <c r="L452" s="304">
        <f t="shared" ref="L452:L515" ca="1" si="203">SQRT(pos_x^2+pos_z^2)</f>
        <v>1076.4750248199612</v>
      </c>
      <c r="M452" s="306">
        <f t="shared" ca="1" si="190"/>
        <v>-1.3886343866787942</v>
      </c>
      <c r="N452" s="304">
        <f t="shared" ca="1" si="191"/>
        <v>-79.562889643432499</v>
      </c>
      <c r="P452" s="310">
        <f t="shared" ca="1" si="192"/>
        <v>23</v>
      </c>
      <c r="Q452" s="304">
        <f t="shared" ca="1" si="193"/>
        <v>0</v>
      </c>
      <c r="R452" s="306">
        <f t="shared" ca="1" si="194"/>
        <v>0</v>
      </c>
      <c r="S452" s="307">
        <f t="shared" ca="1" si="195"/>
        <v>7.2810000000000015</v>
      </c>
      <c r="T452" s="304">
        <f t="shared" ref="T452:T515" ca="1" si="204">m*g</f>
        <v>71.426610000000025</v>
      </c>
      <c r="U452" s="311">
        <f t="shared" ref="U452:U515" ca="1" si="205">IF(pos_xz&lt;L_rampe,Poids*COS(Beta),0)</f>
        <v>0</v>
      </c>
      <c r="V452" s="306">
        <f t="shared" ref="V452:V515" ca="1" si="206">Rho_moyen*(20000-Alt_rampe-pos_z)/(20000+Alt_rampe+pos_z)</f>
        <v>1.1254521696637012</v>
      </c>
      <c r="W452" s="304">
        <f t="shared" ref="W452:W515" ca="1" si="207">1/2*Rho*Sref*Cx*vit_xz^2</f>
        <v>31.586905431283437</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5.3600088172185583</v>
      </c>
      <c r="AH452" s="304">
        <f t="shared" ca="1" si="202"/>
        <v>-4.2842087307491994</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-0.78590339749580052</v>
      </c>
      <c r="E453" s="307">
        <f t="shared" ref="E453:E516" ca="1" si="212">IF(AND(L452&lt;L_rampe,Poussee&lt;Poids*SIN(M452)),0,(-W452+Poussee)/m*SIN(M452)+U452/m*COS(M452)-Poids/m)</f>
        <v>-5.5435147209305908</v>
      </c>
      <c r="F453" s="304">
        <f t="shared" ref="F453:F516" ca="1" si="213">SQRT(acc_x^2+acc_z^2)</f>
        <v>5.5989462947388242</v>
      </c>
      <c r="G453" s="306">
        <f t="shared" ref="G453:G516" ca="1" si="214">G452+acc_x*pas</f>
        <v>16.673200346133104</v>
      </c>
      <c r="H453" s="307">
        <f t="shared" ref="H453:H516" ca="1" si="215">H452+acc_z*pas</f>
        <v>-91.495895416433228</v>
      </c>
      <c r="I453" s="304">
        <f t="shared" ref="I453:I516" ca="1" si="216">SQRT(vit_x^2+vit_z^2)</f>
        <v>93.002658498761093</v>
      </c>
      <c r="J453" s="306">
        <f t="shared" ref="J453:J516" ca="1" si="217">J452+0.5*(vit_x+G452)*pas*(K452&gt;=0)</f>
        <v>665.97568468291286</v>
      </c>
      <c r="K453" s="307">
        <f t="shared" ref="K453:K516" ca="1" si="218">K452+0.5*(vit_z+H452)*pas</f>
        <v>837.93072175091356</v>
      </c>
      <c r="L453" s="304">
        <f t="shared" ca="1" si="203"/>
        <v>1070.3511139074326</v>
      </c>
      <c r="M453" s="306">
        <f t="shared" ref="M453:M516" ca="1" si="219">IF(AND(L452&gt;L_rampe,G453&gt;0),ATAN2(G453,H453),$M$4)</f>
        <v>-1.3905452385664498</v>
      </c>
      <c r="N453" s="304">
        <f t="shared" ref="N453:N516" ca="1" si="220">DEGREES(Beta)</f>
        <v>-79.672373391869769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7.2810000000000015</v>
      </c>
      <c r="T453" s="304">
        <f t="shared" ca="1" si="204"/>
        <v>71.426610000000025</v>
      </c>
      <c r="U453" s="311">
        <f t="shared" ca="1" si="205"/>
        <v>0</v>
      </c>
      <c r="V453" s="306">
        <f t="shared" ca="1" si="206"/>
        <v>1.1264810877479856</v>
      </c>
      <c r="W453" s="304">
        <f t="shared" ca="1" si="207"/>
        <v>31.979997620146964</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5.3094223806010827</v>
      </c>
      <c r="AH453" s="304">
        <f t="shared" ref="AH453:AH516" ca="1" si="231">IF(AND(L452&lt;L_rampe,Poussee&lt;Poids*SIN(M452)), g*SIN(M452), (-W452+Poussee)/m)</f>
        <v>-4.3382647206816962</v>
      </c>
    </row>
    <row r="454" spans="1:34" x14ac:dyDescent="0.2">
      <c r="A454" s="347">
        <f t="shared" ca="1" si="209"/>
        <v>0.1</v>
      </c>
      <c r="B454" s="304">
        <f t="shared" ca="1" si="210"/>
        <v>27.000000000000117</v>
      </c>
      <c r="D454" s="306">
        <f t="shared" ca="1" si="211"/>
        <v>-0.78742826817048428</v>
      </c>
      <c r="E454" s="307">
        <f t="shared" ca="1" si="212"/>
        <v>-5.4889066899697569</v>
      </c>
      <c r="F454" s="304">
        <f t="shared" ca="1" si="213"/>
        <v>5.54510053368816</v>
      </c>
      <c r="G454" s="306">
        <f t="shared" ca="1" si="214"/>
        <v>16.594457519316055</v>
      </c>
      <c r="H454" s="307">
        <f t="shared" ca="1" si="215"/>
        <v>-92.044786085430204</v>
      </c>
      <c r="I454" s="304">
        <f t="shared" ca="1" si="216"/>
        <v>93.528705036865503</v>
      </c>
      <c r="J454" s="306">
        <f t="shared" ca="1" si="217"/>
        <v>667.63906757618531</v>
      </c>
      <c r="K454" s="307">
        <f t="shared" ca="1" si="218"/>
        <v>828.7536876758204</v>
      </c>
      <c r="L454" s="304">
        <f t="shared" ca="1" si="203"/>
        <v>1064.2248819635206</v>
      </c>
      <c r="M454" s="306">
        <f t="shared" ca="1" si="219"/>
        <v>-1.392425628629961</v>
      </c>
      <c r="N454" s="304">
        <f t="shared" ca="1" si="220"/>
        <v>-79.780111806347293</v>
      </c>
      <c r="P454" s="310">
        <f t="shared" ca="1" si="221"/>
        <v>23</v>
      </c>
      <c r="Q454" s="304">
        <f t="shared" ca="1" si="222"/>
        <v>0</v>
      </c>
      <c r="R454" s="306">
        <f t="shared" ca="1" si="223"/>
        <v>0</v>
      </c>
      <c r="S454" s="307">
        <f t="shared" ca="1" si="224"/>
        <v>7.2810000000000015</v>
      </c>
      <c r="T454" s="304">
        <f t="shared" ca="1" si="204"/>
        <v>71.426610000000025</v>
      </c>
      <c r="U454" s="311">
        <f t="shared" ca="1" si="205"/>
        <v>0</v>
      </c>
      <c r="V454" s="306">
        <f t="shared" ca="1" si="206"/>
        <v>1.1275171373548309</v>
      </c>
      <c r="W454" s="304">
        <f t="shared" ca="1" si="207"/>
        <v>32.372541042717927</v>
      </c>
      <c r="Y454" s="314" t="str">
        <f t="shared" ca="1" si="225"/>
        <v/>
      </c>
      <c r="Z454" s="315" t="str">
        <f t="shared" ca="1" si="226"/>
        <v/>
      </c>
      <c r="AA454" s="316" t="str">
        <f t="shared" ca="1" si="227"/>
        <v/>
      </c>
      <c r="AC454" s="310">
        <f t="shared" ca="1" si="228"/>
        <v>27.000000000000117</v>
      </c>
      <c r="AD454" s="323">
        <f t="shared" ca="1" si="229"/>
        <v>667.63906757618531</v>
      </c>
      <c r="AE454" s="324" t="e">
        <f t="shared" ca="1" si="208"/>
        <v>#N/A</v>
      </c>
      <c r="AG454" s="306">
        <f t="shared" ca="1" si="230"/>
        <v>5.2588118563205759</v>
      </c>
      <c r="AH454" s="304">
        <f t="shared" ca="1" si="231"/>
        <v>-4.3922534844316656</v>
      </c>
    </row>
    <row r="455" spans="1:34" x14ac:dyDescent="0.2">
      <c r="A455" s="347">
        <f t="shared" ca="1" si="209"/>
        <v>0.1</v>
      </c>
      <c r="B455" s="304">
        <f t="shared" ca="1" si="210"/>
        <v>27.100000000000119</v>
      </c>
      <c r="D455" s="306">
        <f t="shared" ca="1" si="211"/>
        <v>-0.7888671970898723</v>
      </c>
      <c r="E455" s="307">
        <f t="shared" ca="1" si="212"/>
        <v>-5.434375649434136</v>
      </c>
      <c r="F455" s="304">
        <f t="shared" ca="1" si="213"/>
        <v>5.4913340959922587</v>
      </c>
      <c r="G455" s="306">
        <f t="shared" ca="1" si="214"/>
        <v>16.515570799607069</v>
      </c>
      <c r="H455" s="307">
        <f t="shared" ca="1" si="215"/>
        <v>-92.588223650373621</v>
      </c>
      <c r="I455" s="304">
        <f t="shared" ca="1" si="216"/>
        <v>94.049684941356603</v>
      </c>
      <c r="J455" s="306">
        <f t="shared" ca="1" si="217"/>
        <v>669.29456899213142</v>
      </c>
      <c r="K455" s="307">
        <f t="shared" ca="1" si="218"/>
        <v>819.52203718903024</v>
      </c>
      <c r="L455" s="304">
        <f t="shared" ca="1" si="203"/>
        <v>1058.0981001404459</v>
      </c>
      <c r="M455" s="306">
        <f t="shared" ca="1" si="219"/>
        <v>-1.394276303162604</v>
      </c>
      <c r="N455" s="304">
        <f t="shared" ca="1" si="220"/>
        <v>-79.886147646320083</v>
      </c>
      <c r="P455" s="310">
        <f t="shared" ca="1" si="221"/>
        <v>23</v>
      </c>
      <c r="Q455" s="304">
        <f t="shared" ca="1" si="222"/>
        <v>0</v>
      </c>
      <c r="R455" s="306">
        <f t="shared" ca="1" si="223"/>
        <v>0</v>
      </c>
      <c r="S455" s="307">
        <f t="shared" ca="1" si="224"/>
        <v>7.2810000000000015</v>
      </c>
      <c r="T455" s="304">
        <f t="shared" ca="1" si="204"/>
        <v>71.426610000000025</v>
      </c>
      <c r="U455" s="311">
        <f t="shared" ca="1" si="205"/>
        <v>0</v>
      </c>
      <c r="V455" s="306">
        <f t="shared" ca="1" si="206"/>
        <v>1.1285602744613146</v>
      </c>
      <c r="W455" s="304">
        <f t="shared" ca="1" si="207"/>
        <v>32.764477382751544</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5.2081884462908326</v>
      </c>
      <c r="AH455" s="304">
        <f t="shared" ca="1" si="231"/>
        <v>-4.4461668785493638</v>
      </c>
    </row>
    <row r="456" spans="1:34" x14ac:dyDescent="0.2">
      <c r="A456" s="347">
        <f t="shared" ca="1" si="209"/>
        <v>0.1</v>
      </c>
      <c r="B456" s="304">
        <f t="shared" ca="1" si="210"/>
        <v>27.20000000000012</v>
      </c>
      <c r="D456" s="306">
        <f t="shared" ca="1" si="211"/>
        <v>-0.79022080022516328</v>
      </c>
      <c r="E456" s="307">
        <f t="shared" ca="1" si="212"/>
        <v>-5.379929669874608</v>
      </c>
      <c r="F456" s="304">
        <f t="shared" ca="1" si="213"/>
        <v>5.4376550245400459</v>
      </c>
      <c r="G456" s="306">
        <f t="shared" ca="1" si="214"/>
        <v>16.436548719584554</v>
      </c>
      <c r="H456" s="307">
        <f t="shared" ca="1" si="215"/>
        <v>-93.126216617361081</v>
      </c>
      <c r="I456" s="304">
        <f t="shared" ca="1" si="216"/>
        <v>94.565598159557666</v>
      </c>
      <c r="J456" s="306">
        <f t="shared" ca="1" si="217"/>
        <v>670.94217496809097</v>
      </c>
      <c r="K456" s="307">
        <f t="shared" ca="1" si="218"/>
        <v>810.23631517564354</v>
      </c>
      <c r="L456" s="304">
        <f t="shared" ca="1" si="203"/>
        <v>1051.9725702604212</v>
      </c>
      <c r="M456" s="306">
        <f t="shared" ca="1" si="219"/>
        <v>-1.396097984112098</v>
      </c>
      <c r="N456" s="304">
        <f t="shared" ca="1" si="220"/>
        <v>-79.990522276345473</v>
      </c>
      <c r="P456" s="310">
        <f t="shared" ca="1" si="221"/>
        <v>23</v>
      </c>
      <c r="Q456" s="304">
        <f t="shared" ca="1" si="222"/>
        <v>0</v>
      </c>
      <c r="R456" s="306">
        <f t="shared" ca="1" si="223"/>
        <v>0</v>
      </c>
      <c r="S456" s="307">
        <f t="shared" ca="1" si="224"/>
        <v>7.2810000000000015</v>
      </c>
      <c r="T456" s="304">
        <f t="shared" ca="1" si="204"/>
        <v>71.426610000000025</v>
      </c>
      <c r="U456" s="311">
        <f t="shared" ca="1" si="205"/>
        <v>0</v>
      </c>
      <c r="V456" s="306">
        <f t="shared" ca="1" si="206"/>
        <v>1.1296104550608719</v>
      </c>
      <c r="W456" s="304">
        <f t="shared" ca="1" si="207"/>
        <v>33.155749307370449</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5.1575630925999061</v>
      </c>
      <c r="AH456" s="304">
        <f t="shared" ca="1" si="231"/>
        <v>-4.4999968936617964</v>
      </c>
    </row>
    <row r="457" spans="1:34" x14ac:dyDescent="0.2">
      <c r="A457" s="347">
        <f t="shared" ca="1" si="209"/>
        <v>0.1</v>
      </c>
      <c r="B457" s="304">
        <f t="shared" ca="1" si="210"/>
        <v>27.300000000000122</v>
      </c>
      <c r="D457" s="306">
        <f t="shared" ca="1" si="211"/>
        <v>-0.79148971099102006</v>
      </c>
      <c r="E457" s="307">
        <f t="shared" ca="1" si="212"/>
        <v>-5.3255766862214324</v>
      </c>
      <c r="F457" s="304">
        <f t="shared" ca="1" si="213"/>
        <v>5.3840712294164446</v>
      </c>
      <c r="G457" s="306">
        <f t="shared" ca="1" si="214"/>
        <v>16.357399748485452</v>
      </c>
      <c r="H457" s="307">
        <f t="shared" ca="1" si="215"/>
        <v>-93.658774285983228</v>
      </c>
      <c r="I457" s="304">
        <f t="shared" ca="1" si="216"/>
        <v>95.076445701785175</v>
      </c>
      <c r="J457" s="306">
        <f t="shared" ca="1" si="217"/>
        <v>672.58187239149447</v>
      </c>
      <c r="K457" s="307">
        <f t="shared" ca="1" si="218"/>
        <v>800.89706563047628</v>
      </c>
      <c r="L457" s="304">
        <f t="shared" ca="1" si="203"/>
        <v>1045.8501254028495</v>
      </c>
      <c r="M457" s="306">
        <f t="shared" ca="1" si="219"/>
        <v>-1.3978913700484017</v>
      </c>
      <c r="N457" s="304">
        <f t="shared" ca="1" si="220"/>
        <v>-80.0932757215338</v>
      </c>
      <c r="P457" s="310">
        <f t="shared" ca="1" si="221"/>
        <v>23</v>
      </c>
      <c r="Q457" s="304">
        <f t="shared" ca="1" si="222"/>
        <v>0</v>
      </c>
      <c r="R457" s="306">
        <f t="shared" ca="1" si="223"/>
        <v>0</v>
      </c>
      <c r="S457" s="307">
        <f t="shared" ca="1" si="224"/>
        <v>7.2810000000000015</v>
      </c>
      <c r="T457" s="304">
        <f t="shared" ca="1" si="204"/>
        <v>71.426610000000025</v>
      </c>
      <c r="U457" s="311">
        <f t="shared" ca="1" si="205"/>
        <v>0</v>
      </c>
      <c r="V457" s="306">
        <f t="shared" ca="1" si="206"/>
        <v>1.1306676351695992</v>
      </c>
      <c r="W457" s="304">
        <f t="shared" ca="1" si="207"/>
        <v>33.546300473558134</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5.1069464826185396</v>
      </c>
      <c r="AH457" s="304">
        <f t="shared" ca="1" si="231"/>
        <v>-4.5537356554553554</v>
      </c>
    </row>
    <row r="458" spans="1:34" x14ac:dyDescent="0.2">
      <c r="A458" s="347">
        <f t="shared" ca="1" si="209"/>
        <v>0.1</v>
      </c>
      <c r="B458" s="304">
        <f t="shared" ca="1" si="210"/>
        <v>27.400000000000123</v>
      </c>
      <c r="D458" s="306">
        <f t="shared" ca="1" si="211"/>
        <v>-0.79267457960876886</v>
      </c>
      <c r="E458" s="307">
        <f t="shared" ca="1" si="212"/>
        <v>-5.2713244968419684</v>
      </c>
      <c r="F458" s="304">
        <f t="shared" ca="1" si="213"/>
        <v>5.3305904870064973</v>
      </c>
      <c r="G458" s="306">
        <f t="shared" ca="1" si="214"/>
        <v>16.278132290524574</v>
      </c>
      <c r="H458" s="307">
        <f t="shared" ca="1" si="215"/>
        <v>-94.18590673566743</v>
      </c>
      <c r="I458" s="304">
        <f t="shared" ca="1" si="216"/>
        <v>95.582229616637747</v>
      </c>
      <c r="J458" s="306">
        <f t="shared" ca="1" si="217"/>
        <v>674.21364899344496</v>
      </c>
      <c r="K458" s="307">
        <f t="shared" ca="1" si="218"/>
        <v>791.50483157939379</v>
      </c>
      <c r="L458" s="304">
        <f t="shared" ca="1" si="203"/>
        <v>1039.7326304885216</v>
      </c>
      <c r="M458" s="306">
        <f t="shared" ca="1" si="219"/>
        <v>-1.3996571370864914</v>
      </c>
      <c r="N458" s="304">
        <f t="shared" ca="1" si="220"/>
        <v>-80.194446720419648</v>
      </c>
      <c r="P458" s="310">
        <f t="shared" ca="1" si="221"/>
        <v>23</v>
      </c>
      <c r="Q458" s="304">
        <f t="shared" ca="1" si="222"/>
        <v>0</v>
      </c>
      <c r="R458" s="306">
        <f t="shared" ca="1" si="223"/>
        <v>0</v>
      </c>
      <c r="S458" s="307">
        <f t="shared" ca="1" si="224"/>
        <v>7.2810000000000015</v>
      </c>
      <c r="T458" s="304">
        <f t="shared" ca="1" si="204"/>
        <v>71.426610000000025</v>
      </c>
      <c r="U458" s="311">
        <f t="shared" ca="1" si="205"/>
        <v>0</v>
      </c>
      <c r="V458" s="306">
        <f t="shared" ca="1" si="206"/>
        <v>1.1317317708324719</v>
      </c>
      <c r="W458" s="304">
        <f t="shared" ca="1" si="207"/>
        <v>33.936075534000253</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5.0563490538618892</v>
      </c>
      <c r="AH458" s="304">
        <f t="shared" ca="1" si="231"/>
        <v>-4.6073754255676596</v>
      </c>
    </row>
    <row r="459" spans="1:34" x14ac:dyDescent="0.2">
      <c r="A459" s="347">
        <f t="shared" ca="1" si="209"/>
        <v>0.1</v>
      </c>
      <c r="B459" s="304">
        <f t="shared" ca="1" si="210"/>
        <v>27.500000000000124</v>
      </c>
      <c r="D459" s="306">
        <f t="shared" ca="1" si="211"/>
        <v>-0.79377607247758519</v>
      </c>
      <c r="E459" s="307">
        <f t="shared" ca="1" si="212"/>
        <v>-5.2171807626912399</v>
      </c>
      <c r="F459" s="304">
        <f t="shared" ca="1" si="213"/>
        <v>5.2772204391927282</v>
      </c>
      <c r="G459" s="306">
        <f t="shared" ca="1" si="214"/>
        <v>16.198754683276817</v>
      </c>
      <c r="H459" s="307">
        <f t="shared" ca="1" si="215"/>
        <v>-94.707624811936554</v>
      </c>
      <c r="I459" s="304">
        <f t="shared" ca="1" si="216"/>
        <v>96.082952966733501</v>
      </c>
      <c r="J459" s="306">
        <f t="shared" ca="1" si="217"/>
        <v>675.83749334213508</v>
      </c>
      <c r="K459" s="307">
        <f t="shared" ca="1" si="218"/>
        <v>782.06015500201363</v>
      </c>
      <c r="L459" s="304">
        <f t="shared" ca="1" si="203"/>
        <v>1033.6219828587016</v>
      </c>
      <c r="M459" s="306">
        <f t="shared" ca="1" si="219"/>
        <v>-1.401395939766501</v>
      </c>
      <c r="N459" s="304">
        <f t="shared" ca="1" si="220"/>
        <v>-80.294072775390234</v>
      </c>
      <c r="P459" s="310">
        <f t="shared" ca="1" si="221"/>
        <v>23</v>
      </c>
      <c r="Q459" s="304">
        <f t="shared" ca="1" si="222"/>
        <v>0</v>
      </c>
      <c r="R459" s="306">
        <f t="shared" ca="1" si="223"/>
        <v>0</v>
      </c>
      <c r="S459" s="307">
        <f t="shared" ca="1" si="224"/>
        <v>7.2810000000000015</v>
      </c>
      <c r="T459" s="304">
        <f t="shared" ca="1" si="204"/>
        <v>71.426610000000025</v>
      </c>
      <c r="U459" s="311">
        <f t="shared" ca="1" si="205"/>
        <v>0</v>
      </c>
      <c r="V459" s="306">
        <f t="shared" ca="1" si="206"/>
        <v>1.1328028181294738</v>
      </c>
      <c r="W459" s="304">
        <f t="shared" ca="1" si="207"/>
        <v>34.325020142283321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5.0057809986243207</v>
      </c>
      <c r="AH459" s="304">
        <f t="shared" ca="1" si="231"/>
        <v>-4.6609086023898154</v>
      </c>
    </row>
    <row r="460" spans="1:34" x14ac:dyDescent="0.2">
      <c r="A460" s="347">
        <f t="shared" ca="1" si="209"/>
        <v>0.1</v>
      </c>
      <c r="B460" s="304">
        <f t="shared" ca="1" si="210"/>
        <v>27.600000000000126</v>
      </c>
      <c r="D460" s="306">
        <f t="shared" ca="1" si="211"/>
        <v>-0.7947948715536719</v>
      </c>
      <c r="E460" s="307">
        <f t="shared" ca="1" si="212"/>
        <v>-5.16315300655386</v>
      </c>
      <c r="F460" s="304">
        <f t="shared" ca="1" si="213"/>
        <v>5.2239685926443107</v>
      </c>
      <c r="G460" s="306">
        <f t="shared" ca="1" si="214"/>
        <v>16.11927519612145</v>
      </c>
      <c r="H460" s="307">
        <f t="shared" ca="1" si="215"/>
        <v>-95.223940112591947</v>
      </c>
      <c r="I460" s="304">
        <f t="shared" ca="1" si="216"/>
        <v>96.578619804876041</v>
      </c>
      <c r="J460" s="306">
        <f t="shared" ca="1" si="217"/>
        <v>677.45339483610496</v>
      </c>
      <c r="K460" s="307">
        <f t="shared" ca="1" si="218"/>
        <v>772.56357675578715</v>
      </c>
      <c r="L460" s="304">
        <f t="shared" ca="1" si="203"/>
        <v>1027.5201128467795</v>
      </c>
      <c r="M460" s="306">
        <f t="shared" ca="1" si="219"/>
        <v>-1.4031084118934687</v>
      </c>
      <c r="N460" s="304">
        <f t="shared" ca="1" si="220"/>
        <v>-80.392190200799277</v>
      </c>
      <c r="P460" s="310">
        <f t="shared" ca="1" si="221"/>
        <v>23</v>
      </c>
      <c r="Q460" s="304">
        <f t="shared" ca="1" si="222"/>
        <v>0</v>
      </c>
      <c r="R460" s="306">
        <f t="shared" ca="1" si="223"/>
        <v>0</v>
      </c>
      <c r="S460" s="307">
        <f t="shared" ca="1" si="224"/>
        <v>7.2810000000000015</v>
      </c>
      <c r="T460" s="304">
        <f t="shared" ca="1" si="204"/>
        <v>71.426610000000025</v>
      </c>
      <c r="U460" s="311">
        <f t="shared" ca="1" si="205"/>
        <v>0</v>
      </c>
      <c r="V460" s="306">
        <f t="shared" ca="1" si="206"/>
        <v>1.1338807331816438</v>
      </c>
      <c r="W460" s="304">
        <f t="shared" ca="1" si="207"/>
        <v>34.713080957460576</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4.955252268405455</v>
      </c>
      <c r="AH460" s="304">
        <f t="shared" ca="1" si="231"/>
        <v>-4.7143277217804309</v>
      </c>
    </row>
    <row r="461" spans="1:34" x14ac:dyDescent="0.2">
      <c r="A461" s="347">
        <f t="shared" ca="1" si="209"/>
        <v>0.1</v>
      </c>
      <c r="B461" s="304">
        <f t="shared" ca="1" si="210"/>
        <v>27.700000000000127</v>
      </c>
      <c r="D461" s="306">
        <f t="shared" ca="1" si="211"/>
        <v>-0.79573167373741216</v>
      </c>
      <c r="E461" s="307">
        <f t="shared" ca="1" si="212"/>
        <v>-5.1092486123758265</v>
      </c>
      <c r="F461" s="304">
        <f t="shared" ca="1" si="213"/>
        <v>5.1708423181966454</v>
      </c>
      <c r="G461" s="306">
        <f t="shared" ca="1" si="214"/>
        <v>16.039702028747708</v>
      </c>
      <c r="H461" s="307">
        <f t="shared" ca="1" si="215"/>
        <v>-95.734864973829531</v>
      </c>
      <c r="I461" s="304">
        <f t="shared" ca="1" si="216"/>
        <v>97.069235150630419</v>
      </c>
      <c r="J461" s="306">
        <f t="shared" ca="1" si="217"/>
        <v>679.06134369734843</v>
      </c>
      <c r="K461" s="307">
        <f t="shared" ca="1" si="218"/>
        <v>763.01563650146613</v>
      </c>
      <c r="L461" s="304">
        <f t="shared" ca="1" si="203"/>
        <v>1021.4289843399715</v>
      </c>
      <c r="M461" s="306">
        <f t="shared" ca="1" si="219"/>
        <v>-1.4047951673388024</v>
      </c>
      <c r="N461" s="304">
        <f t="shared" ca="1" si="220"/>
        <v>-80.488834168887607</v>
      </c>
      <c r="P461" s="310">
        <f t="shared" ca="1" si="221"/>
        <v>23</v>
      </c>
      <c r="Q461" s="304">
        <f t="shared" ca="1" si="222"/>
        <v>0</v>
      </c>
      <c r="R461" s="306">
        <f t="shared" ca="1" si="223"/>
        <v>0</v>
      </c>
      <c r="S461" s="307">
        <f t="shared" ca="1" si="224"/>
        <v>7.2810000000000015</v>
      </c>
      <c r="T461" s="304">
        <f t="shared" ca="1" si="204"/>
        <v>71.426610000000025</v>
      </c>
      <c r="U461" s="311">
        <f t="shared" ca="1" si="205"/>
        <v>0</v>
      </c>
      <c r="V461" s="306">
        <f t="shared" ca="1" si="206"/>
        <v>1.134965472157031</v>
      </c>
      <c r="W461" s="304">
        <f t="shared" ca="1" si="207"/>
        <v>35.100205647995296</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4.9047725781442528</v>
      </c>
      <c r="AH461" s="304">
        <f t="shared" ca="1" si="231"/>
        <v>-4.7676254576927031</v>
      </c>
    </row>
    <row r="462" spans="1:34" x14ac:dyDescent="0.2">
      <c r="A462" s="347">
        <f t="shared" ca="1" si="209"/>
        <v>0.1</v>
      </c>
      <c r="B462" s="304">
        <f t="shared" ca="1" si="210"/>
        <v>27.800000000000129</v>
      </c>
      <c r="D462" s="306">
        <f t="shared" ca="1" si="211"/>
        <v>-0.7965871902685111</v>
      </c>
      <c r="E462" s="307">
        <f t="shared" ca="1" si="212"/>
        <v>-5.0554748246846231</v>
      </c>
      <c r="F462" s="304">
        <f t="shared" ca="1" si="213"/>
        <v>5.1178488503198203</v>
      </c>
      <c r="G462" s="306">
        <f t="shared" ca="1" si="214"/>
        <v>15.960043309720858</v>
      </c>
      <c r="H462" s="307">
        <f t="shared" ca="1" si="215"/>
        <v>-96.240412456297989</v>
      </c>
      <c r="I462" s="304">
        <f t="shared" ca="1" si="216"/>
        <v>97.554804967292739</v>
      </c>
      <c r="J462" s="306">
        <f t="shared" ca="1" si="217"/>
        <v>680.66133096427188</v>
      </c>
      <c r="K462" s="307">
        <f t="shared" ca="1" si="218"/>
        <v>753.41687262995981</v>
      </c>
      <c r="L462" s="304">
        <f t="shared" ca="1" si="203"/>
        <v>1015.3505953283147</v>
      </c>
      <c r="M462" s="306">
        <f t="shared" ca="1" si="219"/>
        <v>-1.4064568008054494</v>
      </c>
      <c r="N462" s="304">
        <f t="shared" ca="1" si="220"/>
        <v>-80.584038753624171</v>
      </c>
      <c r="P462" s="310">
        <f t="shared" ca="1" si="221"/>
        <v>23</v>
      </c>
      <c r="Q462" s="304">
        <f t="shared" ca="1" si="222"/>
        <v>0</v>
      </c>
      <c r="R462" s="306">
        <f t="shared" ca="1" si="223"/>
        <v>0</v>
      </c>
      <c r="S462" s="307">
        <f t="shared" ca="1" si="224"/>
        <v>7.2810000000000015</v>
      </c>
      <c r="T462" s="304">
        <f t="shared" ca="1" si="204"/>
        <v>71.426610000000025</v>
      </c>
      <c r="U462" s="311">
        <f t="shared" ca="1" si="205"/>
        <v>0</v>
      </c>
      <c r="V462" s="306">
        <f t="shared" ca="1" si="206"/>
        <v>1.1360569912765652</v>
      </c>
      <c r="W462" s="304">
        <f t="shared" ca="1" si="207"/>
        <v>35.48634289509215</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4.8543514102767942</v>
      </c>
      <c r="AH462" s="304">
        <f t="shared" ca="1" si="231"/>
        <v>-4.8207946227160123</v>
      </c>
    </row>
    <row r="463" spans="1:34" x14ac:dyDescent="0.2">
      <c r="A463" s="347">
        <f t="shared" ca="1" si="209"/>
        <v>0.1</v>
      </c>
      <c r="B463" s="304">
        <f t="shared" ca="1" si="210"/>
        <v>27.90000000000013</v>
      </c>
      <c r="D463" s="306">
        <f t="shared" ca="1" si="211"/>
        <v>-0.7973621461291539</v>
      </c>
      <c r="E463" s="307">
        <f t="shared" ca="1" si="212"/>
        <v>-5.001838748096052</v>
      </c>
      <c r="F463" s="304">
        <f t="shared" ca="1" si="213"/>
        <v>5.0649952866744874</v>
      </c>
      <c r="G463" s="306">
        <f t="shared" ca="1" si="214"/>
        <v>15.880307095107943</v>
      </c>
      <c r="H463" s="307">
        <f t="shared" ca="1" si="215"/>
        <v>-96.740596331107596</v>
      </c>
      <c r="I463" s="304">
        <f t="shared" ca="1" si="216"/>
        <v>98.035336139237288</v>
      </c>
      <c r="J463" s="306">
        <f t="shared" ca="1" si="217"/>
        <v>682.25334848451337</v>
      </c>
      <c r="K463" s="307">
        <f t="shared" ca="1" si="218"/>
        <v>743.76782219058953</v>
      </c>
      <c r="L463" s="304">
        <f t="shared" ca="1" si="203"/>
        <v>1009.2869784379778</v>
      </c>
      <c r="M463" s="306">
        <f t="shared" ca="1" si="219"/>
        <v>-1.4080938885586476</v>
      </c>
      <c r="N463" s="304">
        <f t="shared" ca="1" si="220"/>
        <v>-80.67783697257498</v>
      </c>
      <c r="P463" s="310">
        <f t="shared" ca="1" si="221"/>
        <v>23</v>
      </c>
      <c r="Q463" s="304">
        <f t="shared" ca="1" si="222"/>
        <v>0</v>
      </c>
      <c r="R463" s="306">
        <f t="shared" ca="1" si="223"/>
        <v>0</v>
      </c>
      <c r="S463" s="307">
        <f t="shared" ca="1" si="224"/>
        <v>7.2810000000000015</v>
      </c>
      <c r="T463" s="304">
        <f t="shared" ca="1" si="204"/>
        <v>71.426610000000025</v>
      </c>
      <c r="U463" s="311">
        <f t="shared" ca="1" si="205"/>
        <v>0</v>
      </c>
      <c r="V463" s="306">
        <f t="shared" ca="1" si="206"/>
        <v>1.1371552468198369</v>
      </c>
      <c r="W463" s="304">
        <f t="shared" ca="1" si="207"/>
        <v>35.871442395427124</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4.8039980186319839</v>
      </c>
      <c r="AH463" s="304">
        <f t="shared" ca="1" si="231"/>
        <v>-4.8738281685334632</v>
      </c>
    </row>
    <row r="464" spans="1:34" x14ac:dyDescent="0.2">
      <c r="A464" s="347">
        <f t="shared" ca="1" si="209"/>
        <v>0.1</v>
      </c>
      <c r="B464" s="304">
        <f t="shared" ca="1" si="210"/>
        <v>28.000000000000131</v>
      </c>
      <c r="D464" s="306">
        <f t="shared" ca="1" si="211"/>
        <v>-0.79805727945517912</v>
      </c>
      <c r="E464" s="307">
        <f t="shared" ca="1" si="212"/>
        <v>-4.9483473469062256</v>
      </c>
      <c r="F464" s="304">
        <f t="shared" ca="1" si="213"/>
        <v>5.0122885877536305</v>
      </c>
      <c r="G464" s="306">
        <f t="shared" ca="1" si="214"/>
        <v>15.800501367162425</v>
      </c>
      <c r="H464" s="307">
        <f t="shared" ca="1" si="215"/>
        <v>-97.235431065798224</v>
      </c>
      <c r="I464" s="304">
        <f t="shared" ca="1" si="216"/>
        <v>98.510836449627718</v>
      </c>
      <c r="J464" s="306">
        <f t="shared" ca="1" si="217"/>
        <v>683.83738890762686</v>
      </c>
      <c r="K464" s="307">
        <f t="shared" ca="1" si="218"/>
        <v>734.06902082074419</v>
      </c>
      <c r="L464" s="304">
        <f t="shared" ca="1" si="203"/>
        <v>1003.2402014456593</v>
      </c>
      <c r="M464" s="306">
        <f t="shared" ca="1" si="219"/>
        <v>-1.4097069891240195</v>
      </c>
      <c r="N464" s="304">
        <f t="shared" ca="1" si="220"/>
        <v>-80.770260826900966</v>
      </c>
      <c r="P464" s="310">
        <f t="shared" ca="1" si="221"/>
        <v>23</v>
      </c>
      <c r="Q464" s="304">
        <f t="shared" ca="1" si="222"/>
        <v>0</v>
      </c>
      <c r="R464" s="306">
        <f t="shared" ca="1" si="223"/>
        <v>0</v>
      </c>
      <c r="S464" s="307">
        <f t="shared" ca="1" si="224"/>
        <v>7.2810000000000015</v>
      </c>
      <c r="T464" s="304">
        <f t="shared" ca="1" si="204"/>
        <v>71.426610000000025</v>
      </c>
      <c r="U464" s="311">
        <f t="shared" ca="1" si="205"/>
        <v>0</v>
      </c>
      <c r="V464" s="306">
        <f t="shared" ca="1" si="206"/>
        <v>1.1382601951307851</v>
      </c>
      <c r="W464" s="304">
        <f t="shared" ca="1" si="207"/>
        <v>36.255454863287291</v>
      </c>
      <c r="Y464" s="314" t="str">
        <f t="shared" ca="1" si="225"/>
        <v/>
      </c>
      <c r="Z464" s="315" t="str">
        <f t="shared" ca="1" si="226"/>
        <v/>
      </c>
      <c r="AA464" s="316" t="str">
        <f t="shared" ca="1" si="227"/>
        <v/>
      </c>
      <c r="AC464" s="310">
        <f t="shared" ca="1" si="228"/>
        <v>28.000000000000131</v>
      </c>
      <c r="AD464" s="323">
        <f t="shared" ca="1" si="229"/>
        <v>683.83738890762686</v>
      </c>
      <c r="AE464" s="324" t="e">
        <f t="shared" ca="1" si="208"/>
        <v>#N/A</v>
      </c>
      <c r="AG464" s="306">
        <f t="shared" ca="1" si="230"/>
        <v>4.7537214321786232</v>
      </c>
      <c r="AH464" s="304">
        <f t="shared" ca="1" si="231"/>
        <v>-4.9267191862968156</v>
      </c>
    </row>
    <row r="465" spans="1:34" x14ac:dyDescent="0.2">
      <c r="A465" s="347">
        <f t="shared" ca="1" si="209"/>
        <v>0.1</v>
      </c>
      <c r="B465" s="304">
        <f t="shared" ca="1" si="210"/>
        <v>28.100000000000133</v>
      </c>
      <c r="D465" s="306">
        <f t="shared" ca="1" si="211"/>
        <v>-0.79867334095532061</v>
      </c>
      <c r="E465" s="307">
        <f t="shared" ca="1" si="212"/>
        <v>-4.8950074447670255</v>
      </c>
      <c r="F465" s="304">
        <f t="shared" ca="1" si="213"/>
        <v>4.9597355766086304</v>
      </c>
      <c r="G465" s="306">
        <f t="shared" ca="1" si="214"/>
        <v>15.720634033066894</v>
      </c>
      <c r="H465" s="307">
        <f t="shared" ca="1" si="215"/>
        <v>-97.724931810274924</v>
      </c>
      <c r="I465" s="304">
        <f t="shared" ca="1" si="216"/>
        <v>98.981314558478687</v>
      </c>
      <c r="J465" s="306">
        <f t="shared" ca="1" si="217"/>
        <v>685.41344567763838</v>
      </c>
      <c r="K465" s="307">
        <f t="shared" ca="1" si="218"/>
        <v>724.32100267694057</v>
      </c>
      <c r="L465" s="304">
        <f t="shared" ca="1" si="203"/>
        <v>997.21236777058755</v>
      </c>
      <c r="M465" s="306">
        <f t="shared" ca="1" si="219"/>
        <v>-1.4112966439546795</v>
      </c>
      <c r="N465" s="304">
        <f t="shared" ca="1" si="220"/>
        <v>-80.861341339580363</v>
      </c>
      <c r="P465" s="310">
        <f t="shared" ca="1" si="221"/>
        <v>23</v>
      </c>
      <c r="Q465" s="304">
        <f t="shared" ca="1" si="222"/>
        <v>0</v>
      </c>
      <c r="R465" s="306">
        <f t="shared" ca="1" si="223"/>
        <v>0</v>
      </c>
      <c r="S465" s="307">
        <f t="shared" ca="1" si="224"/>
        <v>7.2810000000000015</v>
      </c>
      <c r="T465" s="304">
        <f t="shared" ca="1" si="204"/>
        <v>71.426610000000025</v>
      </c>
      <c r="U465" s="311">
        <f t="shared" ca="1" si="205"/>
        <v>0</v>
      </c>
      <c r="V465" s="306">
        <f t="shared" ca="1" si="206"/>
        <v>1.1393717926233009</v>
      </c>
      <c r="W465" s="304">
        <f t="shared" ca="1" si="207"/>
        <v>36.638332032131729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4.7035304586359894</v>
      </c>
      <c r="AH465" s="304">
        <f t="shared" ca="1" si="231"/>
        <v>-4.9794609069203792</v>
      </c>
    </row>
    <row r="466" spans="1:34" x14ac:dyDescent="0.2">
      <c r="A466" s="347">
        <f t="shared" ca="1" si="209"/>
        <v>0.1</v>
      </c>
      <c r="B466" s="304">
        <f t="shared" ca="1" si="210"/>
        <v>28.200000000000134</v>
      </c>
      <c r="D466" s="306">
        <f t="shared" ca="1" si="211"/>
        <v>-0.79921109333852514</v>
      </c>
      <c r="E466" s="307">
        <f t="shared" ca="1" si="212"/>
        <v>-4.8418257244433933</v>
      </c>
      <c r="F466" s="304">
        <f t="shared" ca="1" si="213"/>
        <v>4.9073429386580631</v>
      </c>
      <c r="G466" s="306">
        <f t="shared" ca="1" si="214"/>
        <v>15.640712923733041</v>
      </c>
      <c r="H466" s="307">
        <f t="shared" ca="1" si="215"/>
        <v>-98.209114382719264</v>
      </c>
      <c r="I466" s="304">
        <f t="shared" ca="1" si="216"/>
        <v>99.446779981056523</v>
      </c>
      <c r="J466" s="306">
        <f t="shared" ca="1" si="217"/>
        <v>686.98151302547842</v>
      </c>
      <c r="K466" s="307">
        <f t="shared" ca="1" si="218"/>
        <v>714.52430036729083</v>
      </c>
      <c r="L466" s="304">
        <f t="shared" ca="1" si="203"/>
        <v>991.20561694037121</v>
      </c>
      <c r="M466" s="306">
        <f t="shared" ca="1" si="219"/>
        <v>-1.4128633780689162</v>
      </c>
      <c r="N466" s="304">
        <f t="shared" ca="1" si="220"/>
        <v>-80.951108591945285</v>
      </c>
      <c r="P466" s="310">
        <f t="shared" ca="1" si="221"/>
        <v>23</v>
      </c>
      <c r="Q466" s="304">
        <f t="shared" ca="1" si="222"/>
        <v>0</v>
      </c>
      <c r="R466" s="306">
        <f t="shared" ca="1" si="223"/>
        <v>0</v>
      </c>
      <c r="S466" s="307">
        <f t="shared" ca="1" si="224"/>
        <v>7.2810000000000015</v>
      </c>
      <c r="T466" s="304">
        <f t="shared" ca="1" si="204"/>
        <v>71.426610000000025</v>
      </c>
      <c r="U466" s="311">
        <f t="shared" ca="1" si="205"/>
        <v>0</v>
      </c>
      <c r="V466" s="306">
        <f t="shared" ca="1" si="206"/>
        <v>1.1404899957867329</v>
      </c>
      <c r="W466" s="304">
        <f t="shared" ca="1" si="207"/>
        <v>37.02002665558507</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4.6534336879593221</v>
      </c>
      <c r="AH466" s="304">
        <f t="shared" ca="1" si="231"/>
        <v>-5.0320467012953882</v>
      </c>
    </row>
    <row r="467" spans="1:34" x14ac:dyDescent="0.2">
      <c r="A467" s="347">
        <f t="shared" ca="1" si="209"/>
        <v>0.1</v>
      </c>
      <c r="B467" s="304">
        <f t="shared" ca="1" si="210"/>
        <v>28.300000000000136</v>
      </c>
      <c r="D467" s="306">
        <f t="shared" ca="1" si="211"/>
        <v>-0.799671310749415</v>
      </c>
      <c r="E467" s="307">
        <f t="shared" ca="1" si="212"/>
        <v>-4.7888087276507632</v>
      </c>
      <c r="F467" s="304">
        <f t="shared" ca="1" si="213"/>
        <v>4.8551172215776424</v>
      </c>
      <c r="G467" s="306">
        <f t="shared" ca="1" si="214"/>
        <v>15.5607457926581</v>
      </c>
      <c r="H467" s="307">
        <f t="shared" ca="1" si="215"/>
        <v>-98.687995255484338</v>
      </c>
      <c r="I467" s="304">
        <f t="shared" ca="1" si="216"/>
        <v>99.907243066607677</v>
      </c>
      <c r="J467" s="306">
        <f t="shared" ca="1" si="217"/>
        <v>688.54158596129798</v>
      </c>
      <c r="K467" s="307">
        <f t="shared" ca="1" si="218"/>
        <v>704.67944488538069</v>
      </c>
      <c r="L467" s="304">
        <f t="shared" ca="1" si="203"/>
        <v>985.22212502667014</v>
      </c>
      <c r="M467" s="306">
        <f t="shared" ca="1" si="219"/>
        <v>-1.4144077006599405</v>
      </c>
      <c r="N467" s="304">
        <f t="shared" ca="1" si="220"/>
        <v>-81.039591758617689</v>
      </c>
      <c r="P467" s="310">
        <f t="shared" ca="1" si="221"/>
        <v>23</v>
      </c>
      <c r="Q467" s="304">
        <f t="shared" ca="1" si="222"/>
        <v>0</v>
      </c>
      <c r="R467" s="306">
        <f t="shared" ca="1" si="223"/>
        <v>0</v>
      </c>
      <c r="S467" s="307">
        <f t="shared" ca="1" si="224"/>
        <v>7.2810000000000015</v>
      </c>
      <c r="T467" s="304">
        <f t="shared" ca="1" si="204"/>
        <v>71.426610000000025</v>
      </c>
      <c r="U467" s="311">
        <f t="shared" ca="1" si="205"/>
        <v>0</v>
      </c>
      <c r="V467" s="306">
        <f t="shared" ca="1" si="206"/>
        <v>1.1416147611913083</v>
      </c>
      <c r="W467" s="304">
        <f t="shared" ca="1" si="207"/>
        <v>37.400492507875661</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4.6034394957106324</v>
      </c>
      <c r="AH467" s="304">
        <f t="shared" ca="1" si="231"/>
        <v>-5.0844700804264606</v>
      </c>
    </row>
    <row r="468" spans="1:34" x14ac:dyDescent="0.2">
      <c r="A468" s="347">
        <f t="shared" ca="1" si="209"/>
        <v>0.1</v>
      </c>
      <c r="B468" s="304">
        <f t="shared" ca="1" si="210"/>
        <v>28.400000000000137</v>
      </c>
      <c r="D468" s="306">
        <f t="shared" ca="1" si="211"/>
        <v>-0.80005477821189519</v>
      </c>
      <c r="E468" s="307">
        <f t="shared" ca="1" si="212"/>
        <v>-4.7359628549708646</v>
      </c>
      <c r="F468" s="304">
        <f t="shared" ca="1" si="213"/>
        <v>4.8030648352696081</v>
      </c>
      <c r="G468" s="306">
        <f t="shared" ca="1" si="214"/>
        <v>15.480740314836911</v>
      </c>
      <c r="H468" s="307">
        <f t="shared" ca="1" si="215"/>
        <v>-99.161591540981419</v>
      </c>
      <c r="I468" s="304">
        <f t="shared" ca="1" si="216"/>
        <v>100.3627149774051</v>
      </c>
      <c r="J468" s="306">
        <f t="shared" ca="1" si="217"/>
        <v>690.09366026667271</v>
      </c>
      <c r="K468" s="307">
        <f t="shared" ca="1" si="218"/>
        <v>694.78696554555745</v>
      </c>
      <c r="L468" s="304">
        <f t="shared" ca="1" si="203"/>
        <v>979.26410504636465</v>
      </c>
      <c r="M468" s="306">
        <f t="shared" ca="1" si="219"/>
        <v>-1.4159301056790876</v>
      </c>
      <c r="N468" s="304">
        <f t="shared" ca="1" si="220"/>
        <v>-81.126819140924354</v>
      </c>
      <c r="P468" s="310">
        <f t="shared" ca="1" si="221"/>
        <v>23</v>
      </c>
      <c r="Q468" s="304">
        <f t="shared" ca="1" si="222"/>
        <v>0</v>
      </c>
      <c r="R468" s="306">
        <f t="shared" ca="1" si="223"/>
        <v>0</v>
      </c>
      <c r="S468" s="307">
        <f t="shared" ca="1" si="224"/>
        <v>7.2810000000000015</v>
      </c>
      <c r="T468" s="304">
        <f t="shared" ca="1" si="204"/>
        <v>71.426610000000025</v>
      </c>
      <c r="U468" s="311">
        <f t="shared" ca="1" si="205"/>
        <v>0</v>
      </c>
      <c r="V468" s="306">
        <f t="shared" ca="1" si="206"/>
        <v>1.1427460454934555</v>
      </c>
      <c r="W468" s="304">
        <f t="shared" ca="1" si="207"/>
        <v>37.77968438372978</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4.5535560463244504</v>
      </c>
      <c r="AH468" s="304">
        <f t="shared" ca="1" si="231"/>
        <v>-5.1367246954917807</v>
      </c>
    </row>
    <row r="469" spans="1:34" x14ac:dyDescent="0.2">
      <c r="A469" s="347">
        <f t="shared" ca="1" si="209"/>
        <v>0.1</v>
      </c>
      <c r="B469" s="304">
        <f t="shared" ca="1" si="210"/>
        <v>28.500000000000139</v>
      </c>
      <c r="D469" s="306">
        <f t="shared" ca="1" si="211"/>
        <v>-0.80036229108097989</v>
      </c>
      <c r="E469" s="307">
        <f t="shared" ca="1" si="212"/>
        <v>-4.6832943658442705</v>
      </c>
      <c r="F469" s="304">
        <f t="shared" ca="1" si="213"/>
        <v>4.7511920519100341</v>
      </c>
      <c r="G469" s="306">
        <f t="shared" ca="1" si="214"/>
        <v>15.400704085728814</v>
      </c>
      <c r="H469" s="307">
        <f t="shared" ca="1" si="215"/>
        <v>-99.629920977565845</v>
      </c>
      <c r="I469" s="304">
        <f t="shared" ca="1" si="216"/>
        <v>100.81320766810369</v>
      </c>
      <c r="J469" s="306">
        <f t="shared" ca="1" si="217"/>
        <v>691.637732486701</v>
      </c>
      <c r="K469" s="307">
        <f t="shared" ca="1" si="218"/>
        <v>684.84738991963013</v>
      </c>
      <c r="L469" s="304">
        <f t="shared" ca="1" si="203"/>
        <v>973.33380732361047</v>
      </c>
      <c r="M469" s="306">
        <f t="shared" ca="1" si="219"/>
        <v>-1.4174310723938008</v>
      </c>
      <c r="N469" s="304">
        <f t="shared" ca="1" si="220"/>
        <v>-81.212818198867041</v>
      </c>
      <c r="P469" s="310">
        <f t="shared" ca="1" si="221"/>
        <v>23</v>
      </c>
      <c r="Q469" s="304">
        <f t="shared" ca="1" si="222"/>
        <v>0</v>
      </c>
      <c r="R469" s="306">
        <f t="shared" ca="1" si="223"/>
        <v>0</v>
      </c>
      <c r="S469" s="307">
        <f t="shared" ca="1" si="224"/>
        <v>7.2810000000000015</v>
      </c>
      <c r="T469" s="304">
        <f t="shared" ca="1" si="204"/>
        <v>71.426610000000025</v>
      </c>
      <c r="U469" s="311">
        <f t="shared" ca="1" si="205"/>
        <v>0</v>
      </c>
      <c r="V469" s="306">
        <f t="shared" ca="1" si="206"/>
        <v>1.1438838054410412</v>
      </c>
      <c r="W469" s="304">
        <f t="shared" ca="1" si="207"/>
        <v>38.157558097735048</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4.5037912962774991</v>
      </c>
      <c r="AH469" s="304">
        <f t="shared" ca="1" si="231"/>
        <v>-5.1888043378285635</v>
      </c>
    </row>
    <row r="470" spans="1:34" x14ac:dyDescent="0.2">
      <c r="A470" s="347">
        <f t="shared" ca="1" si="209"/>
        <v>0.1</v>
      </c>
      <c r="B470" s="304">
        <f t="shared" ca="1" si="210"/>
        <v>28.60000000000014</v>
      </c>
      <c r="D470" s="306">
        <f t="shared" ca="1" si="211"/>
        <v>-0.80059465450286382</v>
      </c>
      <c r="E470" s="307">
        <f t="shared" ca="1" si="212"/>
        <v>-4.6308093786377542</v>
      </c>
      <c r="F470" s="304">
        <f t="shared" ca="1" si="213"/>
        <v>4.6995050060722292</v>
      </c>
      <c r="G470" s="306">
        <f t="shared" ca="1" si="214"/>
        <v>15.320644620278527</v>
      </c>
      <c r="H470" s="307">
        <f t="shared" ca="1" si="215"/>
        <v>-100.09300191542962</v>
      </c>
      <c r="I470" s="304">
        <f t="shared" ca="1" si="216"/>
        <v>101.25873386539587</v>
      </c>
      <c r="J470" s="306">
        <f t="shared" ca="1" si="217"/>
        <v>693.17379992200131</v>
      </c>
      <c r="K470" s="307">
        <f t="shared" ca="1" si="218"/>
        <v>674.86124377498038</v>
      </c>
      <c r="L470" s="304">
        <f t="shared" ca="1" si="203"/>
        <v>967.43351980785758</v>
      </c>
      <c r="M470" s="306">
        <f t="shared" ca="1" si="219"/>
        <v>-1.4189110659216377</v>
      </c>
      <c r="N470" s="304">
        <f t="shared" ca="1" si="220"/>
        <v>-81.297615581718773</v>
      </c>
      <c r="P470" s="310">
        <f t="shared" ca="1" si="221"/>
        <v>23</v>
      </c>
      <c r="Q470" s="304">
        <f t="shared" ca="1" si="222"/>
        <v>0</v>
      </c>
      <c r="R470" s="306">
        <f t="shared" ca="1" si="223"/>
        <v>0</v>
      </c>
      <c r="S470" s="307">
        <f t="shared" ca="1" si="224"/>
        <v>7.2810000000000015</v>
      </c>
      <c r="T470" s="304">
        <f t="shared" ca="1" si="204"/>
        <v>71.426610000000025</v>
      </c>
      <c r="U470" s="311">
        <f t="shared" ca="1" si="205"/>
        <v>0</v>
      </c>
      <c r="V470" s="306">
        <f t="shared" ca="1" si="206"/>
        <v>1.1450279978785094</v>
      </c>
      <c r="W470" s="304">
        <f t="shared" ca="1" si="207"/>
        <v>38.534070483184117</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4.4541529971702936</v>
      </c>
      <c r="AH470" s="304">
        <f t="shared" ca="1" si="231"/>
        <v>-5.2407029388456312</v>
      </c>
    </row>
    <row r="471" spans="1:34" x14ac:dyDescent="0.2">
      <c r="A471" s="347">
        <f t="shared" ca="1" si="209"/>
        <v>0.1</v>
      </c>
      <c r="B471" s="304">
        <f t="shared" ca="1" si="210"/>
        <v>28.700000000000141</v>
      </c>
      <c r="D471" s="306">
        <f t="shared" ca="1" si="211"/>
        <v>-0.80075268288327894</v>
      </c>
      <c r="E471" s="307">
        <f t="shared" ca="1" si="212"/>
        <v>-4.5785138707848763</v>
      </c>
      <c r="F471" s="304">
        <f t="shared" ca="1" si="213"/>
        <v>4.6480096949247294</v>
      </c>
      <c r="G471" s="306">
        <f t="shared" ca="1" si="214"/>
        <v>15.240569351990199</v>
      </c>
      <c r="H471" s="307">
        <f t="shared" ca="1" si="215"/>
        <v>-100.55085330250812</v>
      </c>
      <c r="I471" s="304">
        <f t="shared" ca="1" si="216"/>
        <v>101.69930704796042</v>
      </c>
      <c r="J471" s="306">
        <f t="shared" ca="1" si="217"/>
        <v>694.70186062061475</v>
      </c>
      <c r="K471" s="307">
        <f t="shared" ca="1" si="218"/>
        <v>664.82905101408346</v>
      </c>
      <c r="L471" s="304">
        <f t="shared" ca="1" si="203"/>
        <v>961.56556834260175</v>
      </c>
      <c r="M471" s="306">
        <f t="shared" ca="1" si="219"/>
        <v>-1.4203705377414795</v>
      </c>
      <c r="N471" s="304">
        <f t="shared" ca="1" si="220"/>
        <v>-81.381237157313976</v>
      </c>
      <c r="P471" s="310">
        <f t="shared" ca="1" si="221"/>
        <v>23</v>
      </c>
      <c r="Q471" s="304">
        <f t="shared" ca="1" si="222"/>
        <v>0</v>
      </c>
      <c r="R471" s="306">
        <f t="shared" ca="1" si="223"/>
        <v>0</v>
      </c>
      <c r="S471" s="307">
        <f t="shared" ca="1" si="224"/>
        <v>7.2810000000000015</v>
      </c>
      <c r="T471" s="304">
        <f t="shared" ca="1" si="204"/>
        <v>71.426610000000025</v>
      </c>
      <c r="U471" s="311">
        <f t="shared" ca="1" si="205"/>
        <v>0</v>
      </c>
      <c r="V471" s="306">
        <f t="shared" ca="1" si="206"/>
        <v>1.1461785797519302</v>
      </c>
      <c r="W471" s="304">
        <f t="shared" ca="1" si="207"/>
        <v>38.909179390412191</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4.4046486987284101</v>
      </c>
      <c r="AH471" s="304">
        <f t="shared" ca="1" si="231"/>
        <v>-5.2924145698645937</v>
      </c>
    </row>
    <row r="472" spans="1:34" x14ac:dyDescent="0.2">
      <c r="A472" s="347">
        <f t="shared" ca="1" si="209"/>
        <v>0.1</v>
      </c>
      <c r="B472" s="304">
        <f t="shared" ca="1" si="210"/>
        <v>28.800000000000143</v>
      </c>
      <c r="D472" s="306">
        <f t="shared" ca="1" si="211"/>
        <v>-0.80083719936418962</v>
      </c>
      <c r="E472" s="307">
        <f t="shared" ca="1" si="212"/>
        <v>-4.5264136789978453</v>
      </c>
      <c r="F472" s="304">
        <f t="shared" ca="1" si="213"/>
        <v>4.5967119785020563</v>
      </c>
      <c r="G472" s="306">
        <f t="shared" ca="1" si="214"/>
        <v>15.160485632053781</v>
      </c>
      <c r="H472" s="307">
        <f t="shared" ca="1" si="215"/>
        <v>-101.0034946704079</v>
      </c>
      <c r="I472" s="304">
        <f t="shared" ca="1" si="216"/>
        <v>102.134941426697</v>
      </c>
      <c r="J472" s="306">
        <f t="shared" ca="1" si="217"/>
        <v>696.221913369817</v>
      </c>
      <c r="K472" s="307">
        <f t="shared" ca="1" si="218"/>
        <v>654.75133361543772</v>
      </c>
      <c r="L472" s="304">
        <f t="shared" ca="1" si="203"/>
        <v>955.73231687932537</v>
      </c>
      <c r="M472" s="306">
        <f t="shared" ca="1" si="219"/>
        <v>-1.4218099261830546</v>
      </c>
      <c r="N472" s="304">
        <f t="shared" ca="1" si="220"/>
        <v>-81.463708040096151</v>
      </c>
      <c r="P472" s="310">
        <f t="shared" ca="1" si="221"/>
        <v>23</v>
      </c>
      <c r="Q472" s="304">
        <f t="shared" ca="1" si="222"/>
        <v>0</v>
      </c>
      <c r="R472" s="306">
        <f t="shared" ca="1" si="223"/>
        <v>0</v>
      </c>
      <c r="S472" s="307">
        <f t="shared" ca="1" si="224"/>
        <v>7.2810000000000015</v>
      </c>
      <c r="T472" s="304">
        <f t="shared" ca="1" si="204"/>
        <v>71.426610000000025</v>
      </c>
      <c r="U472" s="311">
        <f t="shared" ca="1" si="205"/>
        <v>0</v>
      </c>
      <c r="V472" s="306">
        <f t="shared" ca="1" si="206"/>
        <v>1.1473355081139567</v>
      </c>
      <c r="W472" s="304">
        <f t="shared" ca="1" si="207"/>
        <v>39.282843684640255</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4.3552857517301815</v>
      </c>
      <c r="AH472" s="304">
        <f t="shared" ca="1" si="231"/>
        <v>-5.3439334418915232</v>
      </c>
    </row>
    <row r="473" spans="1:34" x14ac:dyDescent="0.2">
      <c r="A473" s="347">
        <f t="shared" ca="1" si="209"/>
        <v>0.1</v>
      </c>
      <c r="B473" s="304">
        <f t="shared" ca="1" si="210"/>
        <v>28.900000000000144</v>
      </c>
      <c r="D473" s="306">
        <f t="shared" ca="1" si="211"/>
        <v>-0.8008490353088582</v>
      </c>
      <c r="E473" s="307">
        <f t="shared" ca="1" si="212"/>
        <v>-4.4745144995489436</v>
      </c>
      <c r="F473" s="304">
        <f t="shared" ca="1" si="213"/>
        <v>4.545617580046617</v>
      </c>
      <c r="G473" s="306">
        <f t="shared" ca="1" si="214"/>
        <v>15.080400728522896</v>
      </c>
      <c r="H473" s="307">
        <f t="shared" ca="1" si="215"/>
        <v>-101.4509461203628</v>
      </c>
      <c r="I473" s="304">
        <f t="shared" ca="1" si="216"/>
        <v>102.5656519252405</v>
      </c>
      <c r="J473" s="306">
        <f t="shared" ca="1" si="217"/>
        <v>697.73395768784587</v>
      </c>
      <c r="K473" s="307">
        <f t="shared" ca="1" si="218"/>
        <v>644.62861157589919</v>
      </c>
      <c r="L473" s="304">
        <f t="shared" ca="1" si="203"/>
        <v>949.93616763076045</v>
      </c>
      <c r="M473" s="306">
        <f t="shared" ca="1" si="219"/>
        <v>-1.4232296568958305</v>
      </c>
      <c r="N473" s="304">
        <f t="shared" ca="1" si="220"/>
        <v>-81.545052617983302</v>
      </c>
      <c r="P473" s="310">
        <f t="shared" ca="1" si="221"/>
        <v>23</v>
      </c>
      <c r="Q473" s="304">
        <f t="shared" ca="1" si="222"/>
        <v>0</v>
      </c>
      <c r="R473" s="306">
        <f t="shared" ca="1" si="223"/>
        <v>0</v>
      </c>
      <c r="S473" s="307">
        <f t="shared" ca="1" si="224"/>
        <v>7.2810000000000015</v>
      </c>
      <c r="T473" s="304">
        <f t="shared" ca="1" si="204"/>
        <v>71.426610000000025</v>
      </c>
      <c r="U473" s="311">
        <f t="shared" ca="1" si="205"/>
        <v>0</v>
      </c>
      <c r="V473" s="306">
        <f t="shared" ca="1" si="206"/>
        <v>1.148498740128685</v>
      </c>
      <c r="W473" s="304">
        <f t="shared" ca="1" si="207"/>
        <v>39.655023243337119</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4.3060713108672859</v>
      </c>
      <c r="AH473" s="304">
        <f t="shared" ca="1" si="231"/>
        <v>-5.3952539053207316</v>
      </c>
    </row>
    <row r="474" spans="1:34" x14ac:dyDescent="0.2">
      <c r="A474" s="347">
        <f t="shared" ca="1" si="209"/>
        <v>0.1</v>
      </c>
      <c r="B474" s="304">
        <f t="shared" ca="1" si="210"/>
        <v>29.000000000000146</v>
      </c>
      <c r="D474" s="306">
        <f t="shared" ca="1" si="211"/>
        <v>-0.80078902979532307</v>
      </c>
      <c r="E474" s="307">
        <f t="shared" ca="1" si="212"/>
        <v>-4.4228218886196444</v>
      </c>
      <c r="F474" s="304">
        <f t="shared" ca="1" si="213"/>
        <v>4.4947320864200098</v>
      </c>
      <c r="G474" s="306">
        <f t="shared" ca="1" si="214"/>
        <v>15.000321825543365</v>
      </c>
      <c r="H474" s="307">
        <f t="shared" ca="1" si="215"/>
        <v>-101.89322830922477</v>
      </c>
      <c r="I474" s="304">
        <f t="shared" ca="1" si="216"/>
        <v>102.99145416074906</v>
      </c>
      <c r="J474" s="306">
        <f t="shared" ca="1" si="217"/>
        <v>699.2379938155492</v>
      </c>
      <c r="K474" s="307">
        <f t="shared" ca="1" si="218"/>
        <v>634.46140285441982</v>
      </c>
      <c r="L474" s="304">
        <f t="shared" ca="1" si="203"/>
        <v>944.17956115730044</v>
      </c>
      <c r="M474" s="306">
        <f t="shared" ca="1" si="219"/>
        <v>-1.4246301432982649</v>
      </c>
      <c r="N474" s="304">
        <f t="shared" ca="1" si="220"/>
        <v>-81.625294578108253</v>
      </c>
      <c r="P474" s="310">
        <f t="shared" ca="1" si="221"/>
        <v>23</v>
      </c>
      <c r="Q474" s="304">
        <f t="shared" ca="1" si="222"/>
        <v>0</v>
      </c>
      <c r="R474" s="306">
        <f t="shared" ca="1" si="223"/>
        <v>0</v>
      </c>
      <c r="S474" s="307">
        <f t="shared" ca="1" si="224"/>
        <v>7.2810000000000015</v>
      </c>
      <c r="T474" s="304">
        <f t="shared" ca="1" si="204"/>
        <v>71.426610000000025</v>
      </c>
      <c r="U474" s="311">
        <f t="shared" ca="1" si="205"/>
        <v>0</v>
      </c>
      <c r="V474" s="306">
        <f t="shared" ca="1" si="206"/>
        <v>1.1496682330764254</v>
      </c>
      <c r="W474" s="304">
        <f t="shared" ca="1" si="207"/>
        <v>40.025678953112802</v>
      </c>
      <c r="Y474" s="314" t="str">
        <f t="shared" ca="1" si="225"/>
        <v/>
      </c>
      <c r="Z474" s="315" t="str">
        <f t="shared" ca="1" si="226"/>
        <v/>
      </c>
      <c r="AA474" s="316" t="str">
        <f t="shared" ca="1" si="227"/>
        <v/>
      </c>
      <c r="AC474" s="310">
        <f t="shared" ca="1" si="228"/>
        <v>29.000000000000146</v>
      </c>
      <c r="AD474" s="323">
        <f t="shared" ca="1" si="229"/>
        <v>699.2379938155492</v>
      </c>
      <c r="AE474" s="324" t="e">
        <f t="shared" ca="1" si="208"/>
        <v>#N/A</v>
      </c>
      <c r="AG474" s="306">
        <f t="shared" ca="1" si="230"/>
        <v>4.257012337544019</v>
      </c>
      <c r="AH474" s="304">
        <f t="shared" ca="1" si="231"/>
        <v>-5.4463704495724645</v>
      </c>
    </row>
    <row r="475" spans="1:34" x14ac:dyDescent="0.2">
      <c r="A475" s="347">
        <f t="shared" ca="1" si="209"/>
        <v>0.1</v>
      </c>
      <c r="B475" s="304">
        <f t="shared" ca="1" si="210"/>
        <v>29.100000000000147</v>
      </c>
      <c r="D475" s="306">
        <f t="shared" ca="1" si="211"/>
        <v>-0.80065802911833839</v>
      </c>
      <c r="E475" s="307">
        <f t="shared" ca="1" si="212"/>
        <v>-4.3713412627156343</v>
      </c>
      <c r="F475" s="304">
        <f t="shared" ca="1" si="213"/>
        <v>4.4440609485820488</v>
      </c>
      <c r="G475" s="306">
        <f t="shared" ca="1" si="214"/>
        <v>14.920256022631531</v>
      </c>
      <c r="H475" s="307">
        <f t="shared" ca="1" si="215"/>
        <v>-102.33036243549633</v>
      </c>
      <c r="I475" s="304">
        <f t="shared" ca="1" si="216"/>
        <v>103.41236442496086</v>
      </c>
      <c r="J475" s="306">
        <f t="shared" ca="1" si="217"/>
        <v>700.73402270795793</v>
      </c>
      <c r="K475" s="307">
        <f t="shared" ca="1" si="218"/>
        <v>624.25022331718378</v>
      </c>
      <c r="L475" s="304">
        <f t="shared" ca="1" si="203"/>
        <v>938.46497638006224</v>
      </c>
      <c r="M475" s="306">
        <f t="shared" ca="1" si="219"/>
        <v>-1.4260117870083622</v>
      </c>
      <c r="N475" s="304">
        <f t="shared" ca="1" si="220"/>
        <v>-81.704456931487627</v>
      </c>
      <c r="P475" s="310">
        <f t="shared" ca="1" si="221"/>
        <v>23</v>
      </c>
      <c r="Q475" s="304">
        <f t="shared" ca="1" si="222"/>
        <v>0</v>
      </c>
      <c r="R475" s="306">
        <f t="shared" ca="1" si="223"/>
        <v>0</v>
      </c>
      <c r="S475" s="307">
        <f t="shared" ca="1" si="224"/>
        <v>7.2810000000000015</v>
      </c>
      <c r="T475" s="304">
        <f t="shared" ca="1" si="204"/>
        <v>71.426610000000025</v>
      </c>
      <c r="U475" s="311">
        <f t="shared" ca="1" si="205"/>
        <v>0</v>
      </c>
      <c r="V475" s="306">
        <f t="shared" ca="1" si="206"/>
        <v>1.1508439443583753</v>
      </c>
      <c r="W475" s="304">
        <f t="shared" ca="1" si="207"/>
        <v>40.394772706156274</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4.2081156026206603</v>
      </c>
      <c r="AH475" s="304">
        <f t="shared" ca="1" si="231"/>
        <v>-5.4972777026662261</v>
      </c>
    </row>
    <row r="476" spans="1:34" x14ac:dyDescent="0.2">
      <c r="A476" s="347">
        <f t="shared" ca="1" si="209"/>
        <v>0.1</v>
      </c>
      <c r="B476" s="304">
        <f t="shared" ca="1" si="210"/>
        <v>29.200000000000149</v>
      </c>
      <c r="D476" s="306">
        <f t="shared" ca="1" si="211"/>
        <v>-0.80045688629979361</v>
      </c>
      <c r="E476" s="307">
        <f t="shared" ca="1" si="212"/>
        <v>-4.320077899145871</v>
      </c>
      <c r="F476" s="304">
        <f t="shared" ca="1" si="213"/>
        <v>4.3936094821357718</v>
      </c>
      <c r="G476" s="306">
        <f t="shared" ca="1" si="214"/>
        <v>14.840210334001551</v>
      </c>
      <c r="H476" s="307">
        <f t="shared" ca="1" si="215"/>
        <v>-102.76237022541092</v>
      </c>
      <c r="I476" s="304">
        <f t="shared" ca="1" si="216"/>
        <v>103.82839966551458</v>
      </c>
      <c r="J476" s="306">
        <f t="shared" ca="1" si="217"/>
        <v>702.22204602578961</v>
      </c>
      <c r="K476" s="307">
        <f t="shared" ca="1" si="218"/>
        <v>613.9955866841384</v>
      </c>
      <c r="L476" s="304">
        <f t="shared" ca="1" si="203"/>
        <v>932.7949305138003</v>
      </c>
      <c r="M476" s="306">
        <f t="shared" ca="1" si="219"/>
        <v>-1.4273749782564222</v>
      </c>
      <c r="N476" s="304">
        <f t="shared" ca="1" si="220"/>
        <v>-81.78256203667064</v>
      </c>
      <c r="P476" s="310">
        <f t="shared" ca="1" si="221"/>
        <v>23</v>
      </c>
      <c r="Q476" s="304">
        <f t="shared" ca="1" si="222"/>
        <v>0</v>
      </c>
      <c r="R476" s="306">
        <f t="shared" ca="1" si="223"/>
        <v>0</v>
      </c>
      <c r="S476" s="307">
        <f t="shared" ca="1" si="224"/>
        <v>7.2810000000000015</v>
      </c>
      <c r="T476" s="304">
        <f t="shared" ca="1" si="204"/>
        <v>71.426610000000025</v>
      </c>
      <c r="U476" s="311">
        <f t="shared" ca="1" si="205"/>
        <v>0</v>
      </c>
      <c r="V476" s="306">
        <f t="shared" ca="1" si="206"/>
        <v>1.1520258315012035</v>
      </c>
      <c r="W476" s="304">
        <f t="shared" ca="1" si="207"/>
        <v>40.762267396230477</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4.1593876891057828</v>
      </c>
      <c r="AH476" s="304">
        <f t="shared" ca="1" si="231"/>
        <v>-5.5479704307315298</v>
      </c>
    </row>
    <row r="477" spans="1:34" x14ac:dyDescent="0.2">
      <c r="A477" s="347">
        <f t="shared" ca="1" si="209"/>
        <v>0.1</v>
      </c>
      <c r="B477" s="304">
        <f t="shared" ca="1" si="210"/>
        <v>29.30000000000015</v>
      </c>
      <c r="D477" s="306">
        <f t="shared" ca="1" si="211"/>
        <v>-0.80018646060766296</v>
      </c>
      <c r="E477" s="307">
        <f t="shared" ca="1" si="212"/>
        <v>-4.269036936563869</v>
      </c>
      <c r="F477" s="304">
        <f t="shared" ca="1" si="213"/>
        <v>4.3433828679367474</v>
      </c>
      <c r="G477" s="306">
        <f t="shared" ca="1" si="214"/>
        <v>14.760191687940784</v>
      </c>
      <c r="H477" s="307">
        <f t="shared" ca="1" si="215"/>
        <v>-103.1892739190673</v>
      </c>
      <c r="I477" s="304">
        <f t="shared" ca="1" si="216"/>
        <v>104.23957746752939</v>
      </c>
      <c r="J477" s="306">
        <f t="shared" ca="1" si="217"/>
        <v>703.70206612688673</v>
      </c>
      <c r="K477" s="307">
        <f t="shared" ca="1" si="218"/>
        <v>603.69800447691455</v>
      </c>
      <c r="L477" s="304">
        <f t="shared" ca="1" si="203"/>
        <v>927.17197891257365</v>
      </c>
      <c r="M477" s="306">
        <f t="shared" ca="1" si="219"/>
        <v>-1.4287200962808269</v>
      </c>
      <c r="N477" s="304">
        <f t="shared" ca="1" si="220"/>
        <v>-81.859631622416003</v>
      </c>
      <c r="P477" s="310">
        <f t="shared" ca="1" si="221"/>
        <v>23</v>
      </c>
      <c r="Q477" s="304">
        <f t="shared" ca="1" si="222"/>
        <v>0</v>
      </c>
      <c r="R477" s="306">
        <f t="shared" ca="1" si="223"/>
        <v>0</v>
      </c>
      <c r="S477" s="307">
        <f t="shared" ca="1" si="224"/>
        <v>7.2810000000000015</v>
      </c>
      <c r="T477" s="304">
        <f t="shared" ca="1" si="204"/>
        <v>71.426610000000025</v>
      </c>
      <c r="U477" s="311">
        <f t="shared" ca="1" si="205"/>
        <v>0</v>
      </c>
      <c r="V477" s="306">
        <f t="shared" ca="1" si="206"/>
        <v>1.1532138521615363</v>
      </c>
      <c r="W477" s="304">
        <f t="shared" ca="1" si="207"/>
        <v>41.12812691423742</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4.1108349948020662</v>
      </c>
      <c r="AH477" s="304">
        <f t="shared" ca="1" si="231"/>
        <v>-5.5984435374578316</v>
      </c>
    </row>
    <row r="478" spans="1:34" x14ac:dyDescent="0.2">
      <c r="A478" s="347">
        <f t="shared" ca="1" si="209"/>
        <v>0.1</v>
      </c>
      <c r="B478" s="304">
        <f t="shared" ca="1" si="210"/>
        <v>29.400000000000151</v>
      </c>
      <c r="D478" s="306">
        <f t="shared" ca="1" si="211"/>
        <v>-0.79984761708350416</v>
      </c>
      <c r="E478" s="307">
        <f t="shared" ca="1" si="212"/>
        <v>-4.2182233755693437</v>
      </c>
      <c r="F478" s="304">
        <f t="shared" ca="1" si="213"/>
        <v>4.2933861527649464</v>
      </c>
      <c r="G478" s="306">
        <f t="shared" ca="1" si="214"/>
        <v>14.680206926232433</v>
      </c>
      <c r="H478" s="307">
        <f t="shared" ca="1" si="215"/>
        <v>-103.61109625662424</v>
      </c>
      <c r="I478" s="304">
        <f t="shared" ca="1" si="216"/>
        <v>104.64591603544046</v>
      </c>
      <c r="J478" s="306">
        <f t="shared" ca="1" si="217"/>
        <v>705.17408605759545</v>
      </c>
      <c r="K478" s="307">
        <f t="shared" ca="1" si="218"/>
        <v>593.35798596812992</v>
      </c>
      <c r="L478" s="304">
        <f t="shared" ca="1" si="203"/>
        <v>921.59871482078393</v>
      </c>
      <c r="M478" s="306">
        <f t="shared" ca="1" si="219"/>
        <v>-1.4300475097076595</v>
      </c>
      <c r="N478" s="304">
        <f t="shared" ca="1" si="220"/>
        <v>-81.935686809442515</v>
      </c>
      <c r="P478" s="310">
        <f t="shared" ca="1" si="221"/>
        <v>23</v>
      </c>
      <c r="Q478" s="304">
        <f t="shared" ca="1" si="222"/>
        <v>0</v>
      </c>
      <c r="R478" s="306">
        <f t="shared" ca="1" si="223"/>
        <v>0</v>
      </c>
      <c r="S478" s="307">
        <f t="shared" ca="1" si="224"/>
        <v>7.2810000000000015</v>
      </c>
      <c r="T478" s="304">
        <f t="shared" ca="1" si="204"/>
        <v>71.426610000000025</v>
      </c>
      <c r="U478" s="311">
        <f t="shared" ca="1" si="205"/>
        <v>0</v>
      </c>
      <c r="V478" s="306">
        <f t="shared" ca="1" si="206"/>
        <v>1.1544079641303542</v>
      </c>
      <c r="W478" s="304">
        <f t="shared" ca="1" si="207"/>
        <v>41.492316143366807</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4.0624637349096426</v>
      </c>
      <c r="AH478" s="304">
        <f t="shared" ca="1" si="231"/>
        <v>-5.6486920634854298</v>
      </c>
    </row>
    <row r="479" spans="1:34" x14ac:dyDescent="0.2">
      <c r="A479" s="347">
        <f t="shared" ca="1" si="209"/>
        <v>0.1</v>
      </c>
      <c r="B479" s="304">
        <f t="shared" ca="1" si="210"/>
        <v>29.500000000000153</v>
      </c>
      <c r="D479" s="306">
        <f t="shared" ca="1" si="211"/>
        <v>-0.79944122607855639</v>
      </c>
      <c r="E479" s="307">
        <f t="shared" ca="1" si="212"/>
        <v>-4.1676420793683624</v>
      </c>
      <c r="F479" s="304">
        <f t="shared" ca="1" si="213"/>
        <v>4.2436242500574712</v>
      </c>
      <c r="G479" s="306">
        <f t="shared" ca="1" si="214"/>
        <v>14.600262803624577</v>
      </c>
      <c r="H479" s="307">
        <f t="shared" ca="1" si="215"/>
        <v>-104.02786046456107</v>
      </c>
      <c r="I479" s="304">
        <f t="shared" ca="1" si="216"/>
        <v>105.04743417508632</v>
      </c>
      <c r="J479" s="306">
        <f t="shared" ca="1" si="217"/>
        <v>706.63810954408825</v>
      </c>
      <c r="K479" s="307">
        <f t="shared" ca="1" si="218"/>
        <v>582.9760381320707</v>
      </c>
      <c r="L479" s="304">
        <f t="shared" ca="1" si="203"/>
        <v>916.07776902193655</v>
      </c>
      <c r="M479" s="306">
        <f t="shared" ca="1" si="219"/>
        <v>-1.4313575769149185</v>
      </c>
      <c r="N479" s="304">
        <f t="shared" ca="1" si="220"/>
        <v>-82.010748131296936</v>
      </c>
      <c r="P479" s="310">
        <f t="shared" ca="1" si="221"/>
        <v>23</v>
      </c>
      <c r="Q479" s="304">
        <f t="shared" ca="1" si="222"/>
        <v>0</v>
      </c>
      <c r="R479" s="306">
        <f t="shared" ca="1" si="223"/>
        <v>0</v>
      </c>
      <c r="S479" s="307">
        <f t="shared" ca="1" si="224"/>
        <v>7.2810000000000015</v>
      </c>
      <c r="T479" s="304">
        <f t="shared" ca="1" si="204"/>
        <v>71.426610000000025</v>
      </c>
      <c r="U479" s="311">
        <f t="shared" ca="1" si="205"/>
        <v>0</v>
      </c>
      <c r="V479" s="306">
        <f t="shared" ca="1" si="206"/>
        <v>1.1556081253372925</v>
      </c>
      <c r="W479" s="304">
        <f t="shared" ca="1" si="207"/>
        <v>41.854800953840524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4.0142799445907755</v>
      </c>
      <c r="AH479" s="304">
        <f t="shared" ca="1" si="231"/>
        <v>-5.6987111857391568</v>
      </c>
    </row>
    <row r="480" spans="1:34" x14ac:dyDescent="0.2">
      <c r="A480" s="347">
        <f t="shared" ca="1" si="209"/>
        <v>0.1</v>
      </c>
      <c r="B480" s="304">
        <f t="shared" ca="1" si="210"/>
        <v>29.600000000000154</v>
      </c>
      <c r="D480" s="306">
        <f t="shared" ca="1" si="211"/>
        <v>-0.79896816279842819</v>
      </c>
      <c r="E480" s="307">
        <f t="shared" ca="1" si="212"/>
        <v>-4.1172977744902033</v>
      </c>
      <c r="F480" s="304">
        <f t="shared" ca="1" si="213"/>
        <v>4.1941019407004729</v>
      </c>
      <c r="G480" s="306">
        <f t="shared" ca="1" si="214"/>
        <v>14.520365987344734</v>
      </c>
      <c r="H480" s="307">
        <f t="shared" ca="1" si="215"/>
        <v>-104.4395902420101</v>
      </c>
      <c r="I480" s="304">
        <f t="shared" ca="1" si="216"/>
        <v>105.44415127604475</v>
      </c>
      <c r="J480" s="306">
        <f t="shared" ca="1" si="217"/>
        <v>708.09414098363675</v>
      </c>
      <c r="K480" s="307">
        <f t="shared" ca="1" si="218"/>
        <v>572.55266559674214</v>
      </c>
      <c r="L480" s="304">
        <f t="shared" ca="1" si="203"/>
        <v>910.61180937723918</v>
      </c>
      <c r="M480" s="306">
        <f t="shared" ca="1" si="219"/>
        <v>-1.4326506463820374</v>
      </c>
      <c r="N480" s="304">
        <f t="shared" ca="1" si="220"/>
        <v>-82.084835554380092</v>
      </c>
      <c r="P480" s="310">
        <f t="shared" ca="1" si="221"/>
        <v>23</v>
      </c>
      <c r="Q480" s="304">
        <f t="shared" ca="1" si="222"/>
        <v>0</v>
      </c>
      <c r="R480" s="306">
        <f t="shared" ca="1" si="223"/>
        <v>0</v>
      </c>
      <c r="S480" s="307">
        <f t="shared" ca="1" si="224"/>
        <v>7.2810000000000015</v>
      </c>
      <c r="T480" s="304">
        <f t="shared" ca="1" si="204"/>
        <v>71.426610000000025</v>
      </c>
      <c r="U480" s="311">
        <f t="shared" ca="1" si="205"/>
        <v>0</v>
      </c>
      <c r="V480" s="306">
        <f t="shared" ca="1" si="206"/>
        <v>1.1568142938548494</v>
      </c>
      <c r="W480" s="304">
        <f t="shared" ca="1" si="207"/>
        <v>42.215548197266664</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3.9662894814992384</v>
      </c>
      <c r="AH480" s="304">
        <f t="shared" ca="1" si="231"/>
        <v>-5.7484962167065667</v>
      </c>
    </row>
    <row r="481" spans="1:34" x14ac:dyDescent="0.2">
      <c r="A481" s="347">
        <f t="shared" ca="1" si="209"/>
        <v>0.1</v>
      </c>
      <c r="B481" s="304">
        <f t="shared" ca="1" si="210"/>
        <v>29.700000000000156</v>
      </c>
      <c r="D481" s="306">
        <f t="shared" ca="1" si="211"/>
        <v>-0.79842930685642721</v>
      </c>
      <c r="E481" s="307">
        <f t="shared" ca="1" si="212"/>
        <v>-4.0671950515590245</v>
      </c>
      <c r="F481" s="304">
        <f t="shared" ca="1" si="213"/>
        <v>4.1448238738785328</v>
      </c>
      <c r="G481" s="306">
        <f t="shared" ca="1" si="214"/>
        <v>14.440523056659091</v>
      </c>
      <c r="H481" s="307">
        <f t="shared" ca="1" si="215"/>
        <v>-104.846309747166</v>
      </c>
      <c r="I481" s="304">
        <f t="shared" ca="1" si="216"/>
        <v>105.83608729421444</v>
      </c>
      <c r="J481" s="306">
        <f t="shared" ca="1" si="217"/>
        <v>709.54218543583693</v>
      </c>
      <c r="K481" s="307">
        <f t="shared" ca="1" si="218"/>
        <v>562.0883705972833</v>
      </c>
      <c r="L481" s="304">
        <f t="shared" ca="1" si="203"/>
        <v>905.20354024593416</v>
      </c>
      <c r="M481" s="306">
        <f t="shared" ca="1" si="219"/>
        <v>-1.4339270570253912</v>
      </c>
      <c r="N481" s="304">
        <f t="shared" ca="1" si="220"/>
        <v>-82.157968497169833</v>
      </c>
      <c r="P481" s="310">
        <f t="shared" ca="1" si="221"/>
        <v>23</v>
      </c>
      <c r="Q481" s="304">
        <f t="shared" ca="1" si="222"/>
        <v>0</v>
      </c>
      <c r="R481" s="306">
        <f t="shared" ca="1" si="223"/>
        <v>0</v>
      </c>
      <c r="S481" s="307">
        <f t="shared" ca="1" si="224"/>
        <v>7.2810000000000015</v>
      </c>
      <c r="T481" s="304">
        <f t="shared" ca="1" si="204"/>
        <v>71.426610000000025</v>
      </c>
      <c r="U481" s="311">
        <f t="shared" ca="1" si="205"/>
        <v>0</v>
      </c>
      <c r="V481" s="306">
        <f t="shared" ca="1" si="206"/>
        <v>1.158026427902501</v>
      </c>
      <c r="W481" s="304">
        <f t="shared" ca="1" si="207"/>
        <v>42.574525700615709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3.9184980282775248</v>
      </c>
      <c r="AH481" s="304">
        <f t="shared" ca="1" si="231"/>
        <v>-5.7980426036624992</v>
      </c>
    </row>
    <row r="482" spans="1:34" x14ac:dyDescent="0.2">
      <c r="A482" s="347">
        <f t="shared" ca="1" si="209"/>
        <v>0.1</v>
      </c>
      <c r="B482" s="304">
        <f t="shared" ca="1" si="210"/>
        <v>29.800000000000157</v>
      </c>
      <c r="D482" s="306">
        <f t="shared" ca="1" si="211"/>
        <v>-0.79782554183554188</v>
      </c>
      <c r="E482" s="307">
        <f t="shared" ca="1" si="212"/>
        <v>-4.0173383661185449</v>
      </c>
      <c r="F482" s="304">
        <f t="shared" ca="1" si="213"/>
        <v>4.0957945679798442</v>
      </c>
      <c r="G482" s="306">
        <f t="shared" ca="1" si="214"/>
        <v>14.360740502475537</v>
      </c>
      <c r="H482" s="307">
        <f t="shared" ca="1" si="215"/>
        <v>-105.24804358377786</v>
      </c>
      <c r="I482" s="304">
        <f t="shared" ca="1" si="216"/>
        <v>106.22326273463946</v>
      </c>
      <c r="J482" s="306">
        <f t="shared" ca="1" si="217"/>
        <v>710.98224861379367</v>
      </c>
      <c r="K482" s="307">
        <f t="shared" ca="1" si="218"/>
        <v>551.58365293073609</v>
      </c>
      <c r="L482" s="304">
        <f t="shared" ca="1" si="203"/>
        <v>899.85570177909142</v>
      </c>
      <c r="M482" s="306">
        <f t="shared" ca="1" si="219"/>
        <v>-1.435187138520436</v>
      </c>
      <c r="N482" s="304">
        <f t="shared" ca="1" si="220"/>
        <v>-82.230165848678439</v>
      </c>
      <c r="P482" s="310">
        <f t="shared" ca="1" si="221"/>
        <v>23</v>
      </c>
      <c r="Q482" s="304">
        <f t="shared" ca="1" si="222"/>
        <v>0</v>
      </c>
      <c r="R482" s="306">
        <f t="shared" ca="1" si="223"/>
        <v>0</v>
      </c>
      <c r="S482" s="307">
        <f t="shared" ca="1" si="224"/>
        <v>7.2810000000000015</v>
      </c>
      <c r="T482" s="304">
        <f t="shared" ca="1" si="204"/>
        <v>71.426610000000025</v>
      </c>
      <c r="U482" s="311">
        <f t="shared" ca="1" si="205"/>
        <v>0</v>
      </c>
      <c r="V482" s="306">
        <f t="shared" ca="1" si="206"/>
        <v>1.1592444858507249</v>
      </c>
      <c r="W482" s="304">
        <f t="shared" ca="1" si="207"/>
        <v>42.931702259832065</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3.8709110950246393</v>
      </c>
      <c r="AH482" s="304">
        <f t="shared" ca="1" si="231"/>
        <v>-5.8473459278417392</v>
      </c>
    </row>
    <row r="483" spans="1:34" x14ac:dyDescent="0.2">
      <c r="A483" s="347">
        <f t="shared" ca="1" si="209"/>
        <v>0.1</v>
      </c>
      <c r="B483" s="304">
        <f t="shared" ca="1" si="210"/>
        <v>29.900000000000158</v>
      </c>
      <c r="D483" s="306">
        <f t="shared" ca="1" si="211"/>
        <v>-0.79715775485907669</v>
      </c>
      <c r="E483" s="307">
        <f t="shared" ca="1" si="212"/>
        <v>-3.9677320395078644</v>
      </c>
      <c r="F483" s="304">
        <f t="shared" ca="1" si="213"/>
        <v>4.0470184115554995</v>
      </c>
      <c r="G483" s="306">
        <f t="shared" ca="1" si="214"/>
        <v>14.28102472698963</v>
      </c>
      <c r="H483" s="307">
        <f t="shared" ca="1" si="215"/>
        <v>-105.64481678772864</v>
      </c>
      <c r="I483" s="304">
        <f t="shared" ca="1" si="216"/>
        <v>106.60569863457414</v>
      </c>
      <c r="J483" s="306">
        <f t="shared" ca="1" si="217"/>
        <v>712.41433687526694</v>
      </c>
      <c r="K483" s="307">
        <f t="shared" ca="1" si="218"/>
        <v>541.03900991216074</v>
      </c>
      <c r="L483" s="304">
        <f t="shared" ca="1" si="203"/>
        <v>894.57106907844798</v>
      </c>
      <c r="M483" s="306">
        <f t="shared" ca="1" si="219"/>
        <v>-1.4364312116110876</v>
      </c>
      <c r="N483" s="304">
        <f t="shared" ca="1" si="220"/>
        <v>-82.301445986178564</v>
      </c>
      <c r="P483" s="310">
        <f t="shared" ca="1" si="221"/>
        <v>23</v>
      </c>
      <c r="Q483" s="304">
        <f t="shared" ca="1" si="222"/>
        <v>0</v>
      </c>
      <c r="R483" s="306">
        <f t="shared" ca="1" si="223"/>
        <v>0</v>
      </c>
      <c r="S483" s="307">
        <f t="shared" ca="1" si="224"/>
        <v>7.2810000000000015</v>
      </c>
      <c r="T483" s="304">
        <f t="shared" ca="1" si="204"/>
        <v>71.426610000000025</v>
      </c>
      <c r="U483" s="311">
        <f t="shared" ca="1" si="205"/>
        <v>0</v>
      </c>
      <c r="V483" s="306">
        <f t="shared" ca="1" si="206"/>
        <v>1.1604684262249272</v>
      </c>
      <c r="W483" s="304">
        <f t="shared" ca="1" si="207"/>
        <v>43.2870476330936</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3.8235340217370579</v>
      </c>
      <c r="AH483" s="304">
        <f t="shared" ca="1" si="231"/>
        <v>-5.896401903561606</v>
      </c>
    </row>
    <row r="484" spans="1:34" x14ac:dyDescent="0.2">
      <c r="A484" s="347">
        <f t="shared" ca="1" si="209"/>
        <v>0.1</v>
      </c>
      <c r="B484" s="304">
        <f t="shared" ca="1" si="210"/>
        <v>30.00000000000016</v>
      </c>
      <c r="D484" s="306">
        <f t="shared" ca="1" si="211"/>
        <v>-0.79642683616997245</v>
      </c>
      <c r="E484" s="307">
        <f t="shared" ca="1" si="212"/>
        <v>-3.9183802597866517</v>
      </c>
      <c r="F484" s="304">
        <f t="shared" ca="1" si="213"/>
        <v>3.998499664331288</v>
      </c>
      <c r="G484" s="306">
        <f t="shared" ca="1" si="214"/>
        <v>14.201382043372632</v>
      </c>
      <c r="H484" s="307">
        <f t="shared" ca="1" si="215"/>
        <v>-106.03665481370732</v>
      </c>
      <c r="I484" s="304">
        <f t="shared" ca="1" si="216"/>
        <v>106.98341654678609</v>
      </c>
      <c r="J484" s="306">
        <f t="shared" ca="1" si="217"/>
        <v>713.83845721378509</v>
      </c>
      <c r="K484" s="307">
        <f t="shared" ca="1" si="218"/>
        <v>530.45493633208889</v>
      </c>
      <c r="L484" s="304">
        <f t="shared" ca="1" si="203"/>
        <v>889.35245121180014</v>
      </c>
      <c r="M484" s="306">
        <f t="shared" ca="1" si="219"/>
        <v>-1.4376595884069241</v>
      </c>
      <c r="N484" s="304">
        <f t="shared" ca="1" si="220"/>
        <v>-82.371826792231801</v>
      </c>
      <c r="P484" s="310">
        <f t="shared" ca="1" si="221"/>
        <v>23</v>
      </c>
      <c r="Q484" s="304">
        <f t="shared" ca="1" si="222"/>
        <v>0</v>
      </c>
      <c r="R484" s="306">
        <f t="shared" ca="1" si="223"/>
        <v>0</v>
      </c>
      <c r="S484" s="307">
        <f t="shared" ca="1" si="224"/>
        <v>7.2810000000000015</v>
      </c>
      <c r="T484" s="304">
        <f t="shared" ca="1" si="204"/>
        <v>71.426610000000025</v>
      </c>
      <c r="U484" s="311">
        <f t="shared" ca="1" si="205"/>
        <v>0</v>
      </c>
      <c r="V484" s="306">
        <f t="shared" ca="1" si="206"/>
        <v>1.1616982077092832</v>
      </c>
      <c r="W484" s="304">
        <f t="shared" ca="1" si="207"/>
        <v>43.640532533732582</v>
      </c>
      <c r="Y484" s="314" t="str">
        <f t="shared" ca="1" si="225"/>
        <v/>
      </c>
      <c r="Z484" s="315" t="str">
        <f t="shared" ca="1" si="226"/>
        <v/>
      </c>
      <c r="AA484" s="316" t="str">
        <f t="shared" ca="1" si="227"/>
        <v/>
      </c>
      <c r="AC484" s="310">
        <f t="shared" ca="1" si="228"/>
        <v>30.00000000000016</v>
      </c>
      <c r="AD484" s="323">
        <f t="shared" ca="1" si="229"/>
        <v>713.83845721378509</v>
      </c>
      <c r="AE484" s="324" t="e">
        <f t="shared" ca="1" si="208"/>
        <v>#N/A</v>
      </c>
      <c r="AG484" s="306">
        <f t="shared" ca="1" si="230"/>
        <v>3.776371980725119</v>
      </c>
      <c r="AH484" s="304">
        <f t="shared" ca="1" si="231"/>
        <v>-5.9452063772961941</v>
      </c>
    </row>
    <row r="485" spans="1:34" x14ac:dyDescent="0.2">
      <c r="A485" s="347">
        <f t="shared" ca="1" si="209"/>
        <v>0.1</v>
      </c>
      <c r="B485" s="304">
        <f t="shared" ca="1" si="210"/>
        <v>30.100000000000161</v>
      </c>
      <c r="D485" s="306">
        <f t="shared" ca="1" si="211"/>
        <v>-0.79563367871879631</v>
      </c>
      <c r="E485" s="307">
        <f t="shared" ca="1" si="212"/>
        <v>-3.8692870827078183</v>
      </c>
      <c r="F485" s="304">
        <f t="shared" ca="1" si="213"/>
        <v>3.9502424582702749</v>
      </c>
      <c r="G485" s="306">
        <f t="shared" ca="1" si="214"/>
        <v>14.121818675500753</v>
      </c>
      <c r="H485" s="307">
        <f t="shared" ca="1" si="215"/>
        <v>-106.4235835219781</v>
      </c>
      <c r="I485" s="304">
        <f t="shared" ca="1" si="216"/>
        <v>107.35643852309543</v>
      </c>
      <c r="J485" s="306">
        <f t="shared" ca="1" si="217"/>
        <v>715.25461724972877</v>
      </c>
      <c r="K485" s="307">
        <f t="shared" ca="1" si="218"/>
        <v>519.83192441530457</v>
      </c>
      <c r="L485" s="304">
        <f t="shared" ca="1" si="203"/>
        <v>884.20269007641843</v>
      </c>
      <c r="M485" s="306">
        <f t="shared" ca="1" si="219"/>
        <v>-1.4388725726687579</v>
      </c>
      <c r="N485" s="304">
        <f t="shared" ca="1" si="220"/>
        <v>-82.441325671050677</v>
      </c>
      <c r="P485" s="310">
        <f t="shared" ca="1" si="221"/>
        <v>23</v>
      </c>
      <c r="Q485" s="304">
        <f t="shared" ca="1" si="222"/>
        <v>0</v>
      </c>
      <c r="R485" s="306">
        <f t="shared" ca="1" si="223"/>
        <v>0</v>
      </c>
      <c r="S485" s="307">
        <f t="shared" ca="1" si="224"/>
        <v>7.2810000000000015</v>
      </c>
      <c r="T485" s="304">
        <f t="shared" ca="1" si="204"/>
        <v>71.426610000000025</v>
      </c>
      <c r="U485" s="311">
        <f t="shared" ca="1" si="205"/>
        <v>0</v>
      </c>
      <c r="V485" s="306">
        <f t="shared" ca="1" si="206"/>
        <v>1.1629337891504787</v>
      </c>
      <c r="W485" s="304">
        <f t="shared" ca="1" si="207"/>
        <v>43.992128622830293</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3.7294299790068903</v>
      </c>
      <c r="AH485" s="304">
        <f t="shared" ca="1" si="231"/>
        <v>-5.993755326704103</v>
      </c>
    </row>
    <row r="486" spans="1:34" x14ac:dyDescent="0.2">
      <c r="A486" s="347">
        <f t="shared" ca="1" si="209"/>
        <v>0.1</v>
      </c>
      <c r="B486" s="304">
        <f t="shared" ca="1" si="210"/>
        <v>30.200000000000163</v>
      </c>
      <c r="D486" s="306">
        <f t="shared" ca="1" si="211"/>
        <v>-0.7947791777604204</v>
      </c>
      <c r="E486" s="307">
        <f t="shared" ca="1" si="212"/>
        <v>-3.8204564327359263</v>
      </c>
      <c r="F486" s="304">
        <f t="shared" ca="1" si="213"/>
        <v>3.9022507986846322</v>
      </c>
      <c r="G486" s="306">
        <f t="shared" ca="1" si="214"/>
        <v>14.042340757724711</v>
      </c>
      <c r="H486" s="307">
        <f t="shared" ca="1" si="215"/>
        <v>-106.8056291652517</v>
      </c>
      <c r="I486" s="304">
        <f t="shared" ca="1" si="216"/>
        <v>107.72478709814804</v>
      </c>
      <c r="J486" s="306">
        <f t="shared" ca="1" si="217"/>
        <v>716.66282522138999</v>
      </c>
      <c r="K486" s="307">
        <f t="shared" ca="1" si="218"/>
        <v>509.17046378094307</v>
      </c>
      <c r="L486" s="304">
        <f t="shared" ca="1" si="203"/>
        <v>879.12465910199865</v>
      </c>
      <c r="M486" s="306">
        <f t="shared" ca="1" si="219"/>
        <v>-1.4400704600831005</v>
      </c>
      <c r="N486" s="304">
        <f t="shared" ca="1" si="220"/>
        <v>-82.509959564224346</v>
      </c>
      <c r="P486" s="310">
        <f t="shared" ca="1" si="221"/>
        <v>23</v>
      </c>
      <c r="Q486" s="304">
        <f t="shared" ca="1" si="222"/>
        <v>0</v>
      </c>
      <c r="R486" s="306">
        <f t="shared" ca="1" si="223"/>
        <v>0</v>
      </c>
      <c r="S486" s="307">
        <f t="shared" ca="1" si="224"/>
        <v>7.2810000000000015</v>
      </c>
      <c r="T486" s="304">
        <f t="shared" ca="1" si="204"/>
        <v>71.426610000000025</v>
      </c>
      <c r="U486" s="311">
        <f t="shared" ca="1" si="205"/>
        <v>0</v>
      </c>
      <c r="V486" s="306">
        <f t="shared" ca="1" si="206"/>
        <v>1.1641751295613674</v>
      </c>
      <c r="W486" s="304">
        <f t="shared" ca="1" si="207"/>
        <v>44.341808501498477</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3.6827128606813835</v>
      </c>
      <c r="AH486" s="304">
        <f t="shared" ca="1" si="231"/>
        <v>-6.0420448596113561</v>
      </c>
    </row>
    <row r="487" spans="1:34" x14ac:dyDescent="0.2">
      <c r="A487" s="347">
        <f t="shared" ca="1" si="209"/>
        <v>0.1</v>
      </c>
      <c r="B487" s="304">
        <f t="shared" ca="1" si="210"/>
        <v>30.300000000000164</v>
      </c>
      <c r="D487" s="306">
        <f t="shared" ca="1" si="211"/>
        <v>-0.79386423045938204</v>
      </c>
      <c r="E487" s="307">
        <f t="shared" ca="1" si="212"/>
        <v>-3.7718921041094902</v>
      </c>
      <c r="F487" s="304">
        <f t="shared" ca="1" si="213"/>
        <v>3.8545285653950452</v>
      </c>
      <c r="G487" s="306">
        <f t="shared" ca="1" si="214"/>
        <v>13.962954334678773</v>
      </c>
      <c r="H487" s="307">
        <f t="shared" ca="1" si="215"/>
        <v>-107.18281837566265</v>
      </c>
      <c r="I487" s="304">
        <f t="shared" ca="1" si="216"/>
        <v>108.0884852734213</v>
      </c>
      <c r="J487" s="306">
        <f t="shared" ca="1" si="217"/>
        <v>718.06308997601013</v>
      </c>
      <c r="K487" s="307">
        <f t="shared" ca="1" si="218"/>
        <v>498.47104140389735</v>
      </c>
      <c r="L487" s="304">
        <f t="shared" ca="1" si="203"/>
        <v>874.12126178476035</v>
      </c>
      <c r="M487" s="306">
        <f t="shared" ca="1" si="219"/>
        <v>-1.4412535385260175</v>
      </c>
      <c r="N487" s="304">
        <f t="shared" ca="1" si="220"/>
        <v>-82.577744965836402</v>
      </c>
      <c r="P487" s="310">
        <f t="shared" ca="1" si="221"/>
        <v>23</v>
      </c>
      <c r="Q487" s="304">
        <f t="shared" ca="1" si="222"/>
        <v>0</v>
      </c>
      <c r="R487" s="306">
        <f t="shared" ca="1" si="223"/>
        <v>0</v>
      </c>
      <c r="S487" s="307">
        <f t="shared" ca="1" si="224"/>
        <v>7.2810000000000015</v>
      </c>
      <c r="T487" s="304">
        <f t="shared" ca="1" si="204"/>
        <v>71.426610000000025</v>
      </c>
      <c r="U487" s="311">
        <f t="shared" ca="1" si="205"/>
        <v>0</v>
      </c>
      <c r="V487" s="306">
        <f t="shared" ca="1" si="206"/>
        <v>1.1654221881245292</v>
      </c>
      <c r="W487" s="304">
        <f t="shared" ca="1" si="207"/>
        <v>44.689545702860038</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3.6362253092827315</v>
      </c>
      <c r="AH487" s="304">
        <f t="shared" ca="1" si="231"/>
        <v>-6.0900712129513073</v>
      </c>
    </row>
    <row r="488" spans="1:34" x14ac:dyDescent="0.2">
      <c r="A488" s="347">
        <f t="shared" ca="1" si="209"/>
        <v>0.1</v>
      </c>
      <c r="B488" s="304">
        <f t="shared" ca="1" si="210"/>
        <v>30.400000000000166</v>
      </c>
      <c r="D488" s="306">
        <f t="shared" ca="1" si="211"/>
        <v>-0.79288973550390685</v>
      </c>
      <c r="E488" s="307">
        <f t="shared" ca="1" si="212"/>
        <v>-3.7235977619454523</v>
      </c>
      <c r="F488" s="304">
        <f t="shared" ca="1" si="213"/>
        <v>3.8070795139361926</v>
      </c>
      <c r="G488" s="306">
        <f t="shared" ca="1" si="214"/>
        <v>13.883665361128383</v>
      </c>
      <c r="H488" s="307">
        <f t="shared" ca="1" si="215"/>
        <v>-107.55517815185719</v>
      </c>
      <c r="I488" s="304">
        <f t="shared" ca="1" si="216"/>
        <v>108.44755650146081</v>
      </c>
      <c r="J488" s="306">
        <f t="shared" ca="1" si="217"/>
        <v>719.45542096080044</v>
      </c>
      <c r="K488" s="307">
        <f t="shared" ca="1" si="218"/>
        <v>487.73414157752137</v>
      </c>
      <c r="L488" s="304">
        <f t="shared" ca="1" si="203"/>
        <v>869.19543004450054</v>
      </c>
      <c r="M488" s="306">
        <f t="shared" ca="1" si="219"/>
        <v>-1.4424220883168424</v>
      </c>
      <c r="N488" s="304">
        <f t="shared" ca="1" si="220"/>
        <v>-82.644697937001553</v>
      </c>
      <c r="P488" s="310">
        <f t="shared" ca="1" si="221"/>
        <v>23</v>
      </c>
      <c r="Q488" s="304">
        <f t="shared" ca="1" si="222"/>
        <v>0</v>
      </c>
      <c r="R488" s="306">
        <f t="shared" ca="1" si="223"/>
        <v>0</v>
      </c>
      <c r="S488" s="307">
        <f t="shared" ca="1" si="224"/>
        <v>7.2810000000000015</v>
      </c>
      <c r="T488" s="304">
        <f t="shared" ca="1" si="204"/>
        <v>71.426610000000025</v>
      </c>
      <c r="U488" s="311">
        <f t="shared" ca="1" si="205"/>
        <v>0</v>
      </c>
      <c r="V488" s="306">
        <f t="shared" ca="1" si="206"/>
        <v>1.1666749241957453</v>
      </c>
      <c r="W488" s="304">
        <f t="shared" ca="1" si="207"/>
        <v>45.035314683741944</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3.5899718501167976</v>
      </c>
      <c r="AH488" s="304">
        <f t="shared" ca="1" si="231"/>
        <v>-6.1378307516632367</v>
      </c>
    </row>
    <row r="489" spans="1:34" x14ac:dyDescent="0.2">
      <c r="A489" s="347">
        <f t="shared" ca="1" si="209"/>
        <v>0.1</v>
      </c>
      <c r="B489" s="304">
        <f t="shared" ca="1" si="210"/>
        <v>30.500000000000167</v>
      </c>
      <c r="D489" s="306">
        <f t="shared" ca="1" si="211"/>
        <v>-0.79185659272860376</v>
      </c>
      <c r="E489" s="307">
        <f t="shared" ca="1" si="212"/>
        <v>-3.6755769433839509</v>
      </c>
      <c r="F489" s="304">
        <f t="shared" ca="1" si="213"/>
        <v>3.7599072768066319</v>
      </c>
      <c r="G489" s="306">
        <f t="shared" ca="1" si="214"/>
        <v>13.804479701855522</v>
      </c>
      <c r="H489" s="307">
        <f t="shared" ca="1" si="215"/>
        <v>-107.92273584619559</v>
      </c>
      <c r="I489" s="304">
        <f t="shared" ca="1" si="216"/>
        <v>108.80202467034633</v>
      </c>
      <c r="J489" s="306">
        <f t="shared" ca="1" si="217"/>
        <v>720.83982821394966</v>
      </c>
      <c r="K489" s="307">
        <f t="shared" ca="1" si="218"/>
        <v>476.96024587761872</v>
      </c>
      <c r="L489" s="304">
        <f t="shared" ca="1" si="203"/>
        <v>864.35012239667958</v>
      </c>
      <c r="M489" s="306">
        <f t="shared" ca="1" si="219"/>
        <v>-1.4435763824621961</v>
      </c>
      <c r="N489" s="304">
        <f t="shared" ca="1" si="220"/>
        <v>-82.710834119846993</v>
      </c>
      <c r="P489" s="310">
        <f t="shared" ca="1" si="221"/>
        <v>23</v>
      </c>
      <c r="Q489" s="304">
        <f t="shared" ca="1" si="222"/>
        <v>0</v>
      </c>
      <c r="R489" s="306">
        <f t="shared" ca="1" si="223"/>
        <v>0</v>
      </c>
      <c r="S489" s="307">
        <f t="shared" ca="1" si="224"/>
        <v>7.2810000000000015</v>
      </c>
      <c r="T489" s="304">
        <f t="shared" ca="1" si="204"/>
        <v>71.426610000000025</v>
      </c>
      <c r="U489" s="311">
        <f t="shared" ca="1" si="205"/>
        <v>0</v>
      </c>
      <c r="V489" s="306">
        <f t="shared" ca="1" si="206"/>
        <v>1.1679332973073768</v>
      </c>
      <c r="W489" s="304">
        <f t="shared" ca="1" si="207"/>
        <v>45.37909081609223</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3.5439568525815064</v>
      </c>
      <c r="AH489" s="304">
        <f t="shared" ca="1" si="231"/>
        <v>-6.1853199675514263</v>
      </c>
    </row>
    <row r="490" spans="1:34" x14ac:dyDescent="0.2">
      <c r="A490" s="347">
        <f t="shared" ca="1" si="209"/>
        <v>0.1</v>
      </c>
      <c r="B490" s="304">
        <f t="shared" ca="1" si="210"/>
        <v>30.600000000000168</v>
      </c>
      <c r="D490" s="306">
        <f t="shared" ca="1" si="211"/>
        <v>-0.7907657027458096</v>
      </c>
      <c r="E490" s="307">
        <f t="shared" ca="1" si="212"/>
        <v>-3.6278330587717829</v>
      </c>
      <c r="F490" s="304">
        <f t="shared" ca="1" si="213"/>
        <v>3.7130153647617057</v>
      </c>
      <c r="G490" s="306">
        <f t="shared" ca="1" si="214"/>
        <v>13.725403131580942</v>
      </c>
      <c r="H490" s="307">
        <f t="shared" ca="1" si="215"/>
        <v>-108.28551915207277</v>
      </c>
      <c r="I490" s="304">
        <f t="shared" ca="1" si="216"/>
        <v>109.15191408838568</v>
      </c>
      <c r="J490" s="306">
        <f t="shared" ca="1" si="217"/>
        <v>722.21632235562151</v>
      </c>
      <c r="K490" s="307">
        <f t="shared" ca="1" si="218"/>
        <v>466.14983312770528</v>
      </c>
      <c r="L490" s="304">
        <f t="shared" ca="1" si="203"/>
        <v>859.58832193199703</v>
      </c>
      <c r="M490" s="306">
        <f t="shared" ca="1" si="219"/>
        <v>-1.4447166868907404</v>
      </c>
      <c r="N490" s="304">
        <f t="shared" ca="1" si="220"/>
        <v>-82.776168750962654</v>
      </c>
      <c r="P490" s="310">
        <f t="shared" ca="1" si="221"/>
        <v>23</v>
      </c>
      <c r="Q490" s="304">
        <f t="shared" ca="1" si="222"/>
        <v>0</v>
      </c>
      <c r="R490" s="306">
        <f t="shared" ca="1" si="223"/>
        <v>0</v>
      </c>
      <c r="S490" s="307">
        <f t="shared" ca="1" si="224"/>
        <v>7.2810000000000015</v>
      </c>
      <c r="T490" s="304">
        <f t="shared" ca="1" si="204"/>
        <v>71.426610000000025</v>
      </c>
      <c r="U490" s="311">
        <f t="shared" ca="1" si="205"/>
        <v>0</v>
      </c>
      <c r="V490" s="306">
        <f t="shared" ca="1" si="206"/>
        <v>1.1691972671716566</v>
      </c>
      <c r="W490" s="304">
        <f t="shared" ca="1" si="207"/>
        <v>45.72085037813406</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3.4981845324720195</v>
      </c>
      <c r="AH490" s="304">
        <f t="shared" ca="1" si="231"/>
        <v>-6.2325354781063345</v>
      </c>
    </row>
    <row r="491" spans="1:34" x14ac:dyDescent="0.2">
      <c r="A491" s="347">
        <f t="shared" ca="1" si="209"/>
        <v>0.1</v>
      </c>
      <c r="B491" s="304">
        <f t="shared" ca="1" si="210"/>
        <v>30.70000000000017</v>
      </c>
      <c r="D491" s="306">
        <f t="shared" ca="1" si="211"/>
        <v>-0.78961796658555228</v>
      </c>
      <c r="E491" s="307">
        <f t="shared" ca="1" si="212"/>
        <v>-3.5803693928826847</v>
      </c>
      <c r="F491" s="304">
        <f t="shared" ca="1" si="213"/>
        <v>3.6664071681478352</v>
      </c>
      <c r="G491" s="306">
        <f t="shared" ca="1" si="214"/>
        <v>13.646441334922386</v>
      </c>
      <c r="H491" s="307">
        <f t="shared" ca="1" si="215"/>
        <v>-108.64355609136103</v>
      </c>
      <c r="I491" s="304">
        <f t="shared" ca="1" si="216"/>
        <v>109.49724946903548</v>
      </c>
      <c r="J491" s="306">
        <f t="shared" ca="1" si="217"/>
        <v>723.58491457894672</v>
      </c>
      <c r="K491" s="307">
        <f t="shared" ca="1" si="218"/>
        <v>455.3033793655336</v>
      </c>
      <c r="L491" s="304">
        <f t="shared" ca="1" si="203"/>
        <v>854.91303409639079</v>
      </c>
      <c r="M491" s="306">
        <f t="shared" ca="1" si="219"/>
        <v>-1.4458432606790663</v>
      </c>
      <c r="N491" s="304">
        <f t="shared" ca="1" si="220"/>
        <v>-82.840716674343795</v>
      </c>
      <c r="P491" s="310">
        <f t="shared" ca="1" si="221"/>
        <v>23</v>
      </c>
      <c r="Q491" s="304">
        <f t="shared" ca="1" si="222"/>
        <v>0</v>
      </c>
      <c r="R491" s="306">
        <f t="shared" ca="1" si="223"/>
        <v>0</v>
      </c>
      <c r="S491" s="307">
        <f t="shared" ca="1" si="224"/>
        <v>7.2810000000000015</v>
      </c>
      <c r="T491" s="304">
        <f t="shared" ca="1" si="204"/>
        <v>71.426610000000025</v>
      </c>
      <c r="U491" s="311">
        <f t="shared" ca="1" si="205"/>
        <v>0</v>
      </c>
      <c r="V491" s="306">
        <f t="shared" ca="1" si="206"/>
        <v>1.1704667936838904</v>
      </c>
      <c r="W491" s="304">
        <f t="shared" ca="1" si="207"/>
        <v>46.060570545268632</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3.4526589542717625</v>
      </c>
      <c r="AH491" s="304">
        <f t="shared" ca="1" si="231"/>
        <v>-6.279474025289665</v>
      </c>
    </row>
    <row r="492" spans="1:34" x14ac:dyDescent="0.2">
      <c r="A492" s="347">
        <f t="shared" ca="1" si="209"/>
        <v>0.1</v>
      </c>
      <c r="B492" s="304">
        <f t="shared" ca="1" si="210"/>
        <v>30.800000000000171</v>
      </c>
      <c r="D492" s="306">
        <f t="shared" ca="1" si="211"/>
        <v>-0.78841428534412272</v>
      </c>
      <c r="E492" s="307">
        <f t="shared" ca="1" si="212"/>
        <v>-3.5331891061728049</v>
      </c>
      <c r="F492" s="304">
        <f t="shared" ca="1" si="213"/>
        <v>3.6200859582768015</v>
      </c>
      <c r="G492" s="306">
        <f t="shared" ca="1" si="214"/>
        <v>13.567599906387974</v>
      </c>
      <c r="H492" s="307">
        <f t="shared" ca="1" si="215"/>
        <v>-108.99687500197831</v>
      </c>
      <c r="I492" s="304">
        <f t="shared" ca="1" si="216"/>
        <v>109.83805591604715</v>
      </c>
      <c r="J492" s="306">
        <f t="shared" ca="1" si="217"/>
        <v>724.94561664101229</v>
      </c>
      <c r="K492" s="307">
        <f t="shared" ca="1" si="218"/>
        <v>444.42135781086665</v>
      </c>
      <c r="L492" s="304">
        <f t="shared" ca="1" si="203"/>
        <v>850.32728426498932</v>
      </c>
      <c r="M492" s="306">
        <f t="shared" ca="1" si="219"/>
        <v>-1.4469563562691026</v>
      </c>
      <c r="N492" s="304">
        <f t="shared" ca="1" si="220"/>
        <v>-82.904492353847488</v>
      </c>
      <c r="P492" s="310">
        <f t="shared" ca="1" si="221"/>
        <v>23</v>
      </c>
      <c r="Q492" s="304">
        <f t="shared" ca="1" si="222"/>
        <v>0</v>
      </c>
      <c r="R492" s="306">
        <f t="shared" ca="1" si="223"/>
        <v>0</v>
      </c>
      <c r="S492" s="307">
        <f t="shared" ca="1" si="224"/>
        <v>7.2810000000000015</v>
      </c>
      <c r="T492" s="304">
        <f t="shared" ca="1" si="204"/>
        <v>71.426610000000025</v>
      </c>
      <c r="U492" s="311">
        <f t="shared" ca="1" si="205"/>
        <v>0</v>
      </c>
      <c r="V492" s="306">
        <f t="shared" ca="1" si="206"/>
        <v>1.1717418369255712</v>
      </c>
      <c r="W492" s="304">
        <f t="shared" ca="1" si="207"/>
        <v>46.39822938073933</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3.4073840334301329</v>
      </c>
      <c r="AH492" s="304">
        <f t="shared" ca="1" si="231"/>
        <v>-6.326132474284937</v>
      </c>
    </row>
    <row r="493" spans="1:34" x14ac:dyDescent="0.2">
      <c r="A493" s="347">
        <f t="shared" ca="1" si="209"/>
        <v>0.1</v>
      </c>
      <c r="B493" s="304">
        <f t="shared" ca="1" si="210"/>
        <v>30.900000000000173</v>
      </c>
      <c r="D493" s="306">
        <f t="shared" ca="1" si="211"/>
        <v>-0.78715555984122987</v>
      </c>
      <c r="E493" s="307">
        <f t="shared" ca="1" si="212"/>
        <v>-3.4862952360696378</v>
      </c>
      <c r="F493" s="304">
        <f t="shared" ca="1" si="213"/>
        <v>3.5740548888385599</v>
      </c>
      <c r="G493" s="306">
        <f t="shared" ca="1" si="214"/>
        <v>13.48888435040385</v>
      </c>
      <c r="H493" s="307">
        <f t="shared" ca="1" si="215"/>
        <v>-109.34550452558527</v>
      </c>
      <c r="I493" s="304">
        <f t="shared" ca="1" si="216"/>
        <v>110.17435890883758</v>
      </c>
      <c r="J493" s="306">
        <f t="shared" ca="1" si="217"/>
        <v>726.29844085385184</v>
      </c>
      <c r="K493" s="307">
        <f t="shared" ca="1" si="218"/>
        <v>433.50423883448849</v>
      </c>
      <c r="L493" s="304">
        <f t="shared" ca="1" si="203"/>
        <v>845.83411510425935</v>
      </c>
      <c r="M493" s="306">
        <f t="shared" ca="1" si="219"/>
        <v>-1.448056219677412</v>
      </c>
      <c r="N493" s="304">
        <f t="shared" ca="1" si="220"/>
        <v>-82.967509885184498</v>
      </c>
      <c r="P493" s="310">
        <f t="shared" ca="1" si="221"/>
        <v>23</v>
      </c>
      <c r="Q493" s="304">
        <f t="shared" ca="1" si="222"/>
        <v>0</v>
      </c>
      <c r="R493" s="306">
        <f t="shared" ca="1" si="223"/>
        <v>0</v>
      </c>
      <c r="S493" s="307">
        <f t="shared" ca="1" si="224"/>
        <v>7.2810000000000015</v>
      </c>
      <c r="T493" s="304">
        <f t="shared" ca="1" si="204"/>
        <v>71.426610000000025</v>
      </c>
      <c r="U493" s="311">
        <f t="shared" ca="1" si="205"/>
        <v>0</v>
      </c>
      <c r="V493" s="306">
        <f t="shared" ca="1" si="206"/>
        <v>1.173022357167403</v>
      </c>
      <c r="W493" s="304">
        <f t="shared" ca="1" si="207"/>
        <v>46.733805826069045</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3.3623635386276307</v>
      </c>
      <c r="AH493" s="304">
        <f t="shared" ca="1" si="231"/>
        <v>-6.3725078122152619</v>
      </c>
    </row>
    <row r="494" spans="1:34" x14ac:dyDescent="0.2">
      <c r="A494" s="347">
        <f t="shared" ca="1" si="209"/>
        <v>0.1</v>
      </c>
      <c r="B494" s="304">
        <f t="shared" ca="1" si="210"/>
        <v>31.000000000000174</v>
      </c>
      <c r="D494" s="306">
        <f t="shared" ca="1" si="211"/>
        <v>-0.78584269028568621</v>
      </c>
      <c r="E494" s="307">
        <f t="shared" ca="1" si="212"/>
        <v>-3.4396906982927113</v>
      </c>
      <c r="F494" s="304">
        <f t="shared" ca="1" si="213"/>
        <v>3.5283169973511233</v>
      </c>
      <c r="G494" s="306">
        <f t="shared" ca="1" si="214"/>
        <v>13.410300081375281</v>
      </c>
      <c r="H494" s="307">
        <f t="shared" ca="1" si="215"/>
        <v>-109.68947359541454</v>
      </c>
      <c r="I494" s="304">
        <f t="shared" ca="1" si="216"/>
        <v>110.50618428808262</v>
      </c>
      <c r="J494" s="306">
        <f t="shared" ca="1" si="217"/>
        <v>727.64340007544081</v>
      </c>
      <c r="K494" s="307">
        <f t="shared" ca="1" si="218"/>
        <v>422.55248992843849</v>
      </c>
      <c r="L494" s="304">
        <f t="shared" ca="1" si="203"/>
        <v>841.43658371743686</v>
      </c>
      <c r="M494" s="306">
        <f t="shared" ca="1" si="219"/>
        <v>-1.44914309069672</v>
      </c>
      <c r="N494" s="304">
        <f t="shared" ca="1" si="220"/>
        <v>-83.029783007465923</v>
      </c>
      <c r="P494" s="310">
        <f t="shared" ca="1" si="221"/>
        <v>23</v>
      </c>
      <c r="Q494" s="304">
        <f t="shared" ca="1" si="222"/>
        <v>0</v>
      </c>
      <c r="R494" s="306">
        <f t="shared" ca="1" si="223"/>
        <v>0</v>
      </c>
      <c r="S494" s="307">
        <f t="shared" ca="1" si="224"/>
        <v>7.2810000000000015</v>
      </c>
      <c r="T494" s="304">
        <f t="shared" ca="1" si="204"/>
        <v>71.426610000000025</v>
      </c>
      <c r="U494" s="311">
        <f t="shared" ca="1" si="205"/>
        <v>0</v>
      </c>
      <c r="V494" s="306">
        <f t="shared" ca="1" si="206"/>
        <v>1.1743083148722366</v>
      </c>
      <c r="W494" s="304">
        <f t="shared" ca="1" si="207"/>
        <v>47.067279691282131</v>
      </c>
      <c r="Y494" s="314" t="str">
        <f t="shared" ca="1" si="225"/>
        <v/>
      </c>
      <c r="Z494" s="315" t="str">
        <f t="shared" ca="1" si="226"/>
        <v/>
      </c>
      <c r="AA494" s="316" t="str">
        <f t="shared" ca="1" si="227"/>
        <v/>
      </c>
      <c r="AC494" s="310">
        <f t="shared" ca="1" si="228"/>
        <v>31.000000000000174</v>
      </c>
      <c r="AD494" s="323">
        <f t="shared" ca="1" si="229"/>
        <v>727.64340007544081</v>
      </c>
      <c r="AE494" s="324" t="e">
        <f t="shared" ca="1" si="208"/>
        <v>#N/A</v>
      </c>
      <c r="AG494" s="306">
        <f t="shared" ca="1" si="230"/>
        <v>3.3176010940290199</v>
      </c>
      <c r="AH494" s="304">
        <f t="shared" ca="1" si="231"/>
        <v>-6.4185971468299732</v>
      </c>
    </row>
    <row r="495" spans="1:34" x14ac:dyDescent="0.2">
      <c r="A495" s="347">
        <f t="shared" ca="1" si="209"/>
        <v>0.1</v>
      </c>
      <c r="B495" s="304">
        <f t="shared" ca="1" si="210"/>
        <v>31.100000000000176</v>
      </c>
      <c r="D495" s="306">
        <f t="shared" ca="1" si="211"/>
        <v>-0.78447657594961129</v>
      </c>
      <c r="E495" s="307">
        <f t="shared" ca="1" si="212"/>
        <v>-3.3933782882044685</v>
      </c>
      <c r="F495" s="304">
        <f t="shared" ca="1" si="213"/>
        <v>3.4828752066462436</v>
      </c>
      <c r="G495" s="306">
        <f t="shared" ca="1" si="214"/>
        <v>13.331852423780321</v>
      </c>
      <c r="H495" s="307">
        <f t="shared" ca="1" si="215"/>
        <v>-110.02881142423499</v>
      </c>
      <c r="I495" s="304">
        <f t="shared" ca="1" si="216"/>
        <v>110.83355824153315</v>
      </c>
      <c r="J495" s="306">
        <f t="shared" ca="1" si="217"/>
        <v>728.98050770069858</v>
      </c>
      <c r="K495" s="307">
        <f t="shared" ca="1" si="218"/>
        <v>411.566575677456</v>
      </c>
      <c r="L495" s="304">
        <f t="shared" ca="1" si="203"/>
        <v>837.13775856930226</v>
      </c>
      <c r="M495" s="306">
        <f t="shared" ca="1" si="219"/>
        <v>-1.450217203090008</v>
      </c>
      <c r="N495" s="304">
        <f t="shared" ca="1" si="220"/>
        <v>-83.091325114324022</v>
      </c>
      <c r="P495" s="310">
        <f t="shared" ca="1" si="221"/>
        <v>23</v>
      </c>
      <c r="Q495" s="304">
        <f t="shared" ca="1" si="222"/>
        <v>0</v>
      </c>
      <c r="R495" s="306">
        <f t="shared" ca="1" si="223"/>
        <v>0</v>
      </c>
      <c r="S495" s="307">
        <f t="shared" ca="1" si="224"/>
        <v>7.2810000000000015</v>
      </c>
      <c r="T495" s="304">
        <f t="shared" ca="1" si="204"/>
        <v>71.426610000000025</v>
      </c>
      <c r="U495" s="311">
        <f t="shared" ca="1" si="205"/>
        <v>0</v>
      </c>
      <c r="V495" s="306">
        <f t="shared" ca="1" si="206"/>
        <v>1.1755996706979217</v>
      </c>
      <c r="W495" s="304">
        <f t="shared" ca="1" si="207"/>
        <v>47.398631644923242</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3.2731001815250407</v>
      </c>
      <c r="AH495" s="304">
        <f t="shared" ca="1" si="231"/>
        <v>-6.4643977051616703</v>
      </c>
    </row>
    <row r="496" spans="1:34" x14ac:dyDescent="0.2">
      <c r="A496" s="347">
        <f t="shared" ca="1" si="209"/>
        <v>0.1</v>
      </c>
      <c r="B496" s="304">
        <f t="shared" ca="1" si="210"/>
        <v>31.200000000000177</v>
      </c>
      <c r="D496" s="306">
        <f t="shared" ca="1" si="211"/>
        <v>-0.78305811485110133</v>
      </c>
      <c r="E496" s="307">
        <f t="shared" ca="1" si="212"/>
        <v>-3.3473606821895947</v>
      </c>
      <c r="F496" s="304">
        <f t="shared" ca="1" si="213"/>
        <v>3.4377323263894395</v>
      </c>
      <c r="G496" s="306">
        <f t="shared" ca="1" si="214"/>
        <v>13.25354661229521</v>
      </c>
      <c r="H496" s="307">
        <f t="shared" ca="1" si="215"/>
        <v>-110.36354749245395</v>
      </c>
      <c r="I496" s="304">
        <f t="shared" ca="1" si="216"/>
        <v>111.15650729005216</v>
      </c>
      <c r="J496" s="306">
        <f t="shared" ca="1" si="217"/>
        <v>730.30977765250236</v>
      </c>
      <c r="K496" s="307">
        <f t="shared" ca="1" si="218"/>
        <v>400.54695773162155</v>
      </c>
      <c r="L496" s="304">
        <f t="shared" ca="1" si="203"/>
        <v>832.94071618747569</v>
      </c>
      <c r="M496" s="306">
        <f t="shared" ca="1" si="219"/>
        <v>-1.4512787847774891</v>
      </c>
      <c r="N496" s="304">
        <f t="shared" ca="1" si="220"/>
        <v>-83.152149264625066</v>
      </c>
      <c r="P496" s="310">
        <f t="shared" ca="1" si="221"/>
        <v>23</v>
      </c>
      <c r="Q496" s="304">
        <f t="shared" ca="1" si="222"/>
        <v>0</v>
      </c>
      <c r="R496" s="306">
        <f t="shared" ca="1" si="223"/>
        <v>0</v>
      </c>
      <c r="S496" s="307">
        <f t="shared" ca="1" si="224"/>
        <v>7.2810000000000015</v>
      </c>
      <c r="T496" s="304">
        <f t="shared" ca="1" si="204"/>
        <v>71.426610000000025</v>
      </c>
      <c r="U496" s="311">
        <f t="shared" ca="1" si="205"/>
        <v>0</v>
      </c>
      <c r="V496" s="306">
        <f t="shared" ca="1" si="206"/>
        <v>1.1768963855000685</v>
      </c>
      <c r="W496" s="304">
        <f t="shared" ca="1" si="207"/>
        <v>47.727843203884049</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3.2288641429631006</v>
      </c>
      <c r="AH496" s="304">
        <f t="shared" ca="1" si="231"/>
        <v>-6.5099068321553677</v>
      </c>
    </row>
    <row r="497" spans="1:34" x14ac:dyDescent="0.2">
      <c r="A497" s="347">
        <f t="shared" ca="1" si="209"/>
        <v>0.1</v>
      </c>
      <c r="B497" s="304">
        <f t="shared" ca="1" si="210"/>
        <v>31.300000000000178</v>
      </c>
      <c r="D497" s="306">
        <f t="shared" ca="1" si="211"/>
        <v>-0.78158820344531499</v>
      </c>
      <c r="E497" s="307">
        <f t="shared" ca="1" si="212"/>
        <v>-3.301640439061261</v>
      </c>
      <c r="F497" s="304">
        <f t="shared" ca="1" si="213"/>
        <v>3.3928910546331297</v>
      </c>
      <c r="G497" s="306">
        <f t="shared" ca="1" si="214"/>
        <v>13.175387791950678</v>
      </c>
      <c r="H497" s="307">
        <f t="shared" ca="1" si="215"/>
        <v>-110.69371153636007</v>
      </c>
      <c r="I497" s="304">
        <f t="shared" ca="1" si="216"/>
        <v>111.47505827387208</v>
      </c>
      <c r="J497" s="306">
        <f t="shared" ca="1" si="217"/>
        <v>731.63122437271466</v>
      </c>
      <c r="K497" s="307">
        <f t="shared" ca="1" si="218"/>
        <v>389.49409478018083</v>
      </c>
      <c r="L497" s="304">
        <f t="shared" ca="1" si="203"/>
        <v>828.84853763866295</v>
      </c>
      <c r="M497" s="306">
        <f t="shared" ca="1" si="219"/>
        <v>-1.4523280580167608</v>
      </c>
      <c r="N497" s="304">
        <f t="shared" ca="1" si="220"/>
        <v>-83.212268192791356</v>
      </c>
      <c r="P497" s="310">
        <f t="shared" ca="1" si="221"/>
        <v>23</v>
      </c>
      <c r="Q497" s="304">
        <f t="shared" ca="1" si="222"/>
        <v>0</v>
      </c>
      <c r="R497" s="306">
        <f t="shared" ca="1" si="223"/>
        <v>0</v>
      </c>
      <c r="S497" s="307">
        <f t="shared" ca="1" si="224"/>
        <v>7.2810000000000015</v>
      </c>
      <c r="T497" s="304">
        <f t="shared" ca="1" si="204"/>
        <v>71.426610000000025</v>
      </c>
      <c r="U497" s="311">
        <f t="shared" ca="1" si="205"/>
        <v>0</v>
      </c>
      <c r="V497" s="306">
        <f t="shared" ca="1" si="206"/>
        <v>1.1781984203347282</v>
      </c>
      <c r="W497" s="304">
        <f t="shared" ca="1" si="207"/>
        <v>48.054896723049602</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3.1848961823672228</v>
      </c>
      <c r="AH497" s="304">
        <f t="shared" ca="1" si="231"/>
        <v>-6.5551219892712593</v>
      </c>
    </row>
    <row r="498" spans="1:34" x14ac:dyDescent="0.2">
      <c r="A498" s="347">
        <f t="shared" ca="1" si="209"/>
        <v>0.1</v>
      </c>
      <c r="B498" s="304">
        <f t="shared" ca="1" si="210"/>
        <v>31.40000000000018</v>
      </c>
      <c r="D498" s="306">
        <f t="shared" ca="1" si="211"/>
        <v>-0.78006773632394666</v>
      </c>
      <c r="E498" s="307">
        <f t="shared" ca="1" si="212"/>
        <v>-3.2562200014926512</v>
      </c>
      <c r="F498" s="304">
        <f t="shared" ca="1" si="213"/>
        <v>3.3483539794015758</v>
      </c>
      <c r="G498" s="306">
        <f t="shared" ca="1" si="214"/>
        <v>13.097381018318284</v>
      </c>
      <c r="H498" s="307">
        <f t="shared" ca="1" si="215"/>
        <v>-111.01933353650934</v>
      </c>
      <c r="I498" s="304">
        <f t="shared" ca="1" si="216"/>
        <v>111.7892383390714</v>
      </c>
      <c r="J498" s="306">
        <f t="shared" ca="1" si="217"/>
        <v>732.94486281322816</v>
      </c>
      <c r="K498" s="307">
        <f t="shared" ca="1" si="218"/>
        <v>378.40844252653739</v>
      </c>
      <c r="L498" s="304">
        <f t="shared" ca="1" si="203"/>
        <v>824.86430477967815</v>
      </c>
      <c r="M498" s="306">
        <f t="shared" ca="1" si="219"/>
        <v>-1.4533652395764278</v>
      </c>
      <c r="N498" s="304">
        <f t="shared" ca="1" si="220"/>
        <v>-83.27169431874907</v>
      </c>
      <c r="P498" s="310">
        <f t="shared" ca="1" si="221"/>
        <v>23</v>
      </c>
      <c r="Q498" s="304">
        <f t="shared" ca="1" si="222"/>
        <v>0</v>
      </c>
      <c r="R498" s="306">
        <f t="shared" ca="1" si="223"/>
        <v>0</v>
      </c>
      <c r="S498" s="307">
        <f t="shared" ca="1" si="224"/>
        <v>7.2810000000000015</v>
      </c>
      <c r="T498" s="304">
        <f t="shared" ca="1" si="204"/>
        <v>71.426610000000025</v>
      </c>
      <c r="U498" s="311">
        <f t="shared" ca="1" si="205"/>
        <v>0</v>
      </c>
      <c r="V498" s="306">
        <f t="shared" ca="1" si="206"/>
        <v>1.1795057364609836</v>
      </c>
      <c r="W498" s="304">
        <f t="shared" ca="1" si="207"/>
        <v>48.379775384774902</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3.1411993681475314</v>
      </c>
      <c r="AH498" s="304">
        <f t="shared" ca="1" si="231"/>
        <v>-6.6000407530627099</v>
      </c>
    </row>
    <row r="499" spans="1:34" x14ac:dyDescent="0.2">
      <c r="A499" s="347">
        <f t="shared" ca="1" si="209"/>
        <v>0.1</v>
      </c>
      <c r="B499" s="304">
        <f t="shared" ca="1" si="210"/>
        <v>31.500000000000181</v>
      </c>
      <c r="D499" s="306">
        <f t="shared" ca="1" si="211"/>
        <v>-0.77849760592300044</v>
      </c>
      <c r="E499" s="307">
        <f t="shared" ca="1" si="212"/>
        <v>-3.2111016974722597</v>
      </c>
      <c r="F499" s="304">
        <f t="shared" ca="1" si="213"/>
        <v>3.3041235803064435</v>
      </c>
      <c r="G499" s="306">
        <f t="shared" ca="1" si="214"/>
        <v>13.019531257725983</v>
      </c>
      <c r="H499" s="307">
        <f t="shared" ca="1" si="215"/>
        <v>-111.34044370625656</v>
      </c>
      <c r="I499" s="304">
        <f t="shared" ca="1" si="216"/>
        <v>112.09907492426952</v>
      </c>
      <c r="J499" s="306">
        <f t="shared" ca="1" si="217"/>
        <v>734.25070842703042</v>
      </c>
      <c r="K499" s="307">
        <f t="shared" ca="1" si="218"/>
        <v>367.29045366439908</v>
      </c>
      <c r="L499" s="304">
        <f t="shared" ca="1" si="203"/>
        <v>820.99109628460417</v>
      </c>
      <c r="M499" s="306">
        <f t="shared" ca="1" si="219"/>
        <v>-1.4543905409034594</v>
      </c>
      <c r="N499" s="304">
        <f t="shared" ca="1" si="220"/>
        <v>-83.330439757517155</v>
      </c>
      <c r="P499" s="310">
        <f t="shared" ca="1" si="221"/>
        <v>23</v>
      </c>
      <c r="Q499" s="304">
        <f t="shared" ca="1" si="222"/>
        <v>0</v>
      </c>
      <c r="R499" s="306">
        <f t="shared" ca="1" si="223"/>
        <v>0</v>
      </c>
      <c r="S499" s="307">
        <f t="shared" ca="1" si="224"/>
        <v>7.2810000000000015</v>
      </c>
      <c r="T499" s="304">
        <f t="shared" ca="1" si="204"/>
        <v>71.426610000000025</v>
      </c>
      <c r="U499" s="311">
        <f t="shared" ca="1" si="205"/>
        <v>0</v>
      </c>
      <c r="V499" s="306">
        <f t="shared" ca="1" si="206"/>
        <v>1.1808182953434598</v>
      </c>
      <c r="W499" s="304">
        <f t="shared" ca="1" si="207"/>
        <v>48.702463188203311</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3.0977766352994935</v>
      </c>
      <c r="AH499" s="304">
        <f t="shared" ca="1" si="231"/>
        <v>-6.6446608137309289</v>
      </c>
    </row>
    <row r="500" spans="1:34" x14ac:dyDescent="0.2">
      <c r="A500" s="347">
        <f t="shared" ca="1" si="209"/>
        <v>0.1</v>
      </c>
      <c r="B500" s="304">
        <f t="shared" ca="1" si="210"/>
        <v>31.600000000000183</v>
      </c>
      <c r="D500" s="306">
        <f t="shared" ca="1" si="211"/>
        <v>-0.77687870223885258</v>
      </c>
      <c r="E500" s="307">
        <f t="shared" ca="1" si="212"/>
        <v>-3.1662877417813826</v>
      </c>
      <c r="F500" s="304">
        <f t="shared" ca="1" si="213"/>
        <v>3.260202230191767</v>
      </c>
      <c r="G500" s="306">
        <f t="shared" ca="1" si="214"/>
        <v>12.941843387502098</v>
      </c>
      <c r="H500" s="307">
        <f t="shared" ca="1" si="215"/>
        <v>-111.65707248043471</v>
      </c>
      <c r="I500" s="304">
        <f t="shared" ca="1" si="216"/>
        <v>112.40459574753908</v>
      </c>
      <c r="J500" s="306">
        <f t="shared" ca="1" si="217"/>
        <v>735.54877715929183</v>
      </c>
      <c r="K500" s="307">
        <f t="shared" ca="1" si="218"/>
        <v>356.14057785506452</v>
      </c>
      <c r="L500" s="304">
        <f t="shared" ca="1" si="203"/>
        <v>817.23198345113053</v>
      </c>
      <c r="M500" s="306">
        <f t="shared" ca="1" si="219"/>
        <v>-1.4554041682845482</v>
      </c>
      <c r="N500" s="304">
        <f t="shared" ca="1" si="220"/>
        <v>-83.38851632845244</v>
      </c>
      <c r="P500" s="310">
        <f t="shared" ca="1" si="221"/>
        <v>23</v>
      </c>
      <c r="Q500" s="304">
        <f t="shared" ca="1" si="222"/>
        <v>0</v>
      </c>
      <c r="R500" s="306">
        <f t="shared" ca="1" si="223"/>
        <v>0</v>
      </c>
      <c r="S500" s="307">
        <f t="shared" ca="1" si="224"/>
        <v>7.2810000000000015</v>
      </c>
      <c r="T500" s="304">
        <f t="shared" ca="1" si="204"/>
        <v>71.426610000000025</v>
      </c>
      <c r="U500" s="311">
        <f t="shared" ca="1" si="205"/>
        <v>0</v>
      </c>
      <c r="V500" s="306">
        <f t="shared" ca="1" si="206"/>
        <v>1.1821360586547467</v>
      </c>
      <c r="W500" s="304">
        <f t="shared" ca="1" si="207"/>
        <v>49.022944938437085</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3.0546307875929264</v>
      </c>
      <c r="AH500" s="304">
        <f t="shared" ca="1" si="231"/>
        <v>-6.6889799736579176</v>
      </c>
    </row>
    <row r="501" spans="1:34" x14ac:dyDescent="0.2">
      <c r="A501" s="347">
        <f t="shared" ca="1" si="209"/>
        <v>0.1</v>
      </c>
      <c r="B501" s="304">
        <f t="shared" ca="1" si="210"/>
        <v>31.700000000000184</v>
      </c>
      <c r="D501" s="306">
        <f t="shared" ca="1" si="211"/>
        <v>-0.77521191255249999</v>
      </c>
      <c r="E501" s="307">
        <f t="shared" ca="1" si="212"/>
        <v>-3.1217802374923167</v>
      </c>
      <c r="F501" s="304">
        <f t="shared" ca="1" si="213"/>
        <v>3.2165921968071878</v>
      </c>
      <c r="G501" s="306">
        <f t="shared" ca="1" si="214"/>
        <v>12.864322196246848</v>
      </c>
      <c r="H501" s="307">
        <f t="shared" ca="1" si="215"/>
        <v>-111.96925050418393</v>
      </c>
      <c r="I501" s="304">
        <f t="shared" ca="1" si="216"/>
        <v>112.70582879353465</v>
      </c>
      <c r="J501" s="306">
        <f t="shared" ca="1" si="217"/>
        <v>736.83908543847929</v>
      </c>
      <c r="K501" s="307">
        <f t="shared" ca="1" si="218"/>
        <v>344.95926170583357</v>
      </c>
      <c r="L501" s="304">
        <f t="shared" ca="1" si="203"/>
        <v>813.59002579090679</v>
      </c>
      <c r="M501" s="306">
        <f t="shared" ca="1" si="219"/>
        <v>-1.4564063230017121</v>
      </c>
      <c r="N501" s="304">
        <f t="shared" ca="1" si="220"/>
        <v>-83.445935564165055</v>
      </c>
      <c r="P501" s="310">
        <f t="shared" ca="1" si="221"/>
        <v>23</v>
      </c>
      <c r="Q501" s="304">
        <f t="shared" ca="1" si="222"/>
        <v>0</v>
      </c>
      <c r="R501" s="306">
        <f t="shared" ca="1" si="223"/>
        <v>0</v>
      </c>
      <c r="S501" s="307">
        <f t="shared" ca="1" si="224"/>
        <v>7.2810000000000015</v>
      </c>
      <c r="T501" s="304">
        <f t="shared" ca="1" si="204"/>
        <v>71.426610000000025</v>
      </c>
      <c r="U501" s="311">
        <f t="shared" ca="1" si="205"/>
        <v>0</v>
      </c>
      <c r="V501" s="306">
        <f t="shared" ca="1" si="206"/>
        <v>1.1834589882777466</v>
      </c>
      <c r="W501" s="304">
        <f t="shared" ca="1" si="207"/>
        <v>49.341206235571143</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3.011764499750889</v>
      </c>
      <c r="AH501" s="304">
        <f t="shared" ca="1" si="231"/>
        <v>-6.732996145919115</v>
      </c>
    </row>
    <row r="502" spans="1:34" x14ac:dyDescent="0.2">
      <c r="A502" s="347">
        <f t="shared" ca="1" si="209"/>
        <v>0.1</v>
      </c>
      <c r="B502" s="304">
        <f t="shared" ca="1" si="210"/>
        <v>31.800000000000185</v>
      </c>
      <c r="D502" s="306">
        <f t="shared" ca="1" si="211"/>
        <v>-0.77349812116196903</v>
      </c>
      <c r="E502" s="307">
        <f t="shared" ca="1" si="212"/>
        <v>-3.0775811774857571</v>
      </c>
      <c r="F502" s="304">
        <f t="shared" ca="1" si="213"/>
        <v>3.1732956445083582</v>
      </c>
      <c r="G502" s="306">
        <f t="shared" ca="1" si="214"/>
        <v>12.786972384130651</v>
      </c>
      <c r="H502" s="307">
        <f t="shared" ca="1" si="215"/>
        <v>-112.27700862193251</v>
      </c>
      <c r="I502" s="304">
        <f t="shared" ca="1" si="216"/>
        <v>113.00280230083689</v>
      </c>
      <c r="J502" s="306">
        <f t="shared" ca="1" si="217"/>
        <v>738.12165016749816</v>
      </c>
      <c r="K502" s="307">
        <f t="shared" ca="1" si="218"/>
        <v>333.74694874952775</v>
      </c>
      <c r="L502" s="304">
        <f t="shared" ca="1" si="203"/>
        <v>810.06826641068369</v>
      </c>
      <c r="M502" s="306">
        <f t="shared" ca="1" si="219"/>
        <v>-1.4573972014823802</v>
      </c>
      <c r="N502" s="304">
        <f t="shared" ca="1" si="220"/>
        <v>-83.502708719117663</v>
      </c>
      <c r="P502" s="310">
        <f t="shared" ca="1" si="221"/>
        <v>23</v>
      </c>
      <c r="Q502" s="304">
        <f t="shared" ca="1" si="222"/>
        <v>0</v>
      </c>
      <c r="R502" s="306">
        <f t="shared" ca="1" si="223"/>
        <v>0</v>
      </c>
      <c r="S502" s="307">
        <f t="shared" ca="1" si="224"/>
        <v>7.2810000000000015</v>
      </c>
      <c r="T502" s="304">
        <f t="shared" ca="1" si="204"/>
        <v>71.426610000000025</v>
      </c>
      <c r="U502" s="311">
        <f t="shared" ca="1" si="205"/>
        <v>0</v>
      </c>
      <c r="V502" s="306">
        <f t="shared" ca="1" si="206"/>
        <v>1.1847870463079295</v>
      </c>
      <c r="W502" s="304">
        <f t="shared" ca="1" si="207"/>
        <v>49.657233463599638</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2.969180319618407</v>
      </c>
      <c r="AH502" s="304">
        <f t="shared" ca="1" si="231"/>
        <v>-6.7767073527772466</v>
      </c>
    </row>
    <row r="503" spans="1:34" x14ac:dyDescent="0.2">
      <c r="A503" s="347">
        <f t="shared" ca="1" si="209"/>
        <v>0.1</v>
      </c>
      <c r="B503" s="304">
        <f t="shared" ca="1" si="210"/>
        <v>31.900000000000187</v>
      </c>
      <c r="D503" s="306">
        <f t="shared" ca="1" si="211"/>
        <v>-0.77173820912277802</v>
      </c>
      <c r="E503" s="307">
        <f t="shared" ca="1" si="212"/>
        <v>-3.033692445986004</v>
      </c>
      <c r="F503" s="304">
        <f t="shared" ca="1" si="213"/>
        <v>3.1303146359835106</v>
      </c>
      <c r="G503" s="306">
        <f t="shared" ca="1" si="214"/>
        <v>12.709798563218374</v>
      </c>
      <c r="H503" s="307">
        <f t="shared" ca="1" si="215"/>
        <v>-112.58037786653111</v>
      </c>
      <c r="I503" s="304">
        <f t="shared" ca="1" si="216"/>
        <v>113.29554474951128</v>
      </c>
      <c r="J503" s="306">
        <f t="shared" ca="1" si="217"/>
        <v>739.39648871486565</v>
      </c>
      <c r="K503" s="307">
        <f t="shared" ca="1" si="218"/>
        <v>322.50407942510458</v>
      </c>
      <c r="L503" s="304">
        <f t="shared" ca="1" si="203"/>
        <v>806.66972719304806</v>
      </c>
      <c r="M503" s="306">
        <f t="shared" ca="1" si="219"/>
        <v>-1.4583769954441823</v>
      </c>
      <c r="N503" s="304">
        <f t="shared" ca="1" si="220"/>
        <v>-83.558846777921332</v>
      </c>
      <c r="P503" s="310">
        <f t="shared" ca="1" si="221"/>
        <v>23</v>
      </c>
      <c r="Q503" s="304">
        <f t="shared" ca="1" si="222"/>
        <v>0</v>
      </c>
      <c r="R503" s="306">
        <f t="shared" ca="1" si="223"/>
        <v>0</v>
      </c>
      <c r="S503" s="307">
        <f t="shared" ca="1" si="224"/>
        <v>7.2810000000000015</v>
      </c>
      <c r="T503" s="304">
        <f t="shared" ca="1" si="204"/>
        <v>71.426610000000025</v>
      </c>
      <c r="U503" s="311">
        <f t="shared" ca="1" si="205"/>
        <v>0</v>
      </c>
      <c r="V503" s="306">
        <f t="shared" ca="1" si="206"/>
        <v>1.1861201950555174</v>
      </c>
      <c r="W503" s="304">
        <f t="shared" ca="1" si="207"/>
        <v>49.971013779206615</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2.9268806703210499</v>
      </c>
      <c r="AH503" s="304">
        <f t="shared" ca="1" si="231"/>
        <v>-6.8201117241587186</v>
      </c>
    </row>
    <row r="504" spans="1:34" x14ac:dyDescent="0.2">
      <c r="A504" s="347">
        <f t="shared" ca="1" si="209"/>
        <v>0.1</v>
      </c>
      <c r="B504" s="304">
        <f t="shared" ca="1" si="210"/>
        <v>32.000000000000185</v>
      </c>
      <c r="D504" s="306">
        <f t="shared" ca="1" si="211"/>
        <v>-0.76993305399642886</v>
      </c>
      <c r="E504" s="307">
        <f t="shared" ca="1" si="212"/>
        <v>-2.9901158201124716</v>
      </c>
      <c r="F504" s="304">
        <f t="shared" ca="1" si="213"/>
        <v>3.0876511340051267</v>
      </c>
      <c r="G504" s="306">
        <f t="shared" ca="1" si="214"/>
        <v>12.632805257818731</v>
      </c>
      <c r="H504" s="307">
        <f t="shared" ca="1" si="215"/>
        <v>-112.87938944854236</v>
      </c>
      <c r="I504" s="304">
        <f t="shared" ca="1" si="216"/>
        <v>113.58408484888042</v>
      </c>
      <c r="J504" s="306">
        <f t="shared" ca="1" si="217"/>
        <v>740.66361890591747</v>
      </c>
      <c r="K504" s="307">
        <f t="shared" ca="1" si="218"/>
        <v>311.23109105935089</v>
      </c>
      <c r="L504" s="304">
        <f t="shared" ca="1" si="203"/>
        <v>803.39740378769216</v>
      </c>
      <c r="M504" s="306">
        <f t="shared" ca="1" si="219"/>
        <v>-1.4593458920346631</v>
      </c>
      <c r="N504" s="304">
        <f t="shared" ca="1" si="220"/>
        <v>-83.614360463340503</v>
      </c>
      <c r="P504" s="310">
        <f t="shared" ca="1" si="221"/>
        <v>23</v>
      </c>
      <c r="Q504" s="304">
        <f t="shared" ca="1" si="222"/>
        <v>0</v>
      </c>
      <c r="R504" s="306">
        <f t="shared" ca="1" si="223"/>
        <v>0</v>
      </c>
      <c r="S504" s="307">
        <f t="shared" ca="1" si="224"/>
        <v>7.2810000000000015</v>
      </c>
      <c r="T504" s="304">
        <f t="shared" ca="1" si="204"/>
        <v>71.426610000000025</v>
      </c>
      <c r="U504" s="311">
        <f t="shared" ca="1" si="205"/>
        <v>0</v>
      </c>
      <c r="V504" s="306">
        <f t="shared" ca="1" si="206"/>
        <v>1.1874583970475796</v>
      </c>
      <c r="W504" s="304">
        <f t="shared" ca="1" si="207"/>
        <v>50.282535100449842</v>
      </c>
      <c r="Y504" s="314" t="str">
        <f t="shared" ca="1" si="225"/>
        <v/>
      </c>
      <c r="Z504" s="315" t="str">
        <f t="shared" ca="1" si="226"/>
        <v/>
      </c>
      <c r="AA504" s="316" t="str">
        <f t="shared" ca="1" si="227"/>
        <v/>
      </c>
      <c r="AC504" s="310">
        <f t="shared" ca="1" si="228"/>
        <v>32.000000000000185</v>
      </c>
      <c r="AD504" s="323">
        <f t="shared" ca="1" si="229"/>
        <v>740.66361890591747</v>
      </c>
      <c r="AE504" s="324" t="e">
        <f t="shared" ca="1" si="208"/>
        <v>#N/A</v>
      </c>
      <c r="AG504" s="306">
        <f t="shared" ca="1" si="230"/>
        <v>2.8848678524131124</v>
      </c>
      <c r="AH504" s="304">
        <f t="shared" ca="1" si="231"/>
        <v>-6.8632074961140788</v>
      </c>
    </row>
    <row r="505" spans="1:34" x14ac:dyDescent="0.2">
      <c r="A505" s="347">
        <f t="shared" ca="1" si="209"/>
        <v>0.1</v>
      </c>
      <c r="B505" s="304">
        <f t="shared" ca="1" si="210"/>
        <v>32.100000000000186</v>
      </c>
      <c r="D505" s="306">
        <f t="shared" ca="1" si="211"/>
        <v>-0.76808352960680892</v>
      </c>
      <c r="E505" s="307">
        <f t="shared" ca="1" si="212"/>
        <v>-2.9468529714461607</v>
      </c>
      <c r="F505" s="304">
        <f t="shared" ca="1" si="213"/>
        <v>3.0453070032058052</v>
      </c>
      <c r="G505" s="306">
        <f t="shared" ca="1" si="214"/>
        <v>12.55599690485805</v>
      </c>
      <c r="H505" s="307">
        <f t="shared" ca="1" si="215"/>
        <v>-113.17407474568697</v>
      </c>
      <c r="I505" s="304">
        <f t="shared" ca="1" si="216"/>
        <v>113.86845152550879</v>
      </c>
      <c r="J505" s="306">
        <f t="shared" ca="1" si="217"/>
        <v>741.92305901405132</v>
      </c>
      <c r="K505" s="307">
        <f t="shared" ca="1" si="218"/>
        <v>299.9284178496394</v>
      </c>
      <c r="L505" s="304">
        <f t="shared" ca="1" si="203"/>
        <v>800.25426042636934</v>
      </c>
      <c r="M505" s="306">
        <f t="shared" ca="1" si="219"/>
        <v>-1.4603040739661202</v>
      </c>
      <c r="N505" s="304">
        <f t="shared" ca="1" si="220"/>
        <v>-83.669260244018687</v>
      </c>
      <c r="P505" s="310">
        <f t="shared" ca="1" si="221"/>
        <v>23</v>
      </c>
      <c r="Q505" s="304">
        <f t="shared" ca="1" si="222"/>
        <v>0</v>
      </c>
      <c r="R505" s="306">
        <f t="shared" ca="1" si="223"/>
        <v>0</v>
      </c>
      <c r="S505" s="307">
        <f t="shared" ca="1" si="224"/>
        <v>7.2810000000000015</v>
      </c>
      <c r="T505" s="304">
        <f t="shared" ca="1" si="204"/>
        <v>71.426610000000025</v>
      </c>
      <c r="U505" s="311">
        <f t="shared" ca="1" si="205"/>
        <v>0</v>
      </c>
      <c r="V505" s="306">
        <f t="shared" ca="1" si="206"/>
        <v>1.1888016150300567</v>
      </c>
      <c r="W505" s="304">
        <f t="shared" ca="1" si="207"/>
        <v>50.591786095348098</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2.8431440460154205</v>
      </c>
      <c r="AH505" s="304">
        <f t="shared" ca="1" si="231"/>
        <v>-6.9059930092638142</v>
      </c>
    </row>
    <row r="506" spans="1:34" x14ac:dyDescent="0.2">
      <c r="A506" s="347">
        <f t="shared" ca="1" si="209"/>
        <v>0.1</v>
      </c>
      <c r="B506" s="304">
        <f t="shared" ca="1" si="210"/>
        <v>32.200000000000188</v>
      </c>
      <c r="D506" s="306">
        <f t="shared" ca="1" si="211"/>
        <v>-0.76619050580445991</v>
      </c>
      <c r="E506" s="307">
        <f t="shared" ca="1" si="212"/>
        <v>-2.9039054676097056</v>
      </c>
      <c r="F506" s="304">
        <f t="shared" ca="1" si="213"/>
        <v>3.0032840118774042</v>
      </c>
      <c r="G506" s="306">
        <f t="shared" ca="1" si="214"/>
        <v>12.479377854277605</v>
      </c>
      <c r="H506" s="307">
        <f t="shared" ca="1" si="215"/>
        <v>-113.46446529244794</v>
      </c>
      <c r="I506" s="304">
        <f t="shared" ca="1" si="216"/>
        <v>114.14867391139924</v>
      </c>
      <c r="J506" s="306">
        <f t="shared" ca="1" si="217"/>
        <v>743.17482775200813</v>
      </c>
      <c r="K506" s="307">
        <f t="shared" ca="1" si="218"/>
        <v>288.59649084773264</v>
      </c>
      <c r="L506" s="304">
        <f t="shared" ca="1" si="203"/>
        <v>797.24322457694961</v>
      </c>
      <c r="M506" s="306">
        <f t="shared" ca="1" si="219"/>
        <v>-1.4612517196457642</v>
      </c>
      <c r="N506" s="304">
        <f t="shared" ca="1" si="220"/>
        <v>-83.723556341936089</v>
      </c>
      <c r="P506" s="310">
        <f t="shared" ca="1" si="221"/>
        <v>23</v>
      </c>
      <c r="Q506" s="304">
        <f t="shared" ca="1" si="222"/>
        <v>0</v>
      </c>
      <c r="R506" s="306">
        <f t="shared" ca="1" si="223"/>
        <v>0</v>
      </c>
      <c r="S506" s="307">
        <f t="shared" ca="1" si="224"/>
        <v>7.2810000000000015</v>
      </c>
      <c r="T506" s="304">
        <f t="shared" ca="1" si="204"/>
        <v>71.426610000000025</v>
      </c>
      <c r="U506" s="311">
        <f t="shared" ca="1" si="205"/>
        <v>0</v>
      </c>
      <c r="V506" s="306">
        <f t="shared" ca="1" si="206"/>
        <v>1.1901498119696994</v>
      </c>
      <c r="W506" s="304">
        <f t="shared" ca="1" si="207"/>
        <v>50.898756170381382</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2.8017113129424533</v>
      </c>
      <c r="AH506" s="304">
        <f t="shared" ca="1" si="231"/>
        <v>-6.948466707230887</v>
      </c>
    </row>
    <row r="507" spans="1:34" x14ac:dyDescent="0.2">
      <c r="A507" s="347">
        <f t="shared" ca="1" si="209"/>
        <v>0.1</v>
      </c>
      <c r="B507" s="304">
        <f t="shared" ca="1" si="210"/>
        <v>32.300000000000189</v>
      </c>
      <c r="D507" s="306">
        <f t="shared" ca="1" si="211"/>
        <v>-0.76425484823861978</v>
      </c>
      <c r="E507" s="307">
        <f t="shared" ca="1" si="212"/>
        <v>-2.8612747738596562</v>
      </c>
      <c r="F507" s="304">
        <f t="shared" ca="1" si="213"/>
        <v>2.9615838337926315</v>
      </c>
      <c r="G507" s="306">
        <f t="shared" ca="1" si="214"/>
        <v>12.402952369453743</v>
      </c>
      <c r="H507" s="307">
        <f t="shared" ca="1" si="215"/>
        <v>-113.7505927698339</v>
      </c>
      <c r="I507" s="304">
        <f t="shared" ca="1" si="216"/>
        <v>114.42478133239987</v>
      </c>
      <c r="J507" s="306">
        <f t="shared" ca="1" si="217"/>
        <v>744.4189442631947</v>
      </c>
      <c r="K507" s="307">
        <f t="shared" ca="1" si="218"/>
        <v>277.23573794461856</v>
      </c>
      <c r="L507" s="304">
        <f t="shared" ca="1" si="203"/>
        <v>794.36718145428608</v>
      </c>
      <c r="M507" s="306">
        <f t="shared" ca="1" si="219"/>
        <v>-1.4621890033013885</v>
      </c>
      <c r="N507" s="304">
        <f t="shared" ca="1" si="220"/>
        <v>-83.777258739609948</v>
      </c>
      <c r="P507" s="310">
        <f t="shared" ca="1" si="221"/>
        <v>23</v>
      </c>
      <c r="Q507" s="304">
        <f t="shared" ca="1" si="222"/>
        <v>0</v>
      </c>
      <c r="R507" s="306">
        <f t="shared" ca="1" si="223"/>
        <v>0</v>
      </c>
      <c r="S507" s="307">
        <f t="shared" ca="1" si="224"/>
        <v>7.2810000000000015</v>
      </c>
      <c r="T507" s="304">
        <f t="shared" ca="1" si="204"/>
        <v>71.426610000000025</v>
      </c>
      <c r="U507" s="311">
        <f t="shared" ca="1" si="205"/>
        <v>0</v>
      </c>
      <c r="V507" s="306">
        <f t="shared" ca="1" si="206"/>
        <v>1.1915029510559332</v>
      </c>
      <c r="W507" s="304">
        <f t="shared" ca="1" si="207"/>
        <v>51.203435458913347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2.7605715988186699</v>
      </c>
      <c r="AH507" s="304">
        <f t="shared" ca="1" si="231"/>
        <v>-6.9906271350613061</v>
      </c>
    </row>
    <row r="508" spans="1:34" x14ac:dyDescent="0.2">
      <c r="A508" s="347">
        <f t="shared" ca="1" si="209"/>
        <v>0.1</v>
      </c>
      <c r="B508" s="304">
        <f t="shared" ca="1" si="210"/>
        <v>32.40000000000019</v>
      </c>
      <c r="D508" s="306">
        <f t="shared" ca="1" si="211"/>
        <v>-0.76227741813695349</v>
      </c>
      <c r="E508" s="307">
        <f t="shared" ca="1" si="212"/>
        <v>-2.8189622546896969</v>
      </c>
      <c r="F508" s="304">
        <f t="shared" ca="1" si="213"/>
        <v>2.9202080500482768</v>
      </c>
      <c r="G508" s="306">
        <f t="shared" ca="1" si="214"/>
        <v>12.326724627640047</v>
      </c>
      <c r="H508" s="307">
        <f t="shared" ca="1" si="215"/>
        <v>-114.03248899530287</v>
      </c>
      <c r="I508" s="304">
        <f t="shared" ca="1" si="216"/>
        <v>114.69680329682052</v>
      </c>
      <c r="J508" s="306">
        <f t="shared" ca="1" si="217"/>
        <v>745.65542811304942</v>
      </c>
      <c r="K508" s="307">
        <f t="shared" ca="1" si="218"/>
        <v>265.84658385636175</v>
      </c>
      <c r="L508" s="304">
        <f t="shared" ca="1" si="203"/>
        <v>791.6289684078979</v>
      </c>
      <c r="M508" s="306">
        <f t="shared" ca="1" si="219"/>
        <v>-1.4631160951027249</v>
      </c>
      <c r="N508" s="304">
        <f t="shared" ca="1" si="220"/>
        <v>-83.830377187047716</v>
      </c>
      <c r="P508" s="310">
        <f t="shared" ca="1" si="221"/>
        <v>23</v>
      </c>
      <c r="Q508" s="304">
        <f t="shared" ca="1" si="222"/>
        <v>0</v>
      </c>
      <c r="R508" s="306">
        <f t="shared" ca="1" si="223"/>
        <v>0</v>
      </c>
      <c r="S508" s="307">
        <f t="shared" ca="1" si="224"/>
        <v>7.2810000000000015</v>
      </c>
      <c r="T508" s="304">
        <f t="shared" ca="1" si="204"/>
        <v>71.426610000000025</v>
      </c>
      <c r="U508" s="311">
        <f t="shared" ca="1" si="205"/>
        <v>0</v>
      </c>
      <c r="V508" s="306">
        <f t="shared" ca="1" si="206"/>
        <v>1.1928609957026457</v>
      </c>
      <c r="W508" s="304">
        <f t="shared" ca="1" si="207"/>
        <v>51.505814809545271</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2.7197267351837082</v>
      </c>
      <c r="AH508" s="304">
        <f t="shared" ca="1" si="231"/>
        <v>-7.0324729376340249</v>
      </c>
    </row>
    <row r="509" spans="1:34" x14ac:dyDescent="0.2">
      <c r="A509" s="347">
        <f t="shared" ca="1" si="209"/>
        <v>0.1</v>
      </c>
      <c r="B509" s="304">
        <f t="shared" ca="1" si="210"/>
        <v>32.500000000000192</v>
      </c>
      <c r="D509" s="306">
        <f t="shared" ca="1" si="211"/>
        <v>-0.7602590720928929</v>
      </c>
      <c r="E509" s="307">
        <f t="shared" ca="1" si="212"/>
        <v>-2.7769691754435151</v>
      </c>
      <c r="F509" s="304">
        <f t="shared" ca="1" si="213"/>
        <v>2.8791581509293622</v>
      </c>
      <c r="G509" s="306">
        <f t="shared" ca="1" si="214"/>
        <v>12.250698720430758</v>
      </c>
      <c r="H509" s="307">
        <f t="shared" ca="1" si="215"/>
        <v>-114.31018591284722</v>
      </c>
      <c r="I509" s="304">
        <f t="shared" ca="1" si="216"/>
        <v>114.96476948425747</v>
      </c>
      <c r="J509" s="306">
        <f t="shared" ca="1" si="217"/>
        <v>746.88429928045298</v>
      </c>
      <c r="K509" s="307">
        <f t="shared" ca="1" si="218"/>
        <v>254.42945011095424</v>
      </c>
      <c r="L509" s="304">
        <f t="shared" ca="1" si="203"/>
        <v>789.03136920873794</v>
      </c>
      <c r="M509" s="306">
        <f t="shared" ca="1" si="219"/>
        <v>-1.4640331612786559</v>
      </c>
      <c r="N509" s="304">
        <f t="shared" ca="1" si="220"/>
        <v>-83.882921208462761</v>
      </c>
      <c r="P509" s="310">
        <f t="shared" ca="1" si="221"/>
        <v>23</v>
      </c>
      <c r="Q509" s="304">
        <f t="shared" ca="1" si="222"/>
        <v>0</v>
      </c>
      <c r="R509" s="306">
        <f t="shared" ca="1" si="223"/>
        <v>0</v>
      </c>
      <c r="S509" s="307">
        <f t="shared" ca="1" si="224"/>
        <v>7.2810000000000015</v>
      </c>
      <c r="T509" s="304">
        <f t="shared" ca="1" si="204"/>
        <v>71.426610000000025</v>
      </c>
      <c r="U509" s="311">
        <f t="shared" ca="1" si="205"/>
        <v>0</v>
      </c>
      <c r="V509" s="306">
        <f t="shared" ca="1" si="206"/>
        <v>1.1942239095498974</v>
      </c>
      <c r="W509" s="304">
        <f t="shared" ca="1" si="207"/>
        <v>51.805885774410328</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2.6791784415862789</v>
      </c>
      <c r="AH509" s="304">
        <f t="shared" ca="1" si="231"/>
        <v>-7.0740028580614283</v>
      </c>
    </row>
    <row r="510" spans="1:34" x14ac:dyDescent="0.2">
      <c r="A510" s="347">
        <f t="shared" ca="1" si="209"/>
        <v>0.1</v>
      </c>
      <c r="B510" s="304">
        <f t="shared" ca="1" si="210"/>
        <v>32.600000000000193</v>
      </c>
      <c r="D510" s="306">
        <f t="shared" ca="1" si="211"/>
        <v>-0.75820066186050139</v>
      </c>
      <c r="E510" s="307">
        <f t="shared" ca="1" si="212"/>
        <v>-2.7352967039360676</v>
      </c>
      <c r="F510" s="304">
        <f t="shared" ca="1" si="213"/>
        <v>2.8384355377935249</v>
      </c>
      <c r="G510" s="306">
        <f t="shared" ca="1" si="214"/>
        <v>12.174878654244708</v>
      </c>
      <c r="H510" s="307">
        <f t="shared" ca="1" si="215"/>
        <v>-114.58371558324082</v>
      </c>
      <c r="I510" s="304">
        <f t="shared" ca="1" si="216"/>
        <v>115.22870973462562</v>
      </c>
      <c r="J510" s="306">
        <f t="shared" ca="1" si="217"/>
        <v>748.10557814918673</v>
      </c>
      <c r="K510" s="307">
        <f t="shared" ca="1" si="218"/>
        <v>242.98475503614983</v>
      </c>
      <c r="L510" s="304">
        <f t="shared" ca="1" si="203"/>
        <v>786.57710825951881</v>
      </c>
      <c r="M510" s="306">
        <f t="shared" ca="1" si="219"/>
        <v>-1.4649403642304484</v>
      </c>
      <c r="N510" s="304">
        <f t="shared" ca="1" si="220"/>
        <v>-83.934900108762278</v>
      </c>
      <c r="P510" s="310">
        <f t="shared" ca="1" si="221"/>
        <v>23</v>
      </c>
      <c r="Q510" s="304">
        <f t="shared" ca="1" si="222"/>
        <v>0</v>
      </c>
      <c r="R510" s="306">
        <f t="shared" ca="1" si="223"/>
        <v>0</v>
      </c>
      <c r="S510" s="307">
        <f t="shared" ca="1" si="224"/>
        <v>7.2810000000000015</v>
      </c>
      <c r="T510" s="304">
        <f t="shared" ca="1" si="204"/>
        <v>71.426610000000025</v>
      </c>
      <c r="U510" s="311">
        <f t="shared" ca="1" si="205"/>
        <v>0</v>
      </c>
      <c r="V510" s="306">
        <f t="shared" ca="1" si="206"/>
        <v>1.1955916564655586</v>
      </c>
      <c r="W510" s="304">
        <f t="shared" ca="1" si="207"/>
        <v>52.103640597417133</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2.6389283276664104</v>
      </c>
      <c r="AH510" s="304">
        <f t="shared" ca="1" si="231"/>
        <v>-7.1152157360816259</v>
      </c>
    </row>
    <row r="511" spans="1:34" x14ac:dyDescent="0.2">
      <c r="A511" s="347">
        <f t="shared" ca="1" si="209"/>
        <v>0.1</v>
      </c>
      <c r="B511" s="304">
        <f t="shared" ca="1" si="210"/>
        <v>32.700000000000195</v>
      </c>
      <c r="D511" s="306">
        <f t="shared" ca="1" si="211"/>
        <v>-0.75610303415675661</v>
      </c>
      <c r="E511" s="307">
        <f t="shared" ca="1" si="212"/>
        <v>-2.6939459120820413</v>
      </c>
      <c r="F511" s="304">
        <f t="shared" ca="1" si="213"/>
        <v>2.7980415249750306</v>
      </c>
      <c r="G511" s="306">
        <f t="shared" ca="1" si="214"/>
        <v>12.099268350829032</v>
      </c>
      <c r="H511" s="307">
        <f t="shared" ca="1" si="215"/>
        <v>-114.85311017444901</v>
      </c>
      <c r="I511" s="304">
        <f t="shared" ca="1" si="216"/>
        <v>115.48865403739666</v>
      </c>
      <c r="J511" s="306">
        <f t="shared" ca="1" si="217"/>
        <v>749.31928549944041</v>
      </c>
      <c r="K511" s="307">
        <f t="shared" ca="1" si="218"/>
        <v>231.51291374826533</v>
      </c>
      <c r="L511" s="304">
        <f t="shared" ca="1" si="203"/>
        <v>784.26884475516658</v>
      </c>
      <c r="M511" s="306">
        <f t="shared" ca="1" si="219"/>
        <v>-1.4658378626411608</v>
      </c>
      <c r="N511" s="304">
        <f t="shared" ca="1" si="220"/>
        <v>-83.986322979815796</v>
      </c>
      <c r="P511" s="310">
        <f t="shared" ca="1" si="221"/>
        <v>23</v>
      </c>
      <c r="Q511" s="304">
        <f t="shared" ca="1" si="222"/>
        <v>0</v>
      </c>
      <c r="R511" s="306">
        <f t="shared" ca="1" si="223"/>
        <v>0</v>
      </c>
      <c r="S511" s="307">
        <f t="shared" ca="1" si="224"/>
        <v>7.2810000000000015</v>
      </c>
      <c r="T511" s="304">
        <f t="shared" ca="1" si="204"/>
        <v>71.426610000000025</v>
      </c>
      <c r="U511" s="311">
        <f t="shared" ca="1" si="205"/>
        <v>0</v>
      </c>
      <c r="V511" s="306">
        <f t="shared" ca="1" si="206"/>
        <v>1.1969642005468704</v>
      </c>
      <c r="W511" s="304">
        <f t="shared" ca="1" si="207"/>
        <v>52.399072202450682</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2.5989778952257661</v>
      </c>
      <c r="AH511" s="304">
        <f t="shared" ca="1" si="231"/>
        <v>-7.1561105064437749</v>
      </c>
    </row>
    <row r="512" spans="1:34" x14ac:dyDescent="0.2">
      <c r="A512" s="347">
        <f t="shared" ca="1" si="209"/>
        <v>0.1</v>
      </c>
      <c r="B512" s="304">
        <f t="shared" ca="1" si="210"/>
        <v>32.800000000000196</v>
      </c>
      <c r="D512" s="306">
        <f t="shared" ca="1" si="211"/>
        <v>-0.75396703047117986</v>
      </c>
      <c r="E512" s="307">
        <f t="shared" ca="1" si="212"/>
        <v>-2.6529177775303143</v>
      </c>
      <c r="F512" s="304">
        <f t="shared" ca="1" si="213"/>
        <v>2.7579773417078526</v>
      </c>
      <c r="G512" s="306">
        <f t="shared" ca="1" si="214"/>
        <v>12.023871647781913</v>
      </c>
      <c r="H512" s="307">
        <f t="shared" ca="1" si="215"/>
        <v>-115.11840195220205</v>
      </c>
      <c r="I512" s="304">
        <f t="shared" ca="1" si="216"/>
        <v>115.74463252104215</v>
      </c>
      <c r="J512" s="306">
        <f t="shared" ca="1" si="217"/>
        <v>750.52544249937091</v>
      </c>
      <c r="K512" s="307">
        <f t="shared" ca="1" si="218"/>
        <v>220.01433814193277</v>
      </c>
      <c r="L512" s="304">
        <f t="shared" ca="1" si="203"/>
        <v>782.10916682193999</v>
      </c>
      <c r="M512" s="306">
        <f t="shared" ca="1" si="219"/>
        <v>-1.466725811581375</v>
      </c>
      <c r="N512" s="304">
        <f t="shared" ca="1" si="220"/>
        <v>-84.037198706513195</v>
      </c>
      <c r="P512" s="310">
        <f t="shared" ca="1" si="221"/>
        <v>23</v>
      </c>
      <c r="Q512" s="304">
        <f t="shared" ca="1" si="222"/>
        <v>0</v>
      </c>
      <c r="R512" s="306">
        <f t="shared" ca="1" si="223"/>
        <v>0</v>
      </c>
      <c r="S512" s="307">
        <f t="shared" ca="1" si="224"/>
        <v>7.2810000000000015</v>
      </c>
      <c r="T512" s="304">
        <f t="shared" ca="1" si="204"/>
        <v>71.426610000000025</v>
      </c>
      <c r="U512" s="311">
        <f t="shared" ca="1" si="205"/>
        <v>0</v>
      </c>
      <c r="V512" s="306">
        <f t="shared" ca="1" si="206"/>
        <v>1.1983415061219356</v>
      </c>
      <c r="W512" s="304">
        <f t="shared" ca="1" si="207"/>
        <v>52.692174181539556</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2.5593285402857386</v>
      </c>
      <c r="AH512" s="304">
        <f t="shared" ca="1" si="231"/>
        <v>-7.1966861972875531</v>
      </c>
    </row>
    <row r="513" spans="1:34" x14ac:dyDescent="0.2">
      <c r="A513" s="347">
        <f t="shared" ca="1" si="209"/>
        <v>0.1</v>
      </c>
      <c r="B513" s="304">
        <f t="shared" ca="1" si="210"/>
        <v>32.900000000000198</v>
      </c>
      <c r="D513" s="306">
        <f t="shared" ca="1" si="211"/>
        <v>-0.75179348688270642</v>
      </c>
      <c r="E513" s="307">
        <f t="shared" ca="1" si="212"/>
        <v>-2.6122131853032409</v>
      </c>
      <c r="F513" s="304">
        <f t="shared" ca="1" si="213"/>
        <v>2.718244134067314</v>
      </c>
      <c r="G513" s="306">
        <f t="shared" ca="1" si="214"/>
        <v>11.948692299093642</v>
      </c>
      <c r="H513" s="307">
        <f t="shared" ca="1" si="215"/>
        <v>-115.37962327073237</v>
      </c>
      <c r="I513" s="304">
        <f t="shared" ca="1" si="216"/>
        <v>115.99667544268046</v>
      </c>
      <c r="J513" s="306">
        <f t="shared" ca="1" si="217"/>
        <v>751.72407069671465</v>
      </c>
      <c r="K513" s="307">
        <f t="shared" ca="1" si="218"/>
        <v>208.48943688078606</v>
      </c>
      <c r="L513" s="304">
        <f t="shared" ca="1" si="203"/>
        <v>780.10058566553232</v>
      </c>
      <c r="M513" s="306">
        <f t="shared" ca="1" si="219"/>
        <v>-1.4676043626113957</v>
      </c>
      <c r="N513" s="304">
        <f t="shared" ca="1" si="220"/>
        <v>-84.087535972620245</v>
      </c>
      <c r="P513" s="310">
        <f t="shared" ca="1" si="221"/>
        <v>23</v>
      </c>
      <c r="Q513" s="304">
        <f t="shared" ca="1" si="222"/>
        <v>0</v>
      </c>
      <c r="R513" s="306">
        <f t="shared" ca="1" si="223"/>
        <v>0</v>
      </c>
      <c r="S513" s="307">
        <f t="shared" ca="1" si="224"/>
        <v>7.2810000000000015</v>
      </c>
      <c r="T513" s="304">
        <f t="shared" ca="1" si="204"/>
        <v>71.426610000000025</v>
      </c>
      <c r="U513" s="311">
        <f t="shared" ca="1" si="205"/>
        <v>0</v>
      </c>
      <c r="V513" s="306">
        <f t="shared" ca="1" si="206"/>
        <v>1.1997235377511339</v>
      </c>
      <c r="W513" s="304">
        <f t="shared" ca="1" si="207"/>
        <v>52.982940782996693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2.5199815551329223</v>
      </c>
      <c r="AH513" s="304">
        <f t="shared" ca="1" si="231"/>
        <v>-7.2369419285179983</v>
      </c>
    </row>
    <row r="514" spans="1:34" x14ac:dyDescent="0.2">
      <c r="A514" s="347">
        <f t="shared" ca="1" si="209"/>
        <v>0.1</v>
      </c>
      <c r="B514" s="304">
        <f t="shared" ca="1" si="210"/>
        <v>33.000000000000199</v>
      </c>
      <c r="D514" s="306">
        <f t="shared" ca="1" si="211"/>
        <v>-0.74958323388368686</v>
      </c>
      <c r="E514" s="307">
        <f t="shared" ca="1" si="212"/>
        <v>-2.5718329294396982</v>
      </c>
      <c r="F514" s="304">
        <f t="shared" ca="1" si="213"/>
        <v>2.6788429669299214</v>
      </c>
      <c r="G514" s="306">
        <f t="shared" ca="1" si="214"/>
        <v>11.873733975705273</v>
      </c>
      <c r="H514" s="307">
        <f t="shared" ca="1" si="215"/>
        <v>-115.63680656367633</v>
      </c>
      <c r="I514" s="304">
        <f t="shared" ca="1" si="216"/>
        <v>116.24481317792598</v>
      </c>
      <c r="J514" s="306">
        <f t="shared" ca="1" si="217"/>
        <v>752.91519201045458</v>
      </c>
      <c r="K514" s="307">
        <f t="shared" ca="1" si="218"/>
        <v>196.93861538906563</v>
      </c>
      <c r="L514" s="304">
        <f t="shared" ca="1" si="203"/>
        <v>778.24552976005077</v>
      </c>
      <c r="M514" s="306">
        <f t="shared" ca="1" si="219"/>
        <v>-1.4684736638800484</v>
      </c>
      <c r="N514" s="304">
        <f t="shared" ca="1" si="220"/>
        <v>-84.137343266439416</v>
      </c>
      <c r="P514" s="310">
        <f t="shared" ca="1" si="221"/>
        <v>23</v>
      </c>
      <c r="Q514" s="304">
        <f t="shared" ca="1" si="222"/>
        <v>0</v>
      </c>
      <c r="R514" s="306">
        <f t="shared" ca="1" si="223"/>
        <v>0</v>
      </c>
      <c r="S514" s="307">
        <f t="shared" ca="1" si="224"/>
        <v>7.2810000000000015</v>
      </c>
      <c r="T514" s="304">
        <f t="shared" ca="1" si="204"/>
        <v>71.426610000000025</v>
      </c>
      <c r="U514" s="311">
        <f t="shared" ca="1" si="205"/>
        <v>0</v>
      </c>
      <c r="V514" s="306">
        <f t="shared" ca="1" si="206"/>
        <v>1.20111026022847</v>
      </c>
      <c r="W514" s="304">
        <f t="shared" ca="1" si="207"/>
        <v>53.271366899542407</v>
      </c>
      <c r="Y514" s="314" t="str">
        <f t="shared" ca="1" si="225"/>
        <v/>
      </c>
      <c r="Z514" s="315" t="str">
        <f t="shared" ca="1" si="226"/>
        <v/>
      </c>
      <c r="AA514" s="316" t="str">
        <f t="shared" ca="1" si="227"/>
        <v/>
      </c>
      <c r="AC514" s="310">
        <f t="shared" ca="1" si="228"/>
        <v>33.000000000000199</v>
      </c>
      <c r="AD514" s="323">
        <f t="shared" ca="1" si="229"/>
        <v>752.91519201045458</v>
      </c>
      <c r="AE514" s="324" t="e">
        <f t="shared" ca="1" si="208"/>
        <v>#N/A</v>
      </c>
      <c r="AG514" s="306">
        <f t="shared" ca="1" si="230"/>
        <v>2.4809381303517348</v>
      </c>
      <c r="AH514" s="304">
        <f t="shared" ca="1" si="231"/>
        <v>-7.2768769101767177</v>
      </c>
    </row>
    <row r="515" spans="1:34" x14ac:dyDescent="0.2">
      <c r="A515" s="347">
        <f t="shared" ca="1" si="209"/>
        <v>0.1</v>
      </c>
      <c r="B515" s="304">
        <f t="shared" ca="1" si="210"/>
        <v>33.1000000000002</v>
      </c>
      <c r="D515" s="306">
        <f t="shared" ca="1" si="211"/>
        <v>-0.74733709621095668</v>
      </c>
      <c r="E515" s="307">
        <f t="shared" ca="1" si="212"/>
        <v>-2.5317777146407057</v>
      </c>
      <c r="F515" s="304">
        <f t="shared" ca="1" si="213"/>
        <v>2.6397748259509446</v>
      </c>
      <c r="G515" s="306">
        <f t="shared" ca="1" si="214"/>
        <v>11.799000266084176</v>
      </c>
      <c r="H515" s="307">
        <f t="shared" ca="1" si="215"/>
        <v>-115.8899843351404</v>
      </c>
      <c r="I515" s="304">
        <f t="shared" ca="1" si="216"/>
        <v>116.4890762109398</v>
      </c>
      <c r="J515" s="306">
        <f t="shared" ca="1" si="217"/>
        <v>754.098828722544</v>
      </c>
      <c r="K515" s="307">
        <f t="shared" ca="1" si="218"/>
        <v>185.36227584412478</v>
      </c>
      <c r="L515" s="304">
        <f t="shared" ca="1" si="203"/>
        <v>776.54633911108374</v>
      </c>
      <c r="M515" s="306">
        <f t="shared" ca="1" si="219"/>
        <v>-1.4693338602202135</v>
      </c>
      <c r="N515" s="304">
        <f t="shared" ca="1" si="220"/>
        <v>-84.186628886283472</v>
      </c>
      <c r="P515" s="310">
        <f t="shared" ca="1" si="221"/>
        <v>23</v>
      </c>
      <c r="Q515" s="304">
        <f t="shared" ca="1" si="222"/>
        <v>0</v>
      </c>
      <c r="R515" s="306">
        <f t="shared" ca="1" si="223"/>
        <v>0</v>
      </c>
      <c r="S515" s="307">
        <f t="shared" ca="1" si="224"/>
        <v>7.2810000000000015</v>
      </c>
      <c r="T515" s="304">
        <f t="shared" ca="1" si="204"/>
        <v>71.426610000000025</v>
      </c>
      <c r="U515" s="311">
        <f t="shared" ca="1" si="205"/>
        <v>0</v>
      </c>
      <c r="V515" s="306">
        <f t="shared" ca="1" si="206"/>
        <v>1.2025016385828473</v>
      </c>
      <c r="W515" s="304">
        <f t="shared" ca="1" si="207"/>
        <v>53.557448056416717</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2.4421993568437159</v>
      </c>
      <c r="AH515" s="304">
        <f t="shared" ca="1" si="231"/>
        <v>-7.3164904408106572</v>
      </c>
    </row>
    <row r="516" spans="1:34" x14ac:dyDescent="0.2">
      <c r="A516" s="347">
        <f t="shared" ca="1" si="209"/>
        <v>0.1</v>
      </c>
      <c r="B516" s="304">
        <f t="shared" ca="1" si="210"/>
        <v>33.200000000000202</v>
      </c>
      <c r="D516" s="306">
        <f t="shared" ca="1" si="211"/>
        <v>-0.74505589268382832</v>
      </c>
      <c r="E516" s="307">
        <f t="shared" ca="1" si="212"/>
        <v>-2.4920481579166252</v>
      </c>
      <c r="F516" s="304">
        <f t="shared" ca="1" si="213"/>
        <v>2.6010406195595142</v>
      </c>
      <c r="G516" s="306">
        <f t="shared" ca="1" si="214"/>
        <v>11.724494676815793</v>
      </c>
      <c r="H516" s="307">
        <f t="shared" ca="1" si="215"/>
        <v>-116.13918915093205</v>
      </c>
      <c r="I516" s="304">
        <f t="shared" ca="1" si="216"/>
        <v>116.72949512467984</v>
      </c>
      <c r="J516" s="306">
        <f t="shared" ca="1" si="217"/>
        <v>755.27500346968895</v>
      </c>
      <c r="K516" s="307">
        <f t="shared" ca="1" si="218"/>
        <v>173.76081716982117</v>
      </c>
      <c r="L516" s="304">
        <f t="shared" ref="L516:L579" ca="1" si="232">SQRT(pos_x^2+pos_z^2)</f>
        <v>775.00525962709617</v>
      </c>
      <c r="M516" s="306">
        <f t="shared" ca="1" si="219"/>
        <v>-1.4701850932412133</v>
      </c>
      <c r="N516" s="304">
        <f t="shared" ca="1" si="220"/>
        <v>-84.23540094576893</v>
      </c>
      <c r="P516" s="310">
        <f t="shared" ca="1" si="221"/>
        <v>23</v>
      </c>
      <c r="Q516" s="304">
        <f t="shared" ca="1" si="222"/>
        <v>0</v>
      </c>
      <c r="R516" s="306">
        <f t="shared" ca="1" si="223"/>
        <v>0</v>
      </c>
      <c r="S516" s="307">
        <f t="shared" ca="1" si="224"/>
        <v>7.2810000000000015</v>
      </c>
      <c r="T516" s="304">
        <f t="shared" ref="T516:T579" ca="1" si="233">m*g</f>
        <v>71.426610000000025</v>
      </c>
      <c r="U516" s="311">
        <f t="shared" ref="U516:U579" ca="1" si="234">IF(pos_xz&lt;L_rampe,Poids*COS(Beta),0)</f>
        <v>0</v>
      </c>
      <c r="V516" s="306">
        <f t="shared" ref="V516:V579" ca="1" si="235">Rho_moyen*(20000-Alt_rampe-pos_z)/(20000+Alt_rampe+pos_z)</f>
        <v>1.2038976380792745</v>
      </c>
      <c r="W516" s="304">
        <f t="shared" ref="W516:W579" ca="1" si="236">1/2*Rho*Sref*Cx*vit_xz^2</f>
        <v>53.841180399488351</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2.403766227833235</v>
      </c>
      <c r="AH516" s="304">
        <f t="shared" ca="1" si="231"/>
        <v>-7.3557819058394047</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-0.74274043604894091</v>
      </c>
      <c r="E517" s="307">
        <f t="shared" ref="E517:E580" ca="1" si="241">IF(AND(L516&lt;L_rampe,Poussee&lt;Poids*SIN(M516)),0,(-W516+Poussee)/m*SIN(M516)+U516/m*COS(M516)-Poids/m)</f>
        <v>-2.4526447902349222</v>
      </c>
      <c r="F517" s="304">
        <f t="shared" ref="F517:F580" ca="1" si="242">SQRT(acc_x^2+acc_z^2)</f>
        <v>2.5626411809710459</v>
      </c>
      <c r="G517" s="306">
        <f t="shared" ref="G517:G580" ca="1" si="243">G516+acc_x*pas</f>
        <v>11.650220633210898</v>
      </c>
      <c r="H517" s="307">
        <f t="shared" ref="H517:H580" ca="1" si="244">H516+acc_z*pas</f>
        <v>-116.38445362995554</v>
      </c>
      <c r="I517" s="304">
        <f t="shared" ref="I517:I580" ca="1" si="245">SQRT(vit_x^2+vit_z^2)</f>
        <v>116.96610059134983</v>
      </c>
      <c r="J517" s="306">
        <f t="shared" ref="J517:J580" ca="1" si="246">J516+0.5*(vit_x+G516)*pas*(K516&gt;=0)</f>
        <v>756.44373923519026</v>
      </c>
      <c r="K517" s="307">
        <f t="shared" ref="K517:K580" ca="1" si="247">K516+0.5*(vit_z+H516)*pas</f>
        <v>162.13463503077679</v>
      </c>
      <c r="L517" s="304">
        <f t="shared" ca="1" si="232"/>
        <v>773.62443763410147</v>
      </c>
      <c r="M517" s="306">
        <f t="shared" ref="M517:M580" ca="1" si="248">IF(AND(L516&gt;L_rampe,G517&gt;0),ATAN2(G517,H517),$M$4)</f>
        <v>-1.4710275014181771</v>
      </c>
      <c r="N517" s="304">
        <f t="shared" ref="N517:N580" ca="1" si="249">DEGREES(Beta)</f>
        <v>-84.283667378936272</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7.2810000000000015</v>
      </c>
      <c r="T517" s="304">
        <f t="shared" ca="1" si="233"/>
        <v>71.426610000000025</v>
      </c>
      <c r="U517" s="311">
        <f t="shared" ca="1" si="234"/>
        <v>0</v>
      </c>
      <c r="V517" s="306">
        <f t="shared" ca="1" si="235"/>
        <v>1.2052982242200074</v>
      </c>
      <c r="W517" s="304">
        <f t="shared" ca="1" si="236"/>
        <v>54.122560683368384</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2.3656396408592562</v>
      </c>
      <c r="AH517" s="304">
        <f t="shared" ref="AH517:AH580" ca="1" si="260">IF(AND(L516&lt;L_rampe,Poussee&lt;Poids*SIN(M516)), g*SIN(M516), (-W516+Poussee)/m)</f>
        <v>-7.3947507759220352</v>
      </c>
    </row>
    <row r="518" spans="1:34" x14ac:dyDescent="0.2">
      <c r="A518" s="347">
        <f t="shared" ca="1" si="238"/>
        <v>0.1</v>
      </c>
      <c r="B518" s="304">
        <f t="shared" ca="1" si="239"/>
        <v>33.400000000000205</v>
      </c>
      <c r="D518" s="306">
        <f t="shared" ca="1" si="240"/>
        <v>-0.74039153283183878</v>
      </c>
      <c r="E518" s="307">
        <f t="shared" ca="1" si="241"/>
        <v>-2.413568058167364</v>
      </c>
      <c r="F518" s="304">
        <f t="shared" ca="1" si="242"/>
        <v>2.5245772702167111</v>
      </c>
      <c r="G518" s="306">
        <f t="shared" ca="1" si="243"/>
        <v>11.576181479927714</v>
      </c>
      <c r="H518" s="307">
        <f t="shared" ca="1" si="244"/>
        <v>-116.62581043577228</v>
      </c>
      <c r="I518" s="304">
        <f t="shared" ca="1" si="245"/>
        <v>117.19892336304507</v>
      </c>
      <c r="J518" s="306">
        <f t="shared" ca="1" si="246"/>
        <v>757.60505934084722</v>
      </c>
      <c r="K518" s="307">
        <f t="shared" ca="1" si="247"/>
        <v>150.48412182749041</v>
      </c>
      <c r="L518" s="304">
        <f t="shared" ca="1" si="232"/>
        <v>772.40591456891343</v>
      </c>
      <c r="M518" s="306">
        <f t="shared" ca="1" si="248"/>
        <v>-1.4718612201784937</v>
      </c>
      <c r="N518" s="304">
        <f t="shared" ca="1" si="249"/>
        <v>-84.331435945203296</v>
      </c>
      <c r="P518" s="310">
        <f t="shared" ca="1" si="250"/>
        <v>23</v>
      </c>
      <c r="Q518" s="304">
        <f t="shared" ca="1" si="251"/>
        <v>0</v>
      </c>
      <c r="R518" s="306">
        <f t="shared" ca="1" si="252"/>
        <v>0</v>
      </c>
      <c r="S518" s="307">
        <f t="shared" ca="1" si="253"/>
        <v>7.2810000000000015</v>
      </c>
      <c r="T518" s="304">
        <f t="shared" ca="1" si="233"/>
        <v>71.426610000000025</v>
      </c>
      <c r="U518" s="311">
        <f t="shared" ca="1" si="234"/>
        <v>0</v>
      </c>
      <c r="V518" s="306">
        <f t="shared" ca="1" si="235"/>
        <v>1.2067033627456139</v>
      </c>
      <c r="W518" s="304">
        <f t="shared" ca="1" si="236"/>
        <v>54.401586259534078</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2.3278203997526896</v>
      </c>
      <c r="AH518" s="304">
        <f t="shared" ca="1" si="260"/>
        <v>-7.433396605324595</v>
      </c>
    </row>
    <row r="519" spans="1:34" x14ac:dyDescent="0.2">
      <c r="A519" s="347">
        <f t="shared" ca="1" si="238"/>
        <v>0.1</v>
      </c>
      <c r="B519" s="304">
        <f t="shared" ca="1" si="239"/>
        <v>33.500000000000206</v>
      </c>
      <c r="D519" s="306">
        <f t="shared" ca="1" si="240"/>
        <v>-0.73800998319518596</v>
      </c>
      <c r="E519" s="307">
        <f t="shared" ca="1" si="241"/>
        <v>-2.3748183255359052</v>
      </c>
      <c r="F519" s="304">
        <f t="shared" ca="1" si="242"/>
        <v>2.4868495761901079</v>
      </c>
      <c r="G519" s="306">
        <f t="shared" ca="1" si="243"/>
        <v>11.502380481608196</v>
      </c>
      <c r="H519" s="307">
        <f t="shared" ca="1" si="244"/>
        <v>-116.86329226832586</v>
      </c>
      <c r="I519" s="304">
        <f t="shared" ca="1" si="245"/>
        <v>117.4279942625941</v>
      </c>
      <c r="J519" s="306">
        <f t="shared" ca="1" si="246"/>
        <v>758.75898743892401</v>
      </c>
      <c r="K519" s="307">
        <f t="shared" ca="1" si="247"/>
        <v>138.8096666922855</v>
      </c>
      <c r="L519" s="304">
        <f t="shared" ca="1" si="232"/>
        <v>771.35162188626055</v>
      </c>
      <c r="M519" s="306">
        <f t="shared" ca="1" si="248"/>
        <v>-1.4726863819854636</v>
      </c>
      <c r="N519" s="304">
        <f t="shared" ca="1" si="249"/>
        <v>-84.378714234158053</v>
      </c>
      <c r="P519" s="310">
        <f t="shared" ca="1" si="250"/>
        <v>23</v>
      </c>
      <c r="Q519" s="304">
        <f t="shared" ca="1" si="251"/>
        <v>0</v>
      </c>
      <c r="R519" s="306">
        <f t="shared" ca="1" si="252"/>
        <v>0</v>
      </c>
      <c r="S519" s="307">
        <f t="shared" ca="1" si="253"/>
        <v>7.2810000000000015</v>
      </c>
      <c r="T519" s="304">
        <f t="shared" ca="1" si="233"/>
        <v>71.426610000000025</v>
      </c>
      <c r="U519" s="311">
        <f t="shared" ca="1" si="234"/>
        <v>0</v>
      </c>
      <c r="V519" s="306">
        <f t="shared" ca="1" si="235"/>
        <v>1.2081130196359833</v>
      </c>
      <c r="W519" s="304">
        <f t="shared" ca="1" si="236"/>
        <v>54.678255064471308</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2.2903092165991747</v>
      </c>
      <c r="AH519" s="304">
        <f t="shared" ca="1" si="260"/>
        <v>-7.4717190302889804</v>
      </c>
    </row>
    <row r="520" spans="1:34" x14ac:dyDescent="0.2">
      <c r="A520" s="347">
        <f t="shared" ca="1" si="238"/>
        <v>0.1</v>
      </c>
      <c r="B520" s="304">
        <f t="shared" ca="1" si="239"/>
        <v>33.600000000000207</v>
      </c>
      <c r="D520" s="306">
        <f t="shared" ca="1" si="240"/>
        <v>-0.73559658080351009</v>
      </c>
      <c r="E520" s="307">
        <f t="shared" ca="1" si="241"/>
        <v>-2.3363958750560521</v>
      </c>
      <c r="F520" s="304">
        <f t="shared" ca="1" si="242"/>
        <v>2.4494587187108809</v>
      </c>
      <c r="G520" s="306">
        <f t="shared" ca="1" si="243"/>
        <v>11.428820823527845</v>
      </c>
      <c r="H520" s="307">
        <f t="shared" ca="1" si="244"/>
        <v>-117.09693185583147</v>
      </c>
      <c r="I520" s="304">
        <f t="shared" ca="1" si="245"/>
        <v>117.6533441745943</v>
      </c>
      <c r="J520" s="306">
        <f t="shared" ca="1" si="246"/>
        <v>759.90554750418084</v>
      </c>
      <c r="K520" s="307">
        <f t="shared" ca="1" si="247"/>
        <v>127.11165548607764</v>
      </c>
      <c r="L520" s="304">
        <f t="shared" ca="1" si="232"/>
        <v>770.4633762146259</v>
      </c>
      <c r="M520" s="306">
        <f t="shared" ca="1" si="248"/>
        <v>-1.4735031164192538</v>
      </c>
      <c r="N520" s="304">
        <f t="shared" ca="1" si="249"/>
        <v>-84.425509670197243</v>
      </c>
      <c r="P520" s="310">
        <f t="shared" ca="1" si="250"/>
        <v>23</v>
      </c>
      <c r="Q520" s="304">
        <f t="shared" ca="1" si="251"/>
        <v>0</v>
      </c>
      <c r="R520" s="306">
        <f t="shared" ca="1" si="252"/>
        <v>0</v>
      </c>
      <c r="S520" s="307">
        <f t="shared" ca="1" si="253"/>
        <v>7.2810000000000015</v>
      </c>
      <c r="T520" s="304">
        <f t="shared" ca="1" si="233"/>
        <v>71.426610000000025</v>
      </c>
      <c r="U520" s="311">
        <f t="shared" ca="1" si="234"/>
        <v>0</v>
      </c>
      <c r="V520" s="306">
        <f t="shared" ca="1" si="235"/>
        <v>1.2095271611112661</v>
      </c>
      <c r="W520" s="304">
        <f t="shared" ca="1" si="236"/>
        <v>54.952565607840945</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2.2531067136867025</v>
      </c>
      <c r="AH520" s="304">
        <f t="shared" ca="1" si="260"/>
        <v>-7.5097177674043811</v>
      </c>
    </row>
    <row r="521" spans="1:34" x14ac:dyDescent="0.2">
      <c r="A521" s="347">
        <f t="shared" ca="1" si="238"/>
        <v>0.1</v>
      </c>
      <c r="B521" s="304">
        <f t="shared" ca="1" si="239"/>
        <v>33.700000000000209</v>
      </c>
      <c r="D521" s="306">
        <f t="shared" ca="1" si="240"/>
        <v>-0.73315211269435632</v>
      </c>
      <c r="E521" s="307">
        <f t="shared" ca="1" si="241"/>
        <v>-2.2983009099770095</v>
      </c>
      <c r="F521" s="304">
        <f t="shared" ca="1" si="242"/>
        <v>2.4124052506055755</v>
      </c>
      <c r="G521" s="306">
        <f t="shared" ca="1" si="243"/>
        <v>11.35550561225841</v>
      </c>
      <c r="H521" s="307">
        <f t="shared" ca="1" si="244"/>
        <v>-117.32676194682917</v>
      </c>
      <c r="I521" s="304">
        <f t="shared" ca="1" si="245"/>
        <v>117.87500403664023</v>
      </c>
      <c r="J521" s="306">
        <f t="shared" ca="1" si="246"/>
        <v>761.04476382597011</v>
      </c>
      <c r="K521" s="307">
        <f t="shared" ca="1" si="247"/>
        <v>115.39047079594461</v>
      </c>
      <c r="L521" s="304">
        <f t="shared" ca="1" si="232"/>
        <v>769.74287479484758</v>
      </c>
      <c r="M521" s="306">
        <f t="shared" ca="1" si="248"/>
        <v>-1.4743115502552555</v>
      </c>
      <c r="N521" s="304">
        <f t="shared" ca="1" si="249"/>
        <v>-84.471829517015706</v>
      </c>
      <c r="P521" s="310">
        <f t="shared" ca="1" si="250"/>
        <v>23</v>
      </c>
      <c r="Q521" s="304">
        <f t="shared" ca="1" si="251"/>
        <v>0</v>
      </c>
      <c r="R521" s="306">
        <f t="shared" ca="1" si="252"/>
        <v>0</v>
      </c>
      <c r="S521" s="307">
        <f t="shared" ca="1" si="253"/>
        <v>7.2810000000000015</v>
      </c>
      <c r="T521" s="304">
        <f t="shared" ca="1" si="233"/>
        <v>71.426610000000025</v>
      </c>
      <c r="U521" s="311">
        <f t="shared" ca="1" si="234"/>
        <v>0</v>
      </c>
      <c r="V521" s="306">
        <f t="shared" ca="1" si="235"/>
        <v>1.2109457536327468</v>
      </c>
      <c r="W521" s="304">
        <f t="shared" ca="1" si="236"/>
        <v>55.224516960675729</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2.2162134254378723</v>
      </c>
      <c r="AH521" s="304">
        <f t="shared" ca="1" si="260"/>
        <v>-7.5473926119819987</v>
      </c>
    </row>
    <row r="522" spans="1:34" x14ac:dyDescent="0.2">
      <c r="A522" s="347">
        <f t="shared" ca="1" si="238"/>
        <v>0.1</v>
      </c>
      <c r="B522" s="304">
        <f t="shared" ca="1" si="239"/>
        <v>33.80000000000021</v>
      </c>
      <c r="D522" s="306">
        <f t="shared" ca="1" si="240"/>
        <v>-0.7306773591557526</v>
      </c>
      <c r="E522" s="307">
        <f t="shared" ca="1" si="241"/>
        <v>-2.2605335557176431</v>
      </c>
      <c r="F522" s="304">
        <f t="shared" ca="1" si="242"/>
        <v>2.3756896598058161</v>
      </c>
      <c r="G522" s="306">
        <f t="shared" ca="1" si="243"/>
        <v>11.282437876342835</v>
      </c>
      <c r="H522" s="307">
        <f t="shared" ca="1" si="244"/>
        <v>-117.55281530240093</v>
      </c>
      <c r="I522" s="304">
        <f t="shared" ca="1" si="245"/>
        <v>118.09300483074314</v>
      </c>
      <c r="J522" s="306">
        <f t="shared" ca="1" si="246"/>
        <v>762.17666100040014</v>
      </c>
      <c r="K522" s="307">
        <f t="shared" ca="1" si="247"/>
        <v>103.64649193348311</v>
      </c>
      <c r="L522" s="304">
        <f t="shared" ca="1" si="232"/>
        <v>769.19169123426991</v>
      </c>
      <c r="M522" s="306">
        <f t="shared" ca="1" si="248"/>
        <v>-1.475111807539941</v>
      </c>
      <c r="N522" s="304">
        <f t="shared" ca="1" si="249"/>
        <v>-84.517680881952785</v>
      </c>
      <c r="P522" s="310">
        <f t="shared" ca="1" si="250"/>
        <v>23</v>
      </c>
      <c r="Q522" s="304">
        <f t="shared" ca="1" si="251"/>
        <v>0</v>
      </c>
      <c r="R522" s="306">
        <f t="shared" ca="1" si="252"/>
        <v>0</v>
      </c>
      <c r="S522" s="307">
        <f t="shared" ca="1" si="253"/>
        <v>7.2810000000000015</v>
      </c>
      <c r="T522" s="304">
        <f t="shared" ca="1" si="233"/>
        <v>71.426610000000025</v>
      </c>
      <c r="U522" s="311">
        <f t="shared" ca="1" si="234"/>
        <v>0</v>
      </c>
      <c r="V522" s="306">
        <f t="shared" ca="1" si="235"/>
        <v>1.2123687639036569</v>
      </c>
      <c r="W522" s="304">
        <f t="shared" ca="1" si="236"/>
        <v>55.494108743614113</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2.1796298003264347</v>
      </c>
      <c r="AH522" s="304">
        <f t="shared" ca="1" si="260"/>
        <v>-7.5847434364339676</v>
      </c>
    </row>
    <row r="523" spans="1:34" x14ac:dyDescent="0.2">
      <c r="A523" s="347">
        <f t="shared" ca="1" si="238"/>
        <v>0.1</v>
      </c>
      <c r="B523" s="304">
        <f t="shared" ca="1" si="239"/>
        <v>33.900000000000212</v>
      </c>
      <c r="D523" s="306">
        <f t="shared" ca="1" si="240"/>
        <v>-0.72817309360987525</v>
      </c>
      <c r="E523" s="307">
        <f t="shared" ca="1" si="241"/>
        <v>-2.2230938614974054</v>
      </c>
      <c r="F523" s="304">
        <f t="shared" ca="1" si="242"/>
        <v>2.3393123714640636</v>
      </c>
      <c r="G523" s="306">
        <f t="shared" ca="1" si="243"/>
        <v>11.209620566981847</v>
      </c>
      <c r="H523" s="307">
        <f t="shared" ca="1" si="244"/>
        <v>-117.77512468855068</v>
      </c>
      <c r="I523" s="304">
        <f t="shared" ca="1" si="245"/>
        <v>118.30737757493976</v>
      </c>
      <c r="J523" s="306">
        <f t="shared" ca="1" si="246"/>
        <v>763.30126392256636</v>
      </c>
      <c r="K523" s="307">
        <f t="shared" ca="1" si="247"/>
        <v>91.880094933935524</v>
      </c>
      <c r="L523" s="304">
        <f t="shared" ca="1" si="232"/>
        <v>768.81127160757489</v>
      </c>
      <c r="M523" s="306">
        <f t="shared" ca="1" si="248"/>
        <v>-1.475904009664311</v>
      </c>
      <c r="N523" s="304">
        <f t="shared" ca="1" si="249"/>
        <v>-84.563070720200486</v>
      </c>
      <c r="P523" s="310">
        <f t="shared" ca="1" si="250"/>
        <v>23</v>
      </c>
      <c r="Q523" s="304">
        <f t="shared" ca="1" si="251"/>
        <v>0</v>
      </c>
      <c r="R523" s="306">
        <f t="shared" ca="1" si="252"/>
        <v>0</v>
      </c>
      <c r="S523" s="307">
        <f t="shared" ca="1" si="253"/>
        <v>7.2810000000000015</v>
      </c>
      <c r="T523" s="304">
        <f t="shared" ca="1" si="233"/>
        <v>71.426610000000025</v>
      </c>
      <c r="U523" s="311">
        <f t="shared" ca="1" si="234"/>
        <v>0</v>
      </c>
      <c r="V523" s="306">
        <f t="shared" ca="1" si="235"/>
        <v>1.213796158869926</v>
      </c>
      <c r="W523" s="304">
        <f t="shared" ca="1" si="236"/>
        <v>55.761341115176613</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2.1433562027776807</v>
      </c>
      <c r="AH523" s="304">
        <f t="shared" ca="1" si="260"/>
        <v>-7.621770188657341</v>
      </c>
    </row>
    <row r="524" spans="1:34" x14ac:dyDescent="0.2">
      <c r="A524" s="347">
        <f t="shared" ca="1" si="238"/>
        <v>0.1</v>
      </c>
      <c r="B524" s="304">
        <f t="shared" ca="1" si="239"/>
        <v>34.000000000000213</v>
      </c>
      <c r="D524" s="306">
        <f t="shared" ca="1" si="240"/>
        <v>-0.72564008250279821</v>
      </c>
      <c r="E524" s="307">
        <f t="shared" ca="1" si="241"/>
        <v>-2.1859818019614163</v>
      </c>
      <c r="F524" s="304">
        <f t="shared" ca="1" si="242"/>
        <v>2.3032737500872855</v>
      </c>
      <c r="G524" s="306">
        <f t="shared" ca="1" si="243"/>
        <v>11.137056558731567</v>
      </c>
      <c r="H524" s="307">
        <f t="shared" ca="1" si="244"/>
        <v>-117.99372286874681</v>
      </c>
      <c r="I524" s="304">
        <f t="shared" ca="1" si="245"/>
        <v>118.51815331508929</v>
      </c>
      <c r="J524" s="306">
        <f t="shared" ca="1" si="246"/>
        <v>764.41859777885202</v>
      </c>
      <c r="K524" s="307">
        <f t="shared" ca="1" si="247"/>
        <v>80.091652556070642</v>
      </c>
      <c r="L524" s="304">
        <f t="shared" ca="1" si="232"/>
        <v>768.60293093335815</v>
      </c>
      <c r="M524" s="306">
        <f t="shared" ca="1" si="248"/>
        <v>-1.4766882754350217</v>
      </c>
      <c r="N524" s="304">
        <f t="shared" ca="1" si="249"/>
        <v>-84.608005838878782</v>
      </c>
      <c r="P524" s="310">
        <f t="shared" ca="1" si="250"/>
        <v>23</v>
      </c>
      <c r="Q524" s="304">
        <f t="shared" ca="1" si="251"/>
        <v>0</v>
      </c>
      <c r="R524" s="306">
        <f t="shared" ca="1" si="252"/>
        <v>0</v>
      </c>
      <c r="S524" s="307">
        <f t="shared" ca="1" si="253"/>
        <v>7.2810000000000015</v>
      </c>
      <c r="T524" s="304">
        <f t="shared" ca="1" si="233"/>
        <v>71.426610000000025</v>
      </c>
      <c r="U524" s="311">
        <f t="shared" ca="1" si="234"/>
        <v>0</v>
      </c>
      <c r="V524" s="306">
        <f t="shared" ca="1" si="235"/>
        <v>1.2152279057208688</v>
      </c>
      <c r="W524" s="304">
        <f t="shared" ca="1" si="236"/>
        <v>56.026214760090468</v>
      </c>
      <c r="Y524" s="314" t="str">
        <f t="shared" ca="1" si="254"/>
        <v/>
      </c>
      <c r="Z524" s="315" t="str">
        <f t="shared" ca="1" si="255"/>
        <v/>
      </c>
      <c r="AA524" s="316" t="str">
        <f t="shared" ca="1" si="256"/>
        <v/>
      </c>
      <c r="AC524" s="310">
        <f t="shared" ca="1" si="257"/>
        <v>34.000000000000213</v>
      </c>
      <c r="AD524" s="323">
        <f t="shared" ca="1" si="258"/>
        <v>764.41859777885202</v>
      </c>
      <c r="AE524" s="324" t="e">
        <f t="shared" ca="1" si="237"/>
        <v>#N/A</v>
      </c>
      <c r="AG524" s="306">
        <f t="shared" ca="1" si="259"/>
        <v>2.1073929150524107</v>
      </c>
      <c r="AH524" s="304">
        <f t="shared" ca="1" si="260"/>
        <v>-7.6584728904239254</v>
      </c>
    </row>
    <row r="525" spans="1:34" x14ac:dyDescent="0.2">
      <c r="A525" s="347">
        <f t="shared" ca="1" si="238"/>
        <v>0.1</v>
      </c>
      <c r="B525" s="304">
        <f t="shared" ca="1" si="239"/>
        <v>34.100000000000215</v>
      </c>
      <c r="D525" s="306">
        <f t="shared" ca="1" si="240"/>
        <v>-0.7230790852002158</v>
      </c>
      <c r="E525" s="307">
        <f t="shared" ca="1" si="241"/>
        <v>-2.1491972787989129</v>
      </c>
      <c r="F525" s="304">
        <f t="shared" ca="1" si="242"/>
        <v>2.2675741016889903</v>
      </c>
      <c r="G525" s="306">
        <f t="shared" ca="1" si="243"/>
        <v>11.064748650211545</v>
      </c>
      <c r="H525" s="307">
        <f t="shared" ca="1" si="244"/>
        <v>-118.2086425966267</v>
      </c>
      <c r="I525" s="304">
        <f t="shared" ca="1" si="245"/>
        <v>118.72536311685633</v>
      </c>
      <c r="J525" s="306">
        <f t="shared" ca="1" si="246"/>
        <v>765.52868803929914</v>
      </c>
      <c r="K525" s="307">
        <f t="shared" ca="1" si="247"/>
        <v>68.281534282801971</v>
      </c>
      <c r="L525" s="304">
        <f t="shared" ca="1" si="232"/>
        <v>768.56785005306062</v>
      </c>
      <c r="M525" s="306">
        <f t="shared" ca="1" si="248"/>
        <v>-1.477464721143273</v>
      </c>
      <c r="N525" s="304">
        <f t="shared" ca="1" si="249"/>
        <v>-84.652492900982622</v>
      </c>
      <c r="P525" s="310">
        <f t="shared" ca="1" si="250"/>
        <v>23</v>
      </c>
      <c r="Q525" s="304">
        <f t="shared" ca="1" si="251"/>
        <v>0</v>
      </c>
      <c r="R525" s="306">
        <f t="shared" ca="1" si="252"/>
        <v>0</v>
      </c>
      <c r="S525" s="307">
        <f t="shared" ca="1" si="253"/>
        <v>7.2810000000000015</v>
      </c>
      <c r="T525" s="304">
        <f t="shared" ca="1" si="233"/>
        <v>71.426610000000025</v>
      </c>
      <c r="U525" s="311">
        <f t="shared" ca="1" si="234"/>
        <v>0</v>
      </c>
      <c r="V525" s="306">
        <f t="shared" ca="1" si="235"/>
        <v>1.2166639718898162</v>
      </c>
      <c r="W525" s="304">
        <f t="shared" ca="1" si="236"/>
        <v>56.288730877668073</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2.0717401391141319</v>
      </c>
      <c r="AH525" s="304">
        <f t="shared" ca="1" si="260"/>
        <v>-7.6948516357767414</v>
      </c>
    </row>
    <row r="526" spans="1:34" x14ac:dyDescent="0.2">
      <c r="A526" s="347">
        <f t="shared" ca="1" si="238"/>
        <v>0.1</v>
      </c>
      <c r="B526" s="304">
        <f t="shared" ca="1" si="239"/>
        <v>34.200000000000216</v>
      </c>
      <c r="D526" s="306">
        <f t="shared" ca="1" si="240"/>
        <v>-0.720490853889039</v>
      </c>
      <c r="E526" s="307">
        <f t="shared" ca="1" si="241"/>
        <v>-2.1127401223542961</v>
      </c>
      <c r="F526" s="304">
        <f t="shared" ca="1" si="242"/>
        <v>2.2322136759601228</v>
      </c>
      <c r="G526" s="306">
        <f t="shared" ca="1" si="243"/>
        <v>10.99269956482264</v>
      </c>
      <c r="H526" s="307">
        <f t="shared" ca="1" si="244"/>
        <v>-118.41991660886214</v>
      </c>
      <c r="I526" s="304">
        <f t="shared" ca="1" si="245"/>
        <v>118.92903805787851</v>
      </c>
      <c r="J526" s="306">
        <f t="shared" ca="1" si="246"/>
        <v>766.63156045005087</v>
      </c>
      <c r="K526" s="307">
        <f t="shared" ca="1" si="247"/>
        <v>56.450106322527532</v>
      </c>
      <c r="L526" s="304">
        <f t="shared" ca="1" si="232"/>
        <v>768.70707293604676</v>
      </c>
      <c r="M526" s="306">
        <f t="shared" ca="1" si="248"/>
        <v>-1.4782334606315435</v>
      </c>
      <c r="N526" s="304">
        <f t="shared" ca="1" si="249"/>
        <v>-84.696538429205575</v>
      </c>
      <c r="P526" s="310">
        <f t="shared" ca="1" si="250"/>
        <v>23</v>
      </c>
      <c r="Q526" s="304">
        <f t="shared" ca="1" si="251"/>
        <v>0</v>
      </c>
      <c r="R526" s="306">
        <f t="shared" ca="1" si="252"/>
        <v>0</v>
      </c>
      <c r="S526" s="307">
        <f t="shared" ca="1" si="253"/>
        <v>7.2810000000000015</v>
      </c>
      <c r="T526" s="304">
        <f t="shared" ca="1" si="233"/>
        <v>71.426610000000025</v>
      </c>
      <c r="U526" s="311">
        <f t="shared" ca="1" si="234"/>
        <v>0</v>
      </c>
      <c r="V526" s="306">
        <f t="shared" ca="1" si="235"/>
        <v>1.2181043250546817</v>
      </c>
      <c r="W526" s="304">
        <f t="shared" ca="1" si="236"/>
        <v>56.548891170244246</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2.0363979984791269</v>
      </c>
      <c r="AH526" s="304">
        <f t="shared" ca="1" si="260"/>
        <v>-7.7309065894338778</v>
      </c>
    </row>
    <row r="527" spans="1:34" x14ac:dyDescent="0.2">
      <c r="A527" s="347">
        <f t="shared" ca="1" si="238"/>
        <v>0.1</v>
      </c>
      <c r="B527" s="304">
        <f t="shared" ca="1" si="239"/>
        <v>34.300000000000217</v>
      </c>
      <c r="D527" s="306">
        <f t="shared" ca="1" si="240"/>
        <v>-0.71787613348472501</v>
      </c>
      <c r="E527" s="307">
        <f t="shared" ca="1" si="241"/>
        <v>-2.0766100932300731</v>
      </c>
      <c r="F527" s="304">
        <f t="shared" ca="1" si="242"/>
        <v>2.1971926684594574</v>
      </c>
      <c r="G527" s="306">
        <f t="shared" ca="1" si="243"/>
        <v>10.920911951474167</v>
      </c>
      <c r="H527" s="307">
        <f t="shared" ca="1" si="244"/>
        <v>-118.62757761818514</v>
      </c>
      <c r="I527" s="304">
        <f t="shared" ca="1" si="245"/>
        <v>119.12920922011692</v>
      </c>
      <c r="J527" s="306">
        <f t="shared" ca="1" si="246"/>
        <v>767.72724102586574</v>
      </c>
      <c r="K527" s="307">
        <f t="shared" ca="1" si="247"/>
        <v>44.597731611175163</v>
      </c>
      <c r="L527" s="304">
        <f t="shared" ca="1" si="232"/>
        <v>769.02150443147559</v>
      </c>
      <c r="M527" s="306">
        <f t="shared" ca="1" si="248"/>
        <v>-1.478994605358245</v>
      </c>
      <c r="N527" s="304">
        <f t="shared" ca="1" si="249"/>
        <v>-84.740148809644211</v>
      </c>
      <c r="P527" s="310">
        <f t="shared" ca="1" si="250"/>
        <v>23</v>
      </c>
      <c r="Q527" s="304">
        <f t="shared" ca="1" si="251"/>
        <v>0</v>
      </c>
      <c r="R527" s="306">
        <f t="shared" ca="1" si="252"/>
        <v>0</v>
      </c>
      <c r="S527" s="307">
        <f t="shared" ca="1" si="253"/>
        <v>7.2810000000000015</v>
      </c>
      <c r="T527" s="304">
        <f t="shared" ca="1" si="233"/>
        <v>71.426610000000025</v>
      </c>
      <c r="U527" s="311">
        <f t="shared" ca="1" si="234"/>
        <v>0</v>
      </c>
      <c r="V527" s="306">
        <f t="shared" ca="1" si="235"/>
        <v>1.2195489331384755</v>
      </c>
      <c r="W527" s="304">
        <f t="shared" ca="1" si="236"/>
        <v>56.806697831677816</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2.0013665400491707</v>
      </c>
      <c r="AH527" s="304">
        <f t="shared" ca="1" si="260"/>
        <v>-7.7666379852004166</v>
      </c>
    </row>
    <row r="528" spans="1:34" x14ac:dyDescent="0.2">
      <c r="A528" s="347">
        <f t="shared" ca="1" si="238"/>
        <v>0.1</v>
      </c>
      <c r="B528" s="304">
        <f t="shared" ca="1" si="239"/>
        <v>34.400000000000219</v>
      </c>
      <c r="D528" s="306">
        <f t="shared" ca="1" si="240"/>
        <v>-0.71523566154425966</v>
      </c>
      <c r="E528" s="307">
        <f t="shared" ca="1" si="241"/>
        <v>-2.040806883880931</v>
      </c>
      <c r="F528" s="304">
        <f t="shared" ca="1" si="242"/>
        <v>2.1625112228241616</v>
      </c>
      <c r="G528" s="306">
        <f t="shared" ca="1" si="243"/>
        <v>10.849388385319742</v>
      </c>
      <c r="H528" s="307">
        <f t="shared" ca="1" si="244"/>
        <v>-118.83165830657323</v>
      </c>
      <c r="I528" s="304">
        <f t="shared" ca="1" si="245"/>
        <v>119.32590768238759</v>
      </c>
      <c r="J528" s="306">
        <f t="shared" ca="1" si="246"/>
        <v>768.8157560427054</v>
      </c>
      <c r="K528" s="307">
        <f t="shared" ca="1" si="247"/>
        <v>32.724769814937247</v>
      </c>
      <c r="L528" s="304">
        <f t="shared" ca="1" si="232"/>
        <v>769.51190848417502</v>
      </c>
      <c r="M528" s="306">
        <f t="shared" ca="1" si="248"/>
        <v>-1.4797482644603757</v>
      </c>
      <c r="N528" s="304">
        <f t="shared" ca="1" si="249"/>
        <v>-84.783330295387913</v>
      </c>
      <c r="P528" s="310">
        <f t="shared" ca="1" si="250"/>
        <v>23</v>
      </c>
      <c r="Q528" s="304">
        <f t="shared" ca="1" si="251"/>
        <v>0</v>
      </c>
      <c r="R528" s="306">
        <f t="shared" ca="1" si="252"/>
        <v>0</v>
      </c>
      <c r="S528" s="307">
        <f t="shared" ca="1" si="253"/>
        <v>7.2810000000000015</v>
      </c>
      <c r="T528" s="304">
        <f t="shared" ca="1" si="233"/>
        <v>71.426610000000025</v>
      </c>
      <c r="U528" s="311">
        <f t="shared" ca="1" si="234"/>
        <v>0</v>
      </c>
      <c r="V528" s="306">
        <f t="shared" ca="1" si="235"/>
        <v>1.2209977643097558</v>
      </c>
      <c r="W528" s="304">
        <f t="shared" ca="1" si="236"/>
        <v>57.062153535921887</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1.9666457359264449</v>
      </c>
      <c r="AH528" s="304">
        <f t="shared" ca="1" si="260"/>
        <v>-7.8020461243892054</v>
      </c>
    </row>
    <row r="529" spans="1:34" x14ac:dyDescent="0.2">
      <c r="A529" s="347">
        <f t="shared" ca="1" si="238"/>
        <v>0.1</v>
      </c>
      <c r="B529" s="304">
        <f t="shared" ca="1" si="239"/>
        <v>34.50000000000022</v>
      </c>
      <c r="D529" s="306">
        <f t="shared" ca="1" si="240"/>
        <v>-0.71257016818464514</v>
      </c>
      <c r="E529" s="307">
        <f t="shared" ca="1" si="241"/>
        <v>-2.005330120198332</v>
      </c>
      <c r="F529" s="304">
        <f t="shared" ca="1" si="242"/>
        <v>2.1281694330013647</v>
      </c>
      <c r="G529" s="306">
        <f t="shared" ca="1" si="243"/>
        <v>10.778131368501278</v>
      </c>
      <c r="H529" s="307">
        <f t="shared" ca="1" si="244"/>
        <v>-119.03219131859306</v>
      </c>
      <c r="I529" s="304">
        <f t="shared" ca="1" si="245"/>
        <v>119.51916451307218</v>
      </c>
      <c r="J529" s="306">
        <f t="shared" ca="1" si="246"/>
        <v>769.89713203039651</v>
      </c>
      <c r="K529" s="307">
        <f t="shared" ca="1" si="247"/>
        <v>20.831577333678929</v>
      </c>
      <c r="L529" s="304">
        <f t="shared" ca="1" si="232"/>
        <v>770.17890682804273</v>
      </c>
      <c r="M529" s="306">
        <f t="shared" ca="1" si="248"/>
        <v>-1.4804945448142381</v>
      </c>
      <c r="N529" s="304">
        <f t="shared" ca="1" si="249"/>
        <v>-84.826089009997759</v>
      </c>
      <c r="P529" s="310">
        <f t="shared" ca="1" si="250"/>
        <v>23</v>
      </c>
      <c r="Q529" s="304">
        <f t="shared" ca="1" si="251"/>
        <v>0</v>
      </c>
      <c r="R529" s="306">
        <f t="shared" ca="1" si="252"/>
        <v>0</v>
      </c>
      <c r="S529" s="307">
        <f t="shared" ca="1" si="253"/>
        <v>7.2810000000000015</v>
      </c>
      <c r="T529" s="304">
        <f t="shared" ca="1" si="233"/>
        <v>71.426610000000025</v>
      </c>
      <c r="U529" s="311">
        <f t="shared" ca="1" si="234"/>
        <v>0</v>
      </c>
      <c r="V529" s="306">
        <f t="shared" ca="1" si="235"/>
        <v>1.2224507869830294</v>
      </c>
      <c r="W529" s="304">
        <f t="shared" ca="1" si="236"/>
        <v>57.315261425667678</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1.9322354852104855</v>
      </c>
      <c r="AH529" s="304">
        <f t="shared" ca="1" si="260"/>
        <v>-7.8371313742510473</v>
      </c>
    </row>
    <row r="530" spans="1:34" x14ac:dyDescent="0.2">
      <c r="A530" s="347">
        <f t="shared" ca="1" si="238"/>
        <v>0.1</v>
      </c>
      <c r="B530" s="304">
        <f t="shared" ca="1" si="239"/>
        <v>34.600000000000222</v>
      </c>
      <c r="D530" s="306">
        <f t="shared" ca="1" si="240"/>
        <v>-0.70988037600681286</v>
      </c>
      <c r="E530" s="307">
        <f t="shared" ca="1" si="241"/>
        <v>-1.9701793630849558</v>
      </c>
      <c r="F530" s="304">
        <f t="shared" ca="1" si="242"/>
        <v>2.0941673455016474</v>
      </c>
      <c r="G530" s="306">
        <f t="shared" ca="1" si="243"/>
        <v>10.707143330900596</v>
      </c>
      <c r="H530" s="307">
        <f t="shared" ca="1" si="244"/>
        <v>-119.22920925490156</v>
      </c>
      <c r="I530" s="304">
        <f t="shared" ca="1" si="245"/>
        <v>119.70901076300629</v>
      </c>
      <c r="J530" s="306">
        <f t="shared" ca="1" si="246"/>
        <v>770.97139576536665</v>
      </c>
      <c r="K530" s="307">
        <f t="shared" ca="1" si="247"/>
        <v>8.9185073050041979</v>
      </c>
      <c r="L530" s="304">
        <f t="shared" ca="1" si="232"/>
        <v>771.02297816663474</v>
      </c>
      <c r="M530" s="306">
        <f t="shared" ca="1" si="248"/>
        <v>-1.4812335510942958</v>
      </c>
      <c r="N530" s="304">
        <f t="shared" ca="1" si="249"/>
        <v>-84.868430950878732</v>
      </c>
      <c r="P530" s="310">
        <f t="shared" ca="1" si="250"/>
        <v>23</v>
      </c>
      <c r="Q530" s="304">
        <f t="shared" ca="1" si="251"/>
        <v>0</v>
      </c>
      <c r="R530" s="306">
        <f t="shared" ca="1" si="252"/>
        <v>0</v>
      </c>
      <c r="S530" s="307">
        <f t="shared" ca="1" si="253"/>
        <v>7.2810000000000015</v>
      </c>
      <c r="T530" s="304">
        <f t="shared" ca="1" si="233"/>
        <v>71.426610000000025</v>
      </c>
      <c r="U530" s="311">
        <f t="shared" ca="1" si="234"/>
        <v>0</v>
      </c>
      <c r="V530" s="306">
        <f t="shared" ca="1" si="235"/>
        <v>1.2239079698190944</v>
      </c>
      <c r="W530" s="304">
        <f t="shared" ca="1" si="236"/>
        <v>57.566025101066536</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1.8981356157768055</v>
      </c>
      <c r="AH530" s="304">
        <f t="shared" ca="1" si="260"/>
        <v>-7.8718941664150073</v>
      </c>
    </row>
    <row r="531" spans="1:34" x14ac:dyDescent="0.2">
      <c r="A531" s="347">
        <f t="shared" ca="1" si="238"/>
        <v>0.1</v>
      </c>
      <c r="B531" s="304">
        <f t="shared" ca="1" si="239"/>
        <v>34.700000000000223</v>
      </c>
      <c r="D531" s="306">
        <f t="shared" ca="1" si="240"/>
        <v>-0.70716700002482569</v>
      </c>
      <c r="E531" s="307">
        <f t="shared" ca="1" si="241"/>
        <v>-1.9353541100183378</v>
      </c>
      <c r="F531" s="304">
        <f t="shared" ca="1" si="242"/>
        <v>2.0605049616754103</v>
      </c>
      <c r="G531" s="306">
        <f t="shared" ca="1" si="243"/>
        <v>10.636426630898114</v>
      </c>
      <c r="H531" s="307">
        <f t="shared" ca="1" si="244"/>
        <v>-119.42274466590339</v>
      </c>
      <c r="I531" s="304">
        <f t="shared" ca="1" si="245"/>
        <v>119.89547745854318</v>
      </c>
      <c r="J531" s="306">
        <f t="shared" ca="1" si="246"/>
        <v>772.03857426345655</v>
      </c>
      <c r="K531" s="307">
        <f t="shared" ca="1" si="247"/>
        <v>-3.0140903910360493</v>
      </c>
      <c r="L531" s="304">
        <f t="shared" ca="1" si="232"/>
        <v>772.0444578465906</v>
      </c>
      <c r="M531" s="306">
        <f t="shared" ca="1" si="248"/>
        <v>-1.4819653858302304</v>
      </c>
      <c r="N531" s="304">
        <f t="shared" ca="1" si="249"/>
        <v>-84.910361992548857</v>
      </c>
      <c r="P531" s="310">
        <f t="shared" ca="1" si="250"/>
        <v>23</v>
      </c>
      <c r="Q531" s="304">
        <f t="shared" ca="1" si="251"/>
        <v>0</v>
      </c>
      <c r="R531" s="306">
        <f t="shared" ca="1" si="252"/>
        <v>0</v>
      </c>
      <c r="S531" s="307">
        <f t="shared" ca="1" si="253"/>
        <v>7.2810000000000015</v>
      </c>
      <c r="T531" s="304">
        <f t="shared" ca="1" si="233"/>
        <v>71.426610000000025</v>
      </c>
      <c r="U531" s="311">
        <f t="shared" ca="1" si="234"/>
        <v>0</v>
      </c>
      <c r="V531" s="306">
        <f t="shared" ca="1" si="235"/>
        <v>1.225369281725327</v>
      </c>
      <c r="W531" s="304">
        <f t="shared" ca="1" si="236"/>
        <v>57.814448608533795</v>
      </c>
      <c r="Y531" s="314" t="str">
        <f t="shared" ca="1" si="254"/>
        <v>Impact balistique</v>
      </c>
      <c r="Z531" s="315" t="str">
        <f t="shared" ca="1" si="255"/>
        <v/>
      </c>
      <c r="AA531" s="316" t="str">
        <f t="shared" ca="1" si="256"/>
        <v/>
      </c>
      <c r="AC531" s="310" t="e">
        <f t="shared" ca="1" si="257"/>
        <v>#N/A</v>
      </c>
      <c r="AD531" s="323" t="e">
        <f t="shared" ca="1" si="258"/>
        <v>#N/A</v>
      </c>
      <c r="AE531" s="324" t="e">
        <f t="shared" ca="1" si="237"/>
        <v>#N/A</v>
      </c>
      <c r="AG531" s="306">
        <f t="shared" ca="1" si="259"/>
        <v>1.8643458860369284</v>
      </c>
      <c r="AH531" s="304">
        <f t="shared" ca="1" si="260"/>
        <v>-7.9063349953394484</v>
      </c>
    </row>
    <row r="532" spans="1:34" x14ac:dyDescent="0.2">
      <c r="A532" s="347">
        <f t="shared" ca="1" si="238"/>
        <v>1E-4</v>
      </c>
      <c r="B532" s="304">
        <f t="shared" ca="1" si="239"/>
        <v>34.700100000000226</v>
      </c>
      <c r="D532" s="306">
        <f t="shared" ca="1" si="240"/>
        <v>-0.70443074760025359</v>
      </c>
      <c r="E532" s="307">
        <f t="shared" ca="1" si="241"/>
        <v>-1.9008537966031991</v>
      </c>
      <c r="F532" s="304">
        <f t="shared" ca="1" si="242"/>
        <v>2.0271822400133264</v>
      </c>
      <c r="G532" s="306">
        <f t="shared" ca="1" si="243"/>
        <v>10.636356187823354</v>
      </c>
      <c r="H532" s="307">
        <f t="shared" ca="1" si="244"/>
        <v>-119.42293475128305</v>
      </c>
      <c r="I532" s="304">
        <f t="shared" ca="1" si="245"/>
        <v>119.89566054517343</v>
      </c>
      <c r="J532" s="306">
        <f t="shared" ca="1" si="246"/>
        <v>772.03857426345655</v>
      </c>
      <c r="K532" s="307">
        <f t="shared" ca="1" si="247"/>
        <v>-3.0260326750069084</v>
      </c>
      <c r="L532" s="304">
        <f t="shared" ca="1" si="232"/>
        <v>772.04450456207576</v>
      </c>
      <c r="M532" s="306">
        <f t="shared" ca="1" si="248"/>
        <v>-1.4819661116996328</v>
      </c>
      <c r="N532" s="304">
        <f t="shared" ca="1" si="249"/>
        <v>-84.910403581802086</v>
      </c>
      <c r="P532" s="310">
        <f t="shared" ca="1" si="250"/>
        <v>23</v>
      </c>
      <c r="Q532" s="304">
        <f t="shared" ca="1" si="251"/>
        <v>0</v>
      </c>
      <c r="R532" s="306">
        <f t="shared" ca="1" si="252"/>
        <v>0</v>
      </c>
      <c r="S532" s="307">
        <f t="shared" ca="1" si="253"/>
        <v>7.2810000000000015</v>
      </c>
      <c r="T532" s="304">
        <f t="shared" ca="1" si="233"/>
        <v>71.426610000000025</v>
      </c>
      <c r="U532" s="311">
        <f t="shared" ca="1" si="234"/>
        <v>0</v>
      </c>
      <c r="V532" s="306">
        <f t="shared" ca="1" si="235"/>
        <v>1.2253707450970273</v>
      </c>
      <c r="W532" s="304">
        <f t="shared" ca="1" si="236"/>
        <v>57.81469422391887</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1.830865986679604</v>
      </c>
      <c r="AH532" s="304">
        <f t="shared" ca="1" si="260"/>
        <v>-7.9404544167743145</v>
      </c>
    </row>
    <row r="533" spans="1:34" x14ac:dyDescent="0.2">
      <c r="A533" s="347">
        <f t="shared" ca="1" si="238"/>
        <v>1E-4</v>
      </c>
      <c r="B533" s="304">
        <f t="shared" ca="1" si="239"/>
        <v>34.70020000000023</v>
      </c>
      <c r="D533" s="306">
        <f t="shared" ca="1" si="240"/>
        <v>-0.70442799922916921</v>
      </c>
      <c r="E533" s="307">
        <f t="shared" ca="1" si="241"/>
        <v>-1.9008196845429772</v>
      </c>
      <c r="F533" s="304">
        <f t="shared" ca="1" si="242"/>
        <v>2.0271492987059618</v>
      </c>
      <c r="G533" s="306">
        <f t="shared" ca="1" si="243"/>
        <v>10.636285745023432</v>
      </c>
      <c r="H533" s="307">
        <f t="shared" ca="1" si="244"/>
        <v>-119.42312483325151</v>
      </c>
      <c r="I533" s="304">
        <f t="shared" ca="1" si="245"/>
        <v>119.89584362849349</v>
      </c>
      <c r="J533" s="306">
        <f t="shared" ca="1" si="246"/>
        <v>772.03857426345655</v>
      </c>
      <c r="K533" s="307">
        <f t="shared" ca="1" si="247"/>
        <v>-3.0379749779861354</v>
      </c>
      <c r="L533" s="304">
        <f t="shared" ca="1" si="232"/>
        <v>772.04455146236057</v>
      </c>
      <c r="M533" s="306">
        <f t="shared" ca="1" si="248"/>
        <v>-1.4819668375620108</v>
      </c>
      <c r="N533" s="304">
        <f t="shared" ca="1" si="249"/>
        <v>-84.910445170652849</v>
      </c>
      <c r="P533" s="310">
        <f t="shared" ca="1" si="250"/>
        <v>23</v>
      </c>
      <c r="Q533" s="304">
        <f t="shared" ca="1" si="251"/>
        <v>0</v>
      </c>
      <c r="R533" s="306">
        <f t="shared" ca="1" si="252"/>
        <v>0</v>
      </c>
      <c r="S533" s="307">
        <f t="shared" ca="1" si="253"/>
        <v>7.2810000000000015</v>
      </c>
      <c r="T533" s="304">
        <f t="shared" ca="1" si="233"/>
        <v>71.426610000000025</v>
      </c>
      <c r="U533" s="311">
        <f t="shared" ca="1" si="234"/>
        <v>0</v>
      </c>
      <c r="V533" s="306">
        <f t="shared" ca="1" si="235"/>
        <v>1.2253722084728047</v>
      </c>
      <c r="W533" s="304">
        <f t="shared" ca="1" si="236"/>
        <v>57.814939836995272</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1.8308328846476334</v>
      </c>
      <c r="AH533" s="304">
        <f t="shared" ca="1" si="260"/>
        <v>-7.9404881505176297</v>
      </c>
    </row>
    <row r="534" spans="1:34" x14ac:dyDescent="0.2">
      <c r="A534" s="347">
        <f t="shared" ca="1" si="238"/>
        <v>1E-4</v>
      </c>
      <c r="B534" s="304">
        <f t="shared" ca="1" si="239"/>
        <v>34.700300000000233</v>
      </c>
      <c r="D534" s="306">
        <f t="shared" ca="1" si="240"/>
        <v>-0.70442525083636243</v>
      </c>
      <c r="E534" s="307">
        <f t="shared" ca="1" si="241"/>
        <v>-1.9007855728033602</v>
      </c>
      <c r="F534" s="304">
        <f t="shared" ca="1" si="242"/>
        <v>2.0271163577341262</v>
      </c>
      <c r="G534" s="306">
        <f t="shared" ca="1" si="243"/>
        <v>10.636215302498348</v>
      </c>
      <c r="H534" s="307">
        <f t="shared" ca="1" si="244"/>
        <v>-119.42331491180879</v>
      </c>
      <c r="I534" s="304">
        <f t="shared" ca="1" si="245"/>
        <v>119.89602670850336</v>
      </c>
      <c r="J534" s="306">
        <f t="shared" ca="1" si="246"/>
        <v>772.03857426345655</v>
      </c>
      <c r="K534" s="307">
        <f t="shared" ca="1" si="247"/>
        <v>-3.0499172999733886</v>
      </c>
      <c r="L534" s="304">
        <f t="shared" ca="1" si="232"/>
        <v>772.04459854744618</v>
      </c>
      <c r="M534" s="306">
        <f t="shared" ca="1" si="248"/>
        <v>-1.481967563417365</v>
      </c>
      <c r="N534" s="304">
        <f t="shared" ca="1" si="249"/>
        <v>-84.91048675910119</v>
      </c>
      <c r="P534" s="310">
        <f t="shared" ca="1" si="250"/>
        <v>23</v>
      </c>
      <c r="Q534" s="304">
        <f t="shared" ca="1" si="251"/>
        <v>0</v>
      </c>
      <c r="R534" s="306">
        <f t="shared" ca="1" si="252"/>
        <v>0</v>
      </c>
      <c r="S534" s="307">
        <f t="shared" ca="1" si="253"/>
        <v>7.2810000000000015</v>
      </c>
      <c r="T534" s="304">
        <f t="shared" ca="1" si="233"/>
        <v>71.426610000000025</v>
      </c>
      <c r="U534" s="311">
        <f t="shared" ca="1" si="234"/>
        <v>0</v>
      </c>
      <c r="V534" s="306">
        <f t="shared" ca="1" si="235"/>
        <v>1.2253736718526593</v>
      </c>
      <c r="W534" s="304">
        <f t="shared" ca="1" si="236"/>
        <v>57.815185447762957</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1.8307997829214795</v>
      </c>
      <c r="AH534" s="304">
        <f t="shared" ca="1" si="260"/>
        <v>-7.9405218839438625</v>
      </c>
    </row>
    <row r="535" spans="1:34" x14ac:dyDescent="0.2">
      <c r="A535" s="347">
        <f t="shared" ca="1" si="238"/>
        <v>1E-4</v>
      </c>
      <c r="B535" s="304">
        <f t="shared" ca="1" si="239"/>
        <v>34.700400000000236</v>
      </c>
      <c r="D535" s="306">
        <f t="shared" ca="1" si="240"/>
        <v>-0.70442250242182858</v>
      </c>
      <c r="E535" s="307">
        <f t="shared" ca="1" si="241"/>
        <v>-1.900751461384349</v>
      </c>
      <c r="F535" s="304">
        <f t="shared" ca="1" si="242"/>
        <v>2.0270834170978187</v>
      </c>
      <c r="G535" s="306">
        <f t="shared" ca="1" si="243"/>
        <v>10.636144860248105</v>
      </c>
      <c r="H535" s="307">
        <f t="shared" ca="1" si="244"/>
        <v>-119.42350498695492</v>
      </c>
      <c r="I535" s="304">
        <f t="shared" ca="1" si="245"/>
        <v>119.89620978520308</v>
      </c>
      <c r="J535" s="306">
        <f t="shared" ca="1" si="246"/>
        <v>772.03857426345655</v>
      </c>
      <c r="K535" s="307">
        <f t="shared" ca="1" si="247"/>
        <v>-3.061859640968327</v>
      </c>
      <c r="L535" s="304">
        <f t="shared" ca="1" si="232"/>
        <v>772.04464581733339</v>
      </c>
      <c r="M535" s="306">
        <f t="shared" ca="1" si="248"/>
        <v>-1.4819682892656951</v>
      </c>
      <c r="N535" s="304">
        <f t="shared" ca="1" si="249"/>
        <v>-84.910528347147078</v>
      </c>
      <c r="P535" s="310">
        <f t="shared" ca="1" si="250"/>
        <v>23</v>
      </c>
      <c r="Q535" s="304">
        <f t="shared" ca="1" si="251"/>
        <v>0</v>
      </c>
      <c r="R535" s="306">
        <f t="shared" ca="1" si="252"/>
        <v>0</v>
      </c>
      <c r="S535" s="307">
        <f t="shared" ca="1" si="253"/>
        <v>7.2810000000000015</v>
      </c>
      <c r="T535" s="304">
        <f t="shared" ca="1" si="233"/>
        <v>71.426610000000025</v>
      </c>
      <c r="U535" s="311">
        <f t="shared" ca="1" si="234"/>
        <v>0</v>
      </c>
      <c r="V535" s="306">
        <f t="shared" ca="1" si="235"/>
        <v>1.2253751352365909</v>
      </c>
      <c r="W535" s="304">
        <f t="shared" ca="1" si="236"/>
        <v>57.815431056221961</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1.8307666815011565</v>
      </c>
      <c r="AH535" s="304">
        <f t="shared" ca="1" si="260"/>
        <v>-7.9405556170530076</v>
      </c>
    </row>
    <row r="536" spans="1:34" x14ac:dyDescent="0.2">
      <c r="A536" s="347">
        <f t="shared" ca="1" si="238"/>
        <v>1E-4</v>
      </c>
      <c r="B536" s="304">
        <f t="shared" ca="1" si="239"/>
        <v>34.70050000000024</v>
      </c>
      <c r="D536" s="306">
        <f t="shared" ca="1" si="240"/>
        <v>-0.70441975398557333</v>
      </c>
      <c r="E536" s="307">
        <f t="shared" ca="1" si="241"/>
        <v>-1.9007173502859436</v>
      </c>
      <c r="F536" s="304">
        <f t="shared" ca="1" si="242"/>
        <v>2.0270504767970414</v>
      </c>
      <c r="G536" s="306">
        <f t="shared" ca="1" si="243"/>
        <v>10.636074418272706</v>
      </c>
      <c r="H536" s="307">
        <f t="shared" ca="1" si="244"/>
        <v>-119.42369505868996</v>
      </c>
      <c r="I536" s="304">
        <f t="shared" ca="1" si="245"/>
        <v>119.89639285859272</v>
      </c>
      <c r="J536" s="306">
        <f t="shared" ca="1" si="246"/>
        <v>772.03857426345655</v>
      </c>
      <c r="K536" s="307">
        <f t="shared" ca="1" si="247"/>
        <v>-3.0738020009706091</v>
      </c>
      <c r="L536" s="304">
        <f t="shared" ca="1" si="232"/>
        <v>772.04469327202287</v>
      </c>
      <c r="M536" s="306">
        <f t="shared" ca="1" si="248"/>
        <v>-1.4819690151070015</v>
      </c>
      <c r="N536" s="304">
        <f t="shared" ca="1" si="249"/>
        <v>-84.91056993479053</v>
      </c>
      <c r="P536" s="310">
        <f t="shared" ca="1" si="250"/>
        <v>23</v>
      </c>
      <c r="Q536" s="304">
        <f t="shared" ca="1" si="251"/>
        <v>0</v>
      </c>
      <c r="R536" s="306">
        <f t="shared" ca="1" si="252"/>
        <v>0</v>
      </c>
      <c r="S536" s="307">
        <f t="shared" ca="1" si="253"/>
        <v>7.2810000000000015</v>
      </c>
      <c r="T536" s="304">
        <f t="shared" ca="1" si="233"/>
        <v>71.426610000000025</v>
      </c>
      <c r="U536" s="311">
        <f t="shared" ca="1" si="234"/>
        <v>0</v>
      </c>
      <c r="V536" s="306">
        <f t="shared" ca="1" si="235"/>
        <v>1.2253765986245992</v>
      </c>
      <c r="W536" s="304">
        <f t="shared" ca="1" si="236"/>
        <v>57.815676662372312</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1.8307335803866529</v>
      </c>
      <c r="AH536" s="304">
        <f t="shared" ca="1" si="260"/>
        <v>-7.9405893498450695</v>
      </c>
    </row>
    <row r="537" spans="1:34" x14ac:dyDescent="0.2">
      <c r="A537" s="347">
        <f t="shared" ca="1" si="238"/>
        <v>1E-4</v>
      </c>
      <c r="B537" s="304">
        <f t="shared" ca="1" si="239"/>
        <v>34.700600000000243</v>
      </c>
      <c r="D537" s="306">
        <f t="shared" ca="1" si="240"/>
        <v>-0.70441700552759468</v>
      </c>
      <c r="E537" s="307">
        <f t="shared" ca="1" si="241"/>
        <v>-1.9006832395081359</v>
      </c>
      <c r="F537" s="304">
        <f t="shared" ca="1" si="242"/>
        <v>2.0270175368317873</v>
      </c>
      <c r="G537" s="306">
        <f t="shared" ca="1" si="243"/>
        <v>10.636003976572153</v>
      </c>
      <c r="H537" s="307">
        <f t="shared" ca="1" si="244"/>
        <v>-119.4238851270139</v>
      </c>
      <c r="I537" s="304">
        <f t="shared" ca="1" si="245"/>
        <v>119.89657592867225</v>
      </c>
      <c r="J537" s="306">
        <f t="shared" ca="1" si="246"/>
        <v>772.03857426345655</v>
      </c>
      <c r="K537" s="307">
        <f t="shared" ca="1" si="247"/>
        <v>-3.0857443799798943</v>
      </c>
      <c r="L537" s="304">
        <f t="shared" ca="1" si="232"/>
        <v>772.04474091151565</v>
      </c>
      <c r="M537" s="306">
        <f t="shared" ca="1" si="248"/>
        <v>-1.481969740941284</v>
      </c>
      <c r="N537" s="304">
        <f t="shared" ca="1" si="249"/>
        <v>-84.91061152203153</v>
      </c>
      <c r="P537" s="310">
        <f t="shared" ca="1" si="250"/>
        <v>23</v>
      </c>
      <c r="Q537" s="304">
        <f t="shared" ca="1" si="251"/>
        <v>0</v>
      </c>
      <c r="R537" s="306">
        <f t="shared" ca="1" si="252"/>
        <v>0</v>
      </c>
      <c r="S537" s="307">
        <f t="shared" ca="1" si="253"/>
        <v>7.2810000000000015</v>
      </c>
      <c r="T537" s="304">
        <f t="shared" ca="1" si="233"/>
        <v>71.426610000000025</v>
      </c>
      <c r="U537" s="311">
        <f t="shared" ca="1" si="234"/>
        <v>0</v>
      </c>
      <c r="V537" s="306">
        <f t="shared" ca="1" si="235"/>
        <v>1.2253780620166848</v>
      </c>
      <c r="W537" s="304">
        <f t="shared" ca="1" si="236"/>
        <v>57.815922266213974</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1.8307004795779678</v>
      </c>
      <c r="AH537" s="304">
        <f t="shared" ca="1" si="260"/>
        <v>-7.9406230823200525</v>
      </c>
    </row>
    <row r="538" spans="1:34" x14ac:dyDescent="0.2">
      <c r="A538" s="347">
        <f t="shared" ca="1" si="238"/>
        <v>1E-4</v>
      </c>
      <c r="B538" s="304">
        <f t="shared" ca="1" si="239"/>
        <v>34.700700000000246</v>
      </c>
      <c r="D538" s="306">
        <f t="shared" ca="1" si="240"/>
        <v>-0.7044142570478954</v>
      </c>
      <c r="E538" s="307">
        <f t="shared" ca="1" si="241"/>
        <v>-1.900649129050934</v>
      </c>
      <c r="F538" s="304">
        <f t="shared" ca="1" si="242"/>
        <v>2.0269845972020639</v>
      </c>
      <c r="G538" s="306">
        <f t="shared" ca="1" si="243"/>
        <v>10.635933535146449</v>
      </c>
      <c r="H538" s="307">
        <f t="shared" ca="1" si="244"/>
        <v>-119.4240751919268</v>
      </c>
      <c r="I538" s="304">
        <f t="shared" ca="1" si="245"/>
        <v>119.89675899544174</v>
      </c>
      <c r="J538" s="306">
        <f t="shared" ca="1" si="246"/>
        <v>772.03857426345655</v>
      </c>
      <c r="K538" s="307">
        <f t="shared" ca="1" si="247"/>
        <v>-3.0976867779958415</v>
      </c>
      <c r="L538" s="304">
        <f t="shared" ca="1" si="232"/>
        <v>772.0447887358124</v>
      </c>
      <c r="M538" s="306">
        <f t="shared" ca="1" si="248"/>
        <v>-1.4819704667685429</v>
      </c>
      <c r="N538" s="304">
        <f t="shared" ca="1" si="249"/>
        <v>-84.910653108870136</v>
      </c>
      <c r="P538" s="310">
        <f t="shared" ca="1" si="250"/>
        <v>23</v>
      </c>
      <c r="Q538" s="304">
        <f t="shared" ca="1" si="251"/>
        <v>0</v>
      </c>
      <c r="R538" s="306">
        <f t="shared" ca="1" si="252"/>
        <v>0</v>
      </c>
      <c r="S538" s="307">
        <f t="shared" ca="1" si="253"/>
        <v>7.2810000000000015</v>
      </c>
      <c r="T538" s="304">
        <f t="shared" ca="1" si="233"/>
        <v>71.426610000000025</v>
      </c>
      <c r="U538" s="311">
        <f t="shared" ca="1" si="234"/>
        <v>0</v>
      </c>
      <c r="V538" s="306">
        <f t="shared" ca="1" si="235"/>
        <v>1.2253795254128474</v>
      </c>
      <c r="W538" s="304">
        <f t="shared" ca="1" si="236"/>
        <v>57.816167867746977</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1.8306673790751082</v>
      </c>
      <c r="AH538" s="304">
        <f t="shared" ca="1" si="260"/>
        <v>-7.9406568144779515</v>
      </c>
    </row>
    <row r="539" spans="1:34" x14ac:dyDescent="0.2">
      <c r="A539" s="347">
        <f t="shared" ca="1" si="238"/>
        <v>1E-4</v>
      </c>
      <c r="B539" s="304">
        <f t="shared" ca="1" si="239"/>
        <v>34.70080000000025</v>
      </c>
      <c r="D539" s="306">
        <f t="shared" ca="1" si="240"/>
        <v>-0.70441150854647372</v>
      </c>
      <c r="E539" s="307">
        <f t="shared" ca="1" si="241"/>
        <v>-1.9006150189143325</v>
      </c>
      <c r="F539" s="304">
        <f t="shared" ca="1" si="242"/>
        <v>2.0269516579078659</v>
      </c>
      <c r="G539" s="306">
        <f t="shared" ca="1" si="243"/>
        <v>10.635863093995594</v>
      </c>
      <c r="H539" s="307">
        <f t="shared" ca="1" si="244"/>
        <v>-119.4242652534287</v>
      </c>
      <c r="I539" s="304">
        <f t="shared" ca="1" si="245"/>
        <v>119.8969420589012</v>
      </c>
      <c r="J539" s="306">
        <f t="shared" ca="1" si="246"/>
        <v>772.03857426345655</v>
      </c>
      <c r="K539" s="307">
        <f t="shared" ca="1" si="247"/>
        <v>-3.1096291950181092</v>
      </c>
      <c r="L539" s="304">
        <f t="shared" ca="1" si="232"/>
        <v>772.04483674491416</v>
      </c>
      <c r="M539" s="306">
        <f t="shared" ca="1" si="248"/>
        <v>-1.4819711925887782</v>
      </c>
      <c r="N539" s="304">
        <f t="shared" ca="1" si="249"/>
        <v>-84.91069469530629</v>
      </c>
      <c r="P539" s="310">
        <f t="shared" ca="1" si="250"/>
        <v>23</v>
      </c>
      <c r="Q539" s="304">
        <f t="shared" ca="1" si="251"/>
        <v>0</v>
      </c>
      <c r="R539" s="306">
        <f t="shared" ca="1" si="252"/>
        <v>0</v>
      </c>
      <c r="S539" s="307">
        <f t="shared" ca="1" si="253"/>
        <v>7.2810000000000015</v>
      </c>
      <c r="T539" s="304">
        <f t="shared" ca="1" si="233"/>
        <v>71.426610000000025</v>
      </c>
      <c r="U539" s="311">
        <f t="shared" ca="1" si="234"/>
        <v>0</v>
      </c>
      <c r="V539" s="306">
        <f t="shared" ca="1" si="235"/>
        <v>1.2253809888130869</v>
      </c>
      <c r="W539" s="304">
        <f t="shared" ca="1" si="236"/>
        <v>57.816413466971284</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1.8306342788780672</v>
      </c>
      <c r="AH539" s="304">
        <f t="shared" ca="1" si="260"/>
        <v>-7.9406905463187698</v>
      </c>
    </row>
    <row r="540" spans="1:34" x14ac:dyDescent="0.2">
      <c r="A540" s="347">
        <f t="shared" ca="1" si="238"/>
        <v>1E-4</v>
      </c>
      <c r="B540" s="304">
        <f t="shared" ca="1" si="239"/>
        <v>34.700900000000253</v>
      </c>
      <c r="D540" s="306">
        <f t="shared" ca="1" si="240"/>
        <v>-0.70440876002333264</v>
      </c>
      <c r="E540" s="307">
        <f t="shared" ca="1" si="241"/>
        <v>-1.9005809090983359</v>
      </c>
      <c r="F540" s="304">
        <f t="shared" ca="1" si="242"/>
        <v>2.0269187189491999</v>
      </c>
      <c r="G540" s="306">
        <f t="shared" ca="1" si="243"/>
        <v>10.635792653119593</v>
      </c>
      <c r="H540" s="307">
        <f t="shared" ca="1" si="244"/>
        <v>-119.42445531151961</v>
      </c>
      <c r="I540" s="304">
        <f t="shared" ca="1" si="245"/>
        <v>119.8971251190507</v>
      </c>
      <c r="J540" s="306">
        <f t="shared" ca="1" si="246"/>
        <v>772.03857426345655</v>
      </c>
      <c r="K540" s="307">
        <f t="shared" ca="1" si="247"/>
        <v>-3.1215716310463568</v>
      </c>
      <c r="L540" s="304">
        <f t="shared" ca="1" si="232"/>
        <v>772.04488493882172</v>
      </c>
      <c r="M540" s="306">
        <f t="shared" ca="1" si="248"/>
        <v>-1.4819719184019902</v>
      </c>
      <c r="N540" s="304">
        <f t="shared" ca="1" si="249"/>
        <v>-84.91073628134005</v>
      </c>
      <c r="P540" s="310">
        <f t="shared" ca="1" si="250"/>
        <v>23</v>
      </c>
      <c r="Q540" s="304">
        <f t="shared" ca="1" si="251"/>
        <v>0</v>
      </c>
      <c r="R540" s="306">
        <f t="shared" ca="1" si="252"/>
        <v>0</v>
      </c>
      <c r="S540" s="307">
        <f t="shared" ca="1" si="253"/>
        <v>7.2810000000000015</v>
      </c>
      <c r="T540" s="304">
        <f t="shared" ca="1" si="233"/>
        <v>71.426610000000025</v>
      </c>
      <c r="U540" s="311">
        <f t="shared" ca="1" si="234"/>
        <v>0</v>
      </c>
      <c r="V540" s="306">
        <f t="shared" ca="1" si="235"/>
        <v>1.2253824522174031</v>
      </c>
      <c r="W540" s="304">
        <f t="shared" ca="1" si="236"/>
        <v>57.816659063886974</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1.8306011789868517</v>
      </c>
      <c r="AH540" s="304">
        <f t="shared" ca="1" si="260"/>
        <v>-7.940724277842504</v>
      </c>
    </row>
    <row r="541" spans="1:34" x14ac:dyDescent="0.2">
      <c r="A541" s="347">
        <f t="shared" ca="1" si="238"/>
        <v>1E-4</v>
      </c>
      <c r="B541" s="304">
        <f t="shared" ca="1" si="239"/>
        <v>34.701000000000256</v>
      </c>
      <c r="D541" s="306">
        <f t="shared" ca="1" si="240"/>
        <v>-0.70440601147847071</v>
      </c>
      <c r="E541" s="307">
        <f t="shared" ca="1" si="241"/>
        <v>-1.9005467996029335</v>
      </c>
      <c r="F541" s="304">
        <f t="shared" ca="1" si="242"/>
        <v>2.0268857803260549</v>
      </c>
      <c r="G541" s="306">
        <f t="shared" ca="1" si="243"/>
        <v>10.635722212518445</v>
      </c>
      <c r="H541" s="307">
        <f t="shared" ca="1" si="244"/>
        <v>-119.42464536619957</v>
      </c>
      <c r="I541" s="304">
        <f t="shared" ca="1" si="245"/>
        <v>119.89730817589022</v>
      </c>
      <c r="J541" s="306">
        <f t="shared" ca="1" si="246"/>
        <v>772.03857426345655</v>
      </c>
      <c r="K541" s="307">
        <f t="shared" ca="1" si="247"/>
        <v>-3.1335140860802428</v>
      </c>
      <c r="L541" s="304">
        <f t="shared" ca="1" si="232"/>
        <v>772.04493331753577</v>
      </c>
      <c r="M541" s="306">
        <f t="shared" ca="1" si="248"/>
        <v>-1.4819726442081786</v>
      </c>
      <c r="N541" s="304">
        <f t="shared" ca="1" si="249"/>
        <v>-84.910777866971401</v>
      </c>
      <c r="P541" s="310">
        <f t="shared" ca="1" si="250"/>
        <v>23</v>
      </c>
      <c r="Q541" s="304">
        <f t="shared" ca="1" si="251"/>
        <v>0</v>
      </c>
      <c r="R541" s="306">
        <f t="shared" ca="1" si="252"/>
        <v>0</v>
      </c>
      <c r="S541" s="307">
        <f t="shared" ca="1" si="253"/>
        <v>7.2810000000000015</v>
      </c>
      <c r="T541" s="304">
        <f t="shared" ca="1" si="233"/>
        <v>71.426610000000025</v>
      </c>
      <c r="U541" s="311">
        <f t="shared" ca="1" si="234"/>
        <v>0</v>
      </c>
      <c r="V541" s="306">
        <f t="shared" ca="1" si="235"/>
        <v>1.225383915625796</v>
      </c>
      <c r="W541" s="304">
        <f t="shared" ca="1" si="236"/>
        <v>57.816904658493982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1.8305680794014503</v>
      </c>
      <c r="AH541" s="304">
        <f t="shared" ca="1" si="260"/>
        <v>-7.9407580090491638</v>
      </c>
    </row>
    <row r="542" spans="1:34" x14ac:dyDescent="0.2">
      <c r="A542" s="347">
        <f t="shared" ca="1" si="238"/>
        <v>1E-4</v>
      </c>
      <c r="B542" s="304">
        <f t="shared" ca="1" si="239"/>
        <v>34.70110000000026</v>
      </c>
      <c r="D542" s="306">
        <f t="shared" ca="1" si="240"/>
        <v>-0.70440326291189037</v>
      </c>
      <c r="E542" s="307">
        <f t="shared" ca="1" si="241"/>
        <v>-1.9005126904281351</v>
      </c>
      <c r="F542" s="304">
        <f t="shared" ca="1" si="242"/>
        <v>2.0268528420384411</v>
      </c>
      <c r="G542" s="306">
        <f t="shared" ca="1" si="243"/>
        <v>10.635651772192153</v>
      </c>
      <c r="H542" s="307">
        <f t="shared" ca="1" si="244"/>
        <v>-119.42483541746861</v>
      </c>
      <c r="I542" s="304">
        <f t="shared" ca="1" si="245"/>
        <v>119.89749122941981</v>
      </c>
      <c r="J542" s="306">
        <f t="shared" ca="1" si="246"/>
        <v>772.03857426345655</v>
      </c>
      <c r="K542" s="307">
        <f t="shared" ca="1" si="247"/>
        <v>-3.1454565601194262</v>
      </c>
      <c r="L542" s="304">
        <f t="shared" ca="1" si="232"/>
        <v>772.04498188105742</v>
      </c>
      <c r="M542" s="306">
        <f t="shared" ca="1" si="248"/>
        <v>-1.4819733700073441</v>
      </c>
      <c r="N542" s="304">
        <f t="shared" ca="1" si="249"/>
        <v>-84.910819452200357</v>
      </c>
      <c r="P542" s="310">
        <f t="shared" ca="1" si="250"/>
        <v>23</v>
      </c>
      <c r="Q542" s="304">
        <f t="shared" ca="1" si="251"/>
        <v>0</v>
      </c>
      <c r="R542" s="306">
        <f t="shared" ca="1" si="252"/>
        <v>0</v>
      </c>
      <c r="S542" s="307">
        <f t="shared" ca="1" si="253"/>
        <v>7.2810000000000015</v>
      </c>
      <c r="T542" s="304">
        <f t="shared" ca="1" si="233"/>
        <v>71.426610000000025</v>
      </c>
      <c r="U542" s="311">
        <f t="shared" ca="1" si="234"/>
        <v>0</v>
      </c>
      <c r="V542" s="306">
        <f t="shared" ca="1" si="235"/>
        <v>1.2253853790382661</v>
      </c>
      <c r="W542" s="304">
        <f t="shared" ca="1" si="236"/>
        <v>57.817150250792345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1.8305349801218735</v>
      </c>
      <c r="AH542" s="304">
        <f t="shared" ca="1" si="260"/>
        <v>-7.9407917399387404</v>
      </c>
    </row>
    <row r="543" spans="1:34" x14ac:dyDescent="0.2">
      <c r="A543" s="347">
        <f t="shared" ca="1" si="238"/>
        <v>1E-4</v>
      </c>
      <c r="B543" s="304">
        <f t="shared" ca="1" si="239"/>
        <v>34.701200000000263</v>
      </c>
      <c r="D543" s="306">
        <f t="shared" ca="1" si="240"/>
        <v>-0.70440051432358985</v>
      </c>
      <c r="E543" s="307">
        <f t="shared" ca="1" si="241"/>
        <v>-1.9004785815739353</v>
      </c>
      <c r="F543" s="304">
        <f t="shared" ca="1" si="242"/>
        <v>2.0268199040863535</v>
      </c>
      <c r="G543" s="306">
        <f t="shared" ca="1" si="243"/>
        <v>10.63558133214072</v>
      </c>
      <c r="H543" s="307">
        <f t="shared" ca="1" si="244"/>
        <v>-119.42502546532677</v>
      </c>
      <c r="I543" s="304">
        <f t="shared" ca="1" si="245"/>
        <v>119.8976742796395</v>
      </c>
      <c r="J543" s="306">
        <f t="shared" ca="1" si="246"/>
        <v>772.03857426345655</v>
      </c>
      <c r="K543" s="307">
        <f t="shared" ca="1" si="247"/>
        <v>-3.1573990531635658</v>
      </c>
      <c r="L543" s="304">
        <f t="shared" ca="1" si="232"/>
        <v>772.04503062938738</v>
      </c>
      <c r="M543" s="306">
        <f t="shared" ca="1" si="248"/>
        <v>-1.4819740957994862</v>
      </c>
      <c r="N543" s="304">
        <f t="shared" ca="1" si="249"/>
        <v>-84.910861037026905</v>
      </c>
      <c r="P543" s="310">
        <f t="shared" ca="1" si="250"/>
        <v>23</v>
      </c>
      <c r="Q543" s="304">
        <f t="shared" ca="1" si="251"/>
        <v>0</v>
      </c>
      <c r="R543" s="306">
        <f t="shared" ca="1" si="252"/>
        <v>0</v>
      </c>
      <c r="S543" s="307">
        <f t="shared" ca="1" si="253"/>
        <v>7.2810000000000015</v>
      </c>
      <c r="T543" s="304">
        <f t="shared" ca="1" si="233"/>
        <v>71.426610000000025</v>
      </c>
      <c r="U543" s="311">
        <f t="shared" ca="1" si="234"/>
        <v>0</v>
      </c>
      <c r="V543" s="306">
        <f t="shared" ca="1" si="235"/>
        <v>1.2253868424548129</v>
      </c>
      <c r="W543" s="304">
        <f t="shared" ca="1" si="236"/>
        <v>57.817395840782069</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1.8305018811481144</v>
      </c>
      <c r="AH543" s="304">
        <f t="shared" ca="1" si="260"/>
        <v>-7.9408254705112391</v>
      </c>
    </row>
    <row r="544" spans="1:34" x14ac:dyDescent="0.2">
      <c r="A544" s="347">
        <f t="shared" ca="1" si="238"/>
        <v>1E-4</v>
      </c>
      <c r="B544" s="304">
        <f t="shared" ca="1" si="239"/>
        <v>34.701300000000266</v>
      </c>
      <c r="D544" s="306">
        <f t="shared" ca="1" si="240"/>
        <v>-0.7043977657135726</v>
      </c>
      <c r="E544" s="307">
        <f t="shared" ca="1" si="241"/>
        <v>-1.9004444730403325</v>
      </c>
      <c r="F544" s="304">
        <f t="shared" ca="1" si="242"/>
        <v>2.0267869664697917</v>
      </c>
      <c r="G544" s="306">
        <f t="shared" ca="1" si="243"/>
        <v>10.635510892364149</v>
      </c>
      <c r="H544" s="307">
        <f t="shared" ca="1" si="244"/>
        <v>-119.42521550977408</v>
      </c>
      <c r="I544" s="304">
        <f t="shared" ca="1" si="245"/>
        <v>119.89785732654933</v>
      </c>
      <c r="J544" s="306">
        <f t="shared" ca="1" si="246"/>
        <v>772.03857426345655</v>
      </c>
      <c r="K544" s="307">
        <f t="shared" ca="1" si="247"/>
        <v>-3.1693415652123207</v>
      </c>
      <c r="L544" s="304">
        <f t="shared" ca="1" si="232"/>
        <v>772.04507956252633</v>
      </c>
      <c r="M544" s="306">
        <f t="shared" ca="1" si="248"/>
        <v>-1.4819748215846054</v>
      </c>
      <c r="N544" s="304">
        <f t="shared" ca="1" si="249"/>
        <v>-84.910902621451058</v>
      </c>
      <c r="P544" s="310">
        <f t="shared" ca="1" si="250"/>
        <v>23</v>
      </c>
      <c r="Q544" s="304">
        <f t="shared" ca="1" si="251"/>
        <v>0</v>
      </c>
      <c r="R544" s="306">
        <f t="shared" ca="1" si="252"/>
        <v>0</v>
      </c>
      <c r="S544" s="307">
        <f t="shared" ca="1" si="253"/>
        <v>7.2810000000000015</v>
      </c>
      <c r="T544" s="304">
        <f t="shared" ca="1" si="233"/>
        <v>71.426610000000025</v>
      </c>
      <c r="U544" s="311">
        <f t="shared" ca="1" si="234"/>
        <v>0</v>
      </c>
      <c r="V544" s="306">
        <f t="shared" ca="1" si="235"/>
        <v>1.2253883058754362</v>
      </c>
      <c r="W544" s="304">
        <f t="shared" ca="1" si="236"/>
        <v>57.817641428463126</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1.8304687824801755</v>
      </c>
      <c r="AH544" s="304">
        <f t="shared" ca="1" si="260"/>
        <v>-7.9408592007666607</v>
      </c>
    </row>
    <row r="545" spans="1:34" x14ac:dyDescent="0.2">
      <c r="A545" s="347">
        <f t="shared" ca="1" si="238"/>
        <v>1E-4</v>
      </c>
      <c r="B545" s="304">
        <f t="shared" ca="1" si="239"/>
        <v>34.70140000000027</v>
      </c>
      <c r="D545" s="306">
        <f t="shared" ca="1" si="240"/>
        <v>-0.70439501708183783</v>
      </c>
      <c r="E545" s="307">
        <f t="shared" ca="1" si="241"/>
        <v>-1.9004103648273318</v>
      </c>
      <c r="F545" s="304">
        <f t="shared" ca="1" si="242"/>
        <v>2.0267540291887602</v>
      </c>
      <c r="G545" s="306">
        <f t="shared" ca="1" si="243"/>
        <v>10.63544045286244</v>
      </c>
      <c r="H545" s="307">
        <f t="shared" ca="1" si="244"/>
        <v>-119.42540555081057</v>
      </c>
      <c r="I545" s="304">
        <f t="shared" ca="1" si="245"/>
        <v>119.89804037014933</v>
      </c>
      <c r="J545" s="306">
        <f t="shared" ca="1" si="246"/>
        <v>772.03857426345655</v>
      </c>
      <c r="K545" s="307">
        <f t="shared" ca="1" si="247"/>
        <v>-3.1812840962653501</v>
      </c>
      <c r="L545" s="304">
        <f t="shared" ca="1" si="232"/>
        <v>772.04512868047539</v>
      </c>
      <c r="M545" s="306">
        <f t="shared" ca="1" si="248"/>
        <v>-1.4819755473627014</v>
      </c>
      <c r="N545" s="304">
        <f t="shared" ca="1" si="249"/>
        <v>-84.910944205472831</v>
      </c>
      <c r="P545" s="310">
        <f t="shared" ca="1" si="250"/>
        <v>23</v>
      </c>
      <c r="Q545" s="304">
        <f t="shared" ca="1" si="251"/>
        <v>0</v>
      </c>
      <c r="R545" s="306">
        <f t="shared" ca="1" si="252"/>
        <v>0</v>
      </c>
      <c r="S545" s="307">
        <f t="shared" ca="1" si="253"/>
        <v>7.2810000000000015</v>
      </c>
      <c r="T545" s="304">
        <f t="shared" ca="1" si="233"/>
        <v>71.426610000000025</v>
      </c>
      <c r="U545" s="311">
        <f t="shared" ca="1" si="234"/>
        <v>0</v>
      </c>
      <c r="V545" s="306">
        <f t="shared" ca="1" si="235"/>
        <v>1.2253897693001365</v>
      </c>
      <c r="W545" s="304">
        <f t="shared" ca="1" si="236"/>
        <v>57.81788701383558</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1.830435684118056</v>
      </c>
      <c r="AH545" s="304">
        <f t="shared" ca="1" si="260"/>
        <v>-7.9408929307050009</v>
      </c>
    </row>
    <row r="546" spans="1:34" x14ac:dyDescent="0.2">
      <c r="A546" s="347">
        <f t="shared" ca="1" si="238"/>
        <v>1E-4</v>
      </c>
      <c r="B546" s="304">
        <f t="shared" ca="1" si="239"/>
        <v>34.701500000000273</v>
      </c>
      <c r="D546" s="306">
        <f t="shared" ca="1" si="240"/>
        <v>-0.70439226842838776</v>
      </c>
      <c r="E546" s="307">
        <f t="shared" ca="1" si="241"/>
        <v>-1.9003762569349236</v>
      </c>
      <c r="F546" s="304">
        <f t="shared" ca="1" si="242"/>
        <v>2.0267210922432519</v>
      </c>
      <c r="G546" s="306">
        <f t="shared" ca="1" si="243"/>
        <v>10.635370013635598</v>
      </c>
      <c r="H546" s="307">
        <f t="shared" ca="1" si="244"/>
        <v>-119.42559558843627</v>
      </c>
      <c r="I546" s="304">
        <f t="shared" ca="1" si="245"/>
        <v>119.89822341043953</v>
      </c>
      <c r="J546" s="306">
        <f t="shared" ca="1" si="246"/>
        <v>772.03857426345655</v>
      </c>
      <c r="K546" s="307">
        <f t="shared" ca="1" si="247"/>
        <v>-3.1932266463223127</v>
      </c>
      <c r="L546" s="304">
        <f t="shared" ca="1" si="232"/>
        <v>772.04517798323525</v>
      </c>
      <c r="M546" s="306">
        <f t="shared" ca="1" si="248"/>
        <v>-1.4819762731337747</v>
      </c>
      <c r="N546" s="304">
        <f t="shared" ca="1" si="249"/>
        <v>-84.910985789092223</v>
      </c>
      <c r="P546" s="310">
        <f t="shared" ca="1" si="250"/>
        <v>23</v>
      </c>
      <c r="Q546" s="304">
        <f t="shared" ca="1" si="251"/>
        <v>0</v>
      </c>
      <c r="R546" s="306">
        <f t="shared" ca="1" si="252"/>
        <v>0</v>
      </c>
      <c r="S546" s="307">
        <f t="shared" ca="1" si="253"/>
        <v>7.2810000000000015</v>
      </c>
      <c r="T546" s="304">
        <f t="shared" ca="1" si="233"/>
        <v>71.426610000000025</v>
      </c>
      <c r="U546" s="311">
        <f t="shared" ca="1" si="234"/>
        <v>0</v>
      </c>
      <c r="V546" s="306">
        <f t="shared" ca="1" si="235"/>
        <v>1.2253912327289134</v>
      </c>
      <c r="W546" s="304">
        <f t="shared" ca="1" si="236"/>
        <v>57.818132596899403</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1.8304025860617532</v>
      </c>
      <c r="AH546" s="304">
        <f t="shared" ca="1" si="260"/>
        <v>-7.9409266603262694</v>
      </c>
    </row>
    <row r="547" spans="1:34" x14ac:dyDescent="0.2">
      <c r="A547" s="347">
        <f t="shared" ca="1" si="238"/>
        <v>1E-4</v>
      </c>
      <c r="B547" s="304">
        <f t="shared" ca="1" si="239"/>
        <v>34.701600000000276</v>
      </c>
      <c r="D547" s="306">
        <f t="shared" ca="1" si="240"/>
        <v>-0.70438951975322173</v>
      </c>
      <c r="E547" s="307">
        <f t="shared" ca="1" si="241"/>
        <v>-1.9003421493631114</v>
      </c>
      <c r="F547" s="304">
        <f t="shared" ca="1" si="242"/>
        <v>2.0266881556332699</v>
      </c>
      <c r="G547" s="306">
        <f t="shared" ca="1" si="243"/>
        <v>10.635299574683621</v>
      </c>
      <c r="H547" s="307">
        <f t="shared" ca="1" si="244"/>
        <v>-119.4257856226512</v>
      </c>
      <c r="I547" s="304">
        <f t="shared" ca="1" si="245"/>
        <v>119.89840644741993</v>
      </c>
      <c r="J547" s="306">
        <f t="shared" ca="1" si="246"/>
        <v>772.03857426345655</v>
      </c>
      <c r="K547" s="307">
        <f t="shared" ca="1" si="247"/>
        <v>-3.2051692153828673</v>
      </c>
      <c r="L547" s="304">
        <f t="shared" ca="1" si="232"/>
        <v>772.04522747080682</v>
      </c>
      <c r="M547" s="306">
        <f t="shared" ca="1" si="248"/>
        <v>-1.4819769988978253</v>
      </c>
      <c r="N547" s="304">
        <f t="shared" ca="1" si="249"/>
        <v>-84.911027372309249</v>
      </c>
      <c r="P547" s="310">
        <f t="shared" ca="1" si="250"/>
        <v>23</v>
      </c>
      <c r="Q547" s="304">
        <f t="shared" ca="1" si="251"/>
        <v>0</v>
      </c>
      <c r="R547" s="306">
        <f t="shared" ca="1" si="252"/>
        <v>0</v>
      </c>
      <c r="S547" s="307">
        <f t="shared" ca="1" si="253"/>
        <v>7.2810000000000015</v>
      </c>
      <c r="T547" s="304">
        <f t="shared" ca="1" si="233"/>
        <v>71.426610000000025</v>
      </c>
      <c r="U547" s="311">
        <f t="shared" ca="1" si="234"/>
        <v>0</v>
      </c>
      <c r="V547" s="306">
        <f t="shared" ca="1" si="235"/>
        <v>1.2253926961617672</v>
      </c>
      <c r="W547" s="304">
        <f t="shared" ca="1" si="236"/>
        <v>57.81837817765458</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1.8303694883112662</v>
      </c>
      <c r="AH547" s="304">
        <f t="shared" ca="1" si="260"/>
        <v>-7.9409603896304617</v>
      </c>
    </row>
    <row r="548" spans="1:34" x14ac:dyDescent="0.2">
      <c r="A548" s="347">
        <f t="shared" ca="1" si="238"/>
        <v>1E-4</v>
      </c>
      <c r="B548" s="304">
        <f t="shared" ca="1" si="239"/>
        <v>34.70170000000028</v>
      </c>
      <c r="D548" s="306">
        <f t="shared" ca="1" si="240"/>
        <v>-0.70438677105633907</v>
      </c>
      <c r="E548" s="307">
        <f t="shared" ca="1" si="241"/>
        <v>-1.900308042111897</v>
      </c>
      <c r="F548" s="304">
        <f t="shared" ca="1" si="242"/>
        <v>2.026655219358815</v>
      </c>
      <c r="G548" s="306">
        <f t="shared" ca="1" si="243"/>
        <v>10.635229136006515</v>
      </c>
      <c r="H548" s="307">
        <f t="shared" ca="1" si="244"/>
        <v>-119.42597565345541</v>
      </c>
      <c r="I548" s="304">
        <f t="shared" ca="1" si="245"/>
        <v>119.89858948109058</v>
      </c>
      <c r="J548" s="306">
        <f t="shared" ca="1" si="246"/>
        <v>772.03857426345655</v>
      </c>
      <c r="K548" s="307">
        <f t="shared" ca="1" si="247"/>
        <v>-3.2171118034466728</v>
      </c>
      <c r="L548" s="304">
        <f t="shared" ca="1" si="232"/>
        <v>772.04527714319102</v>
      </c>
      <c r="M548" s="306">
        <f t="shared" ca="1" si="248"/>
        <v>-1.4819777246548531</v>
      </c>
      <c r="N548" s="304">
        <f t="shared" ca="1" si="249"/>
        <v>-84.911068955123895</v>
      </c>
      <c r="P548" s="310">
        <f t="shared" ca="1" si="250"/>
        <v>23</v>
      </c>
      <c r="Q548" s="304">
        <f t="shared" ca="1" si="251"/>
        <v>0</v>
      </c>
      <c r="R548" s="306">
        <f t="shared" ca="1" si="252"/>
        <v>0</v>
      </c>
      <c r="S548" s="307">
        <f t="shared" ca="1" si="253"/>
        <v>7.2810000000000015</v>
      </c>
      <c r="T548" s="304">
        <f t="shared" ca="1" si="233"/>
        <v>71.426610000000025</v>
      </c>
      <c r="U548" s="311">
        <f t="shared" ca="1" si="234"/>
        <v>0</v>
      </c>
      <c r="V548" s="306">
        <f t="shared" ca="1" si="235"/>
        <v>1.225394159598697</v>
      </c>
      <c r="W548" s="304">
        <f t="shared" ca="1" si="236"/>
        <v>57.818623756101104</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1.8303363908665986</v>
      </c>
      <c r="AH548" s="304">
        <f t="shared" ca="1" si="260"/>
        <v>-7.9409941186175761</v>
      </c>
    </row>
    <row r="549" spans="1:34" x14ac:dyDescent="0.2">
      <c r="A549" s="347">
        <f t="shared" ca="1" si="238"/>
        <v>1E-4</v>
      </c>
      <c r="B549" s="304">
        <f t="shared" ca="1" si="239"/>
        <v>34.701800000000283</v>
      </c>
      <c r="D549" s="306">
        <f t="shared" ca="1" si="240"/>
        <v>-0.70438402233774289</v>
      </c>
      <c r="E549" s="307">
        <f t="shared" ca="1" si="241"/>
        <v>-1.9002739351812838</v>
      </c>
      <c r="F549" s="304">
        <f t="shared" ca="1" si="242"/>
        <v>2.0266222834198926</v>
      </c>
      <c r="G549" s="306">
        <f t="shared" ca="1" si="243"/>
        <v>10.635158697604281</v>
      </c>
      <c r="H549" s="307">
        <f t="shared" ca="1" si="244"/>
        <v>-119.42616568084892</v>
      </c>
      <c r="I549" s="304">
        <f t="shared" ca="1" si="245"/>
        <v>119.89877251145153</v>
      </c>
      <c r="J549" s="306">
        <f t="shared" ca="1" si="246"/>
        <v>772.03857426345655</v>
      </c>
      <c r="K549" s="307">
        <f t="shared" ca="1" si="247"/>
        <v>-3.2290544105133878</v>
      </c>
      <c r="L549" s="304">
        <f t="shared" ca="1" si="232"/>
        <v>772.04532700038851</v>
      </c>
      <c r="M549" s="306">
        <f t="shared" ca="1" si="248"/>
        <v>-1.4819784504048585</v>
      </c>
      <c r="N549" s="304">
        <f t="shared" ca="1" si="249"/>
        <v>-84.911110537536175</v>
      </c>
      <c r="P549" s="310">
        <f t="shared" ca="1" si="250"/>
        <v>23</v>
      </c>
      <c r="Q549" s="304">
        <f t="shared" ca="1" si="251"/>
        <v>0</v>
      </c>
      <c r="R549" s="306">
        <f t="shared" ca="1" si="252"/>
        <v>0</v>
      </c>
      <c r="S549" s="307">
        <f t="shared" ca="1" si="253"/>
        <v>7.2810000000000015</v>
      </c>
      <c r="T549" s="304">
        <f t="shared" ca="1" si="233"/>
        <v>71.426610000000025</v>
      </c>
      <c r="U549" s="311">
        <f t="shared" ca="1" si="234"/>
        <v>0</v>
      </c>
      <c r="V549" s="306">
        <f t="shared" ca="1" si="235"/>
        <v>1.2253956230397041</v>
      </c>
      <c r="W549" s="304">
        <f t="shared" ca="1" si="236"/>
        <v>57.818869332239053</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1.8303032937277539</v>
      </c>
      <c r="AH549" s="304">
        <f t="shared" ca="1" si="260"/>
        <v>-7.9410278472876108</v>
      </c>
    </row>
    <row r="550" spans="1:34" x14ac:dyDescent="0.2">
      <c r="A550" s="347">
        <f t="shared" ca="1" si="238"/>
        <v>1E-4</v>
      </c>
      <c r="B550" s="304">
        <f t="shared" ca="1" si="239"/>
        <v>34.701900000000286</v>
      </c>
      <c r="D550" s="306">
        <f t="shared" ca="1" si="240"/>
        <v>-0.70438127359743208</v>
      </c>
      <c r="E550" s="307">
        <f t="shared" ca="1" si="241"/>
        <v>-1.9002398285712587</v>
      </c>
      <c r="F550" s="304">
        <f t="shared" ca="1" si="242"/>
        <v>2.0265893478164902</v>
      </c>
      <c r="G550" s="306">
        <f t="shared" ca="1" si="243"/>
        <v>10.635088259476921</v>
      </c>
      <c r="H550" s="307">
        <f t="shared" ca="1" si="244"/>
        <v>-119.42635570483178</v>
      </c>
      <c r="I550" s="304">
        <f t="shared" ca="1" si="245"/>
        <v>119.89895553850279</v>
      </c>
      <c r="J550" s="306">
        <f t="shared" ca="1" si="246"/>
        <v>772.03857426345655</v>
      </c>
      <c r="K550" s="307">
        <f t="shared" ca="1" si="247"/>
        <v>-3.2409970365826717</v>
      </c>
      <c r="L550" s="304">
        <f t="shared" ca="1" si="232"/>
        <v>772.0453770424001</v>
      </c>
      <c r="M550" s="306">
        <f t="shared" ca="1" si="248"/>
        <v>-1.4819791761478414</v>
      </c>
      <c r="N550" s="304">
        <f t="shared" ca="1" si="249"/>
        <v>-84.911152119546102</v>
      </c>
      <c r="P550" s="310">
        <f t="shared" ca="1" si="250"/>
        <v>23</v>
      </c>
      <c r="Q550" s="304">
        <f t="shared" ca="1" si="251"/>
        <v>0</v>
      </c>
      <c r="R550" s="306">
        <f t="shared" ca="1" si="252"/>
        <v>0</v>
      </c>
      <c r="S550" s="307">
        <f t="shared" ca="1" si="253"/>
        <v>7.2810000000000015</v>
      </c>
      <c r="T550" s="304">
        <f t="shared" ca="1" si="233"/>
        <v>71.426610000000025</v>
      </c>
      <c r="U550" s="311">
        <f t="shared" ca="1" si="234"/>
        <v>0</v>
      </c>
      <c r="V550" s="306">
        <f t="shared" ca="1" si="235"/>
        <v>1.2253970864847876</v>
      </c>
      <c r="W550" s="304">
        <f t="shared" ca="1" si="236"/>
        <v>57.819114906068386</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1.8302701968947188</v>
      </c>
      <c r="AH550" s="304">
        <f t="shared" ca="1" si="260"/>
        <v>-7.9410615756405774</v>
      </c>
    </row>
    <row r="551" spans="1:34" x14ac:dyDescent="0.2">
      <c r="A551" s="347">
        <f t="shared" ca="1" si="238"/>
        <v>1E-4</v>
      </c>
      <c r="B551" s="304">
        <f t="shared" ca="1" si="239"/>
        <v>34.70200000000029</v>
      </c>
      <c r="D551" s="306">
        <f t="shared" ca="1" si="240"/>
        <v>-0.7043785248354093</v>
      </c>
      <c r="E551" s="307">
        <f t="shared" ca="1" si="241"/>
        <v>-1.9002057222818278</v>
      </c>
      <c r="F551" s="304">
        <f t="shared" ca="1" si="242"/>
        <v>2.0265564125486146</v>
      </c>
      <c r="G551" s="306">
        <f t="shared" ca="1" si="243"/>
        <v>10.635017821624437</v>
      </c>
      <c r="H551" s="307">
        <f t="shared" ca="1" si="244"/>
        <v>-119.42654572540401</v>
      </c>
      <c r="I551" s="304">
        <f t="shared" ca="1" si="245"/>
        <v>119.89913856224442</v>
      </c>
      <c r="J551" s="306">
        <f t="shared" ca="1" si="246"/>
        <v>772.03857426345655</v>
      </c>
      <c r="K551" s="307">
        <f t="shared" ca="1" si="247"/>
        <v>-3.2529396816541833</v>
      </c>
      <c r="L551" s="304">
        <f t="shared" ca="1" si="232"/>
        <v>772.04542726922693</v>
      </c>
      <c r="M551" s="306">
        <f t="shared" ca="1" si="248"/>
        <v>-1.4819799018838018</v>
      </c>
      <c r="N551" s="304">
        <f t="shared" ca="1" si="249"/>
        <v>-84.911193701153678</v>
      </c>
      <c r="P551" s="310">
        <f t="shared" ca="1" si="250"/>
        <v>23</v>
      </c>
      <c r="Q551" s="304">
        <f t="shared" ca="1" si="251"/>
        <v>0</v>
      </c>
      <c r="R551" s="306">
        <f t="shared" ca="1" si="252"/>
        <v>0</v>
      </c>
      <c r="S551" s="307">
        <f t="shared" ca="1" si="253"/>
        <v>7.2810000000000015</v>
      </c>
      <c r="T551" s="304">
        <f t="shared" ca="1" si="233"/>
        <v>71.426610000000025</v>
      </c>
      <c r="U551" s="311">
        <f t="shared" ca="1" si="234"/>
        <v>0</v>
      </c>
      <c r="V551" s="306">
        <f t="shared" ca="1" si="235"/>
        <v>1.2253985499339475</v>
      </c>
      <c r="W551" s="304">
        <f t="shared" ca="1" si="236"/>
        <v>57.819360477589115</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1.8302371003675031</v>
      </c>
      <c r="AH551" s="304">
        <f t="shared" ca="1" si="260"/>
        <v>-7.9410953036764695</v>
      </c>
    </row>
    <row r="552" spans="1:34" x14ac:dyDescent="0.2">
      <c r="A552" s="347">
        <f t="shared" ca="1" si="238"/>
        <v>1E-4</v>
      </c>
      <c r="B552" s="304">
        <f t="shared" ca="1" si="239"/>
        <v>34.702100000000293</v>
      </c>
      <c r="D552" s="306">
        <f t="shared" ca="1" si="240"/>
        <v>-0.70437577605167423</v>
      </c>
      <c r="E552" s="307">
        <f t="shared" ca="1" si="241"/>
        <v>-1.9001716163129903</v>
      </c>
      <c r="F552" s="304">
        <f t="shared" ca="1" si="242"/>
        <v>2.0265234776162648</v>
      </c>
      <c r="G552" s="306">
        <f t="shared" ca="1" si="243"/>
        <v>10.634947384046832</v>
      </c>
      <c r="H552" s="307">
        <f t="shared" ca="1" si="244"/>
        <v>-119.42673574256564</v>
      </c>
      <c r="I552" s="304">
        <f t="shared" ca="1" si="245"/>
        <v>119.89932158267639</v>
      </c>
      <c r="J552" s="306">
        <f t="shared" ca="1" si="246"/>
        <v>772.03857426345655</v>
      </c>
      <c r="K552" s="307">
        <f t="shared" ca="1" si="247"/>
        <v>-3.2648823457275817</v>
      </c>
      <c r="L552" s="304">
        <f t="shared" ca="1" si="232"/>
        <v>772.04547768086957</v>
      </c>
      <c r="M552" s="306">
        <f t="shared" ca="1" si="248"/>
        <v>-1.4819806276127401</v>
      </c>
      <c r="N552" s="304">
        <f t="shared" ca="1" si="249"/>
        <v>-84.911235282358916</v>
      </c>
      <c r="P552" s="310">
        <f t="shared" ca="1" si="250"/>
        <v>23</v>
      </c>
      <c r="Q552" s="304">
        <f t="shared" ca="1" si="251"/>
        <v>0</v>
      </c>
      <c r="R552" s="306">
        <f t="shared" ca="1" si="252"/>
        <v>0</v>
      </c>
      <c r="S552" s="307">
        <f t="shared" ca="1" si="253"/>
        <v>7.2810000000000015</v>
      </c>
      <c r="T552" s="304">
        <f t="shared" ca="1" si="233"/>
        <v>71.426610000000025</v>
      </c>
      <c r="U552" s="311">
        <f t="shared" ca="1" si="234"/>
        <v>0</v>
      </c>
      <c r="V552" s="306">
        <f t="shared" ca="1" si="235"/>
        <v>1.2254000133871841</v>
      </c>
      <c r="W552" s="304">
        <f t="shared" ca="1" si="236"/>
        <v>57.819606046801219</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1.8302040041461014</v>
      </c>
      <c r="AH552" s="304">
        <f t="shared" ca="1" si="260"/>
        <v>-7.9411290313952891</v>
      </c>
    </row>
    <row r="553" spans="1:34" x14ac:dyDescent="0.2">
      <c r="A553" s="347">
        <f t="shared" ca="1" si="238"/>
        <v>1E-4</v>
      </c>
      <c r="B553" s="304">
        <f t="shared" ca="1" si="239"/>
        <v>34.702200000000296</v>
      </c>
      <c r="D553" s="306">
        <f t="shared" ca="1" si="240"/>
        <v>-0.70437302724622652</v>
      </c>
      <c r="E553" s="307">
        <f t="shared" ca="1" si="241"/>
        <v>-1.9001375106647478</v>
      </c>
      <c r="F553" s="304">
        <f t="shared" ca="1" si="242"/>
        <v>2.0264905430194431</v>
      </c>
      <c r="G553" s="306">
        <f t="shared" ca="1" si="243"/>
        <v>10.634876946744107</v>
      </c>
      <c r="H553" s="307">
        <f t="shared" ca="1" si="244"/>
        <v>-119.42692575631671</v>
      </c>
      <c r="I553" s="304">
        <f t="shared" ca="1" si="245"/>
        <v>119.8995045997988</v>
      </c>
      <c r="J553" s="306">
        <f t="shared" ca="1" si="246"/>
        <v>772.03857426345655</v>
      </c>
      <c r="K553" s="307">
        <f t="shared" ca="1" si="247"/>
        <v>-3.2768250288025258</v>
      </c>
      <c r="L553" s="304">
        <f t="shared" ca="1" si="232"/>
        <v>772.04552827732903</v>
      </c>
      <c r="M553" s="306">
        <f t="shared" ca="1" si="248"/>
        <v>-1.481981353334656</v>
      </c>
      <c r="N553" s="304">
        <f t="shared" ca="1" si="249"/>
        <v>-84.911276863161802</v>
      </c>
      <c r="P553" s="310">
        <f t="shared" ca="1" si="250"/>
        <v>23</v>
      </c>
      <c r="Q553" s="304">
        <f t="shared" ca="1" si="251"/>
        <v>0</v>
      </c>
      <c r="R553" s="306">
        <f t="shared" ca="1" si="252"/>
        <v>0</v>
      </c>
      <c r="S553" s="307">
        <f t="shared" ca="1" si="253"/>
        <v>7.2810000000000015</v>
      </c>
      <c r="T553" s="304">
        <f t="shared" ca="1" si="233"/>
        <v>71.426610000000025</v>
      </c>
      <c r="U553" s="311">
        <f t="shared" ca="1" si="234"/>
        <v>0</v>
      </c>
      <c r="V553" s="306">
        <f t="shared" ca="1" si="235"/>
        <v>1.2254014768444972</v>
      </c>
      <c r="W553" s="304">
        <f t="shared" ca="1" si="236"/>
        <v>57.819851613704756</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1.8301709082305191</v>
      </c>
      <c r="AH553" s="304">
        <f t="shared" ca="1" si="260"/>
        <v>-7.9411627587970344</v>
      </c>
    </row>
    <row r="554" spans="1:34" x14ac:dyDescent="0.2">
      <c r="A554" s="347">
        <f t="shared" ca="1" si="238"/>
        <v>1E-4</v>
      </c>
      <c r="B554" s="304">
        <f t="shared" ca="1" si="239"/>
        <v>34.702300000000299</v>
      </c>
      <c r="D554" s="306">
        <f t="shared" ca="1" si="240"/>
        <v>-0.70437027841906985</v>
      </c>
      <c r="E554" s="307">
        <f t="shared" ca="1" si="241"/>
        <v>-1.9001034053370924</v>
      </c>
      <c r="F554" s="304">
        <f t="shared" ca="1" si="242"/>
        <v>2.0264576087581436</v>
      </c>
      <c r="G554" s="306">
        <f t="shared" ca="1" si="243"/>
        <v>10.634806509716265</v>
      </c>
      <c r="H554" s="307">
        <f t="shared" ca="1" si="244"/>
        <v>-119.42711576665724</v>
      </c>
      <c r="I554" s="304">
        <f t="shared" ca="1" si="245"/>
        <v>119.89968761361163</v>
      </c>
      <c r="J554" s="306">
        <f t="shared" ca="1" si="246"/>
        <v>772.03857426345655</v>
      </c>
      <c r="K554" s="307">
        <f t="shared" ca="1" si="247"/>
        <v>-3.2887677308786745</v>
      </c>
      <c r="L554" s="304">
        <f t="shared" ca="1" si="232"/>
        <v>772.04557905860611</v>
      </c>
      <c r="M554" s="306">
        <f t="shared" ca="1" si="248"/>
        <v>-1.4819820790495499</v>
      </c>
      <c r="N554" s="304">
        <f t="shared" ca="1" si="249"/>
        <v>-84.911318443562351</v>
      </c>
      <c r="P554" s="310">
        <f t="shared" ca="1" si="250"/>
        <v>23</v>
      </c>
      <c r="Q554" s="304">
        <f t="shared" ca="1" si="251"/>
        <v>0</v>
      </c>
      <c r="R554" s="306">
        <f t="shared" ca="1" si="252"/>
        <v>0</v>
      </c>
      <c r="S554" s="307">
        <f t="shared" ca="1" si="253"/>
        <v>7.2810000000000015</v>
      </c>
      <c r="T554" s="304">
        <f t="shared" ca="1" si="233"/>
        <v>71.426610000000025</v>
      </c>
      <c r="U554" s="311">
        <f t="shared" ca="1" si="234"/>
        <v>0</v>
      </c>
      <c r="V554" s="306">
        <f t="shared" ca="1" si="235"/>
        <v>1.2254029403058866</v>
      </c>
      <c r="W554" s="304">
        <f t="shared" ca="1" si="236"/>
        <v>57.820097178299669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1.8301378126207455</v>
      </c>
      <c r="AH554" s="304">
        <f t="shared" ca="1" si="260"/>
        <v>-7.9411964858817123</v>
      </c>
    </row>
    <row r="555" spans="1:34" x14ac:dyDescent="0.2">
      <c r="A555" s="347">
        <f t="shared" ca="1" si="238"/>
        <v>1E-4</v>
      </c>
      <c r="B555" s="304">
        <f t="shared" ca="1" si="239"/>
        <v>34.702400000000303</v>
      </c>
      <c r="D555" s="306">
        <f t="shared" ca="1" si="240"/>
        <v>-0.70436752957020143</v>
      </c>
      <c r="E555" s="307">
        <f t="shared" ca="1" si="241"/>
        <v>-1.9000693003300331</v>
      </c>
      <c r="F555" s="304">
        <f t="shared" ca="1" si="242"/>
        <v>2.0264246748323735</v>
      </c>
      <c r="G555" s="306">
        <f t="shared" ca="1" si="243"/>
        <v>10.634736072963308</v>
      </c>
      <c r="H555" s="307">
        <f t="shared" ca="1" si="244"/>
        <v>-119.42730577358726</v>
      </c>
      <c r="I555" s="304">
        <f t="shared" ca="1" si="245"/>
        <v>119.89987062411493</v>
      </c>
      <c r="J555" s="306">
        <f t="shared" ca="1" si="246"/>
        <v>772.03857426345655</v>
      </c>
      <c r="K555" s="307">
        <f t="shared" ca="1" si="247"/>
        <v>-3.3007104519556867</v>
      </c>
      <c r="L555" s="304">
        <f t="shared" ca="1" si="232"/>
        <v>772.0456300247015</v>
      </c>
      <c r="M555" s="306">
        <f t="shared" ca="1" si="248"/>
        <v>-1.4819828047574219</v>
      </c>
      <c r="N555" s="304">
        <f t="shared" ca="1" si="249"/>
        <v>-84.911360023560576</v>
      </c>
      <c r="P555" s="310">
        <f t="shared" ca="1" si="250"/>
        <v>23</v>
      </c>
      <c r="Q555" s="304">
        <f t="shared" ca="1" si="251"/>
        <v>0</v>
      </c>
      <c r="R555" s="306">
        <f t="shared" ca="1" si="252"/>
        <v>0</v>
      </c>
      <c r="S555" s="307">
        <f t="shared" ca="1" si="253"/>
        <v>7.2810000000000015</v>
      </c>
      <c r="T555" s="304">
        <f t="shared" ca="1" si="233"/>
        <v>71.426610000000025</v>
      </c>
      <c r="U555" s="311">
        <f t="shared" ca="1" si="234"/>
        <v>0</v>
      </c>
      <c r="V555" s="306">
        <f t="shared" ca="1" si="235"/>
        <v>1.2254044037713525</v>
      </c>
      <c r="W555" s="304">
        <f t="shared" ca="1" si="236"/>
        <v>57.820342740585993</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1.8301047173167913</v>
      </c>
      <c r="AH555" s="304">
        <f t="shared" ca="1" si="260"/>
        <v>-7.9412302126493142</v>
      </c>
    </row>
    <row r="556" spans="1:34" x14ac:dyDescent="0.2">
      <c r="A556" s="347">
        <f t="shared" ca="1" si="238"/>
        <v>1E-4</v>
      </c>
      <c r="B556" s="304">
        <f t="shared" ca="1" si="239"/>
        <v>34.702500000000306</v>
      </c>
      <c r="D556" s="306">
        <f t="shared" ca="1" si="240"/>
        <v>-0.70436478069962316</v>
      </c>
      <c r="E556" s="307">
        <f t="shared" ca="1" si="241"/>
        <v>-1.9000351956435653</v>
      </c>
      <c r="F556" s="304">
        <f t="shared" ca="1" si="242"/>
        <v>2.0263917412421293</v>
      </c>
      <c r="G556" s="306">
        <f t="shared" ca="1" si="243"/>
        <v>10.634665636485238</v>
      </c>
      <c r="H556" s="307">
        <f t="shared" ca="1" si="244"/>
        <v>-119.42749577710683</v>
      </c>
      <c r="I556" s="304">
        <f t="shared" ca="1" si="245"/>
        <v>119.90005363130872</v>
      </c>
      <c r="J556" s="306">
        <f t="shared" ca="1" si="246"/>
        <v>772.03857426345655</v>
      </c>
      <c r="K556" s="307">
        <f t="shared" ca="1" si="247"/>
        <v>-3.3126531920332214</v>
      </c>
      <c r="L556" s="304">
        <f t="shared" ca="1" si="232"/>
        <v>772.04568117561632</v>
      </c>
      <c r="M556" s="306">
        <f t="shared" ca="1" si="248"/>
        <v>-1.481983530458272</v>
      </c>
      <c r="N556" s="304">
        <f t="shared" ca="1" si="249"/>
        <v>-84.911401603156477</v>
      </c>
      <c r="P556" s="310">
        <f t="shared" ca="1" si="250"/>
        <v>23</v>
      </c>
      <c r="Q556" s="304">
        <f t="shared" ca="1" si="251"/>
        <v>0</v>
      </c>
      <c r="R556" s="306">
        <f t="shared" ca="1" si="252"/>
        <v>0</v>
      </c>
      <c r="S556" s="307">
        <f t="shared" ca="1" si="253"/>
        <v>7.2810000000000015</v>
      </c>
      <c r="T556" s="304">
        <f t="shared" ca="1" si="233"/>
        <v>71.426610000000025</v>
      </c>
      <c r="U556" s="311">
        <f t="shared" ca="1" si="234"/>
        <v>0</v>
      </c>
      <c r="V556" s="306">
        <f t="shared" ca="1" si="235"/>
        <v>1.2254058672408945</v>
      </c>
      <c r="W556" s="304">
        <f t="shared" ca="1" si="236"/>
        <v>57.82058830056372</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1.8300716223186502</v>
      </c>
      <c r="AH556" s="304">
        <f t="shared" ca="1" si="260"/>
        <v>-7.9412639390998461</v>
      </c>
    </row>
    <row r="557" spans="1:34" x14ac:dyDescent="0.2">
      <c r="A557" s="347">
        <f t="shared" ca="1" si="238"/>
        <v>1E-4</v>
      </c>
      <c r="B557" s="304">
        <f t="shared" ca="1" si="239"/>
        <v>34.702600000000309</v>
      </c>
      <c r="D557" s="306">
        <f t="shared" ca="1" si="240"/>
        <v>-0.70436203180733625</v>
      </c>
      <c r="E557" s="307">
        <f t="shared" ca="1" si="241"/>
        <v>-1.9000010912776872</v>
      </c>
      <c r="F557" s="304">
        <f t="shared" ca="1" si="242"/>
        <v>2.0263588079874109</v>
      </c>
      <c r="G557" s="306">
        <f t="shared" ca="1" si="243"/>
        <v>10.634595200282057</v>
      </c>
      <c r="H557" s="307">
        <f t="shared" ca="1" si="244"/>
        <v>-119.42768577721596</v>
      </c>
      <c r="I557" s="304">
        <f t="shared" ca="1" si="245"/>
        <v>119.90023663519307</v>
      </c>
      <c r="J557" s="306">
        <f t="shared" ca="1" si="246"/>
        <v>772.03857426345655</v>
      </c>
      <c r="K557" s="307">
        <f t="shared" ca="1" si="247"/>
        <v>-3.3245959511109375</v>
      </c>
      <c r="L557" s="304">
        <f t="shared" ca="1" si="232"/>
        <v>772.04573251135116</v>
      </c>
      <c r="M557" s="306">
        <f t="shared" ca="1" si="248"/>
        <v>-1.4819842561521004</v>
      </c>
      <c r="N557" s="304">
        <f t="shared" ca="1" si="249"/>
        <v>-84.911443182350055</v>
      </c>
      <c r="P557" s="310">
        <f t="shared" ca="1" si="250"/>
        <v>23</v>
      </c>
      <c r="Q557" s="304">
        <f t="shared" ca="1" si="251"/>
        <v>0</v>
      </c>
      <c r="R557" s="306">
        <f t="shared" ca="1" si="252"/>
        <v>0</v>
      </c>
      <c r="S557" s="307">
        <f t="shared" ca="1" si="253"/>
        <v>7.2810000000000015</v>
      </c>
      <c r="T557" s="304">
        <f t="shared" ca="1" si="233"/>
        <v>71.426610000000025</v>
      </c>
      <c r="U557" s="311">
        <f t="shared" ca="1" si="234"/>
        <v>0</v>
      </c>
      <c r="V557" s="306">
        <f t="shared" ca="1" si="235"/>
        <v>1.2254073307145135</v>
      </c>
      <c r="W557" s="304">
        <f t="shared" ca="1" si="236"/>
        <v>57.820833858232916</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1.8300385276263267</v>
      </c>
      <c r="AH557" s="304">
        <f t="shared" ca="1" si="260"/>
        <v>-7.9412976652333072</v>
      </c>
    </row>
    <row r="558" spans="1:34" x14ac:dyDescent="0.2">
      <c r="A558" s="347">
        <f t="shared" ca="1" si="238"/>
        <v>1E-4</v>
      </c>
      <c r="B558" s="304">
        <f t="shared" ca="1" si="239"/>
        <v>34.702700000000313</v>
      </c>
      <c r="D558" s="306">
        <f t="shared" ca="1" si="240"/>
        <v>-0.70435928289334127</v>
      </c>
      <c r="E558" s="307">
        <f t="shared" ca="1" si="241"/>
        <v>-1.8999669872323928</v>
      </c>
      <c r="F558" s="304">
        <f t="shared" ca="1" si="242"/>
        <v>2.0263258750682125</v>
      </c>
      <c r="G558" s="306">
        <f t="shared" ca="1" si="243"/>
        <v>10.634524764353767</v>
      </c>
      <c r="H558" s="307">
        <f t="shared" ca="1" si="244"/>
        <v>-119.42787577391468</v>
      </c>
      <c r="I558" s="304">
        <f t="shared" ca="1" si="245"/>
        <v>119.90041963576796</v>
      </c>
      <c r="J558" s="306">
        <f t="shared" ca="1" si="246"/>
        <v>772.03857426345655</v>
      </c>
      <c r="K558" s="307">
        <f t="shared" ca="1" si="247"/>
        <v>-3.336538729188494</v>
      </c>
      <c r="L558" s="304">
        <f t="shared" ca="1" si="232"/>
        <v>772.04578403190703</v>
      </c>
      <c r="M558" s="306">
        <f t="shared" ca="1" si="248"/>
        <v>-1.481984981838907</v>
      </c>
      <c r="N558" s="304">
        <f t="shared" ca="1" si="249"/>
        <v>-84.911484761141324</v>
      </c>
      <c r="P558" s="310">
        <f t="shared" ca="1" si="250"/>
        <v>23</v>
      </c>
      <c r="Q558" s="304">
        <f t="shared" ca="1" si="251"/>
        <v>0</v>
      </c>
      <c r="R558" s="306">
        <f t="shared" ca="1" si="252"/>
        <v>0</v>
      </c>
      <c r="S558" s="307">
        <f t="shared" ca="1" si="253"/>
        <v>7.2810000000000015</v>
      </c>
      <c r="T558" s="304">
        <f t="shared" ca="1" si="233"/>
        <v>71.426610000000025</v>
      </c>
      <c r="U558" s="311">
        <f t="shared" ca="1" si="234"/>
        <v>0</v>
      </c>
      <c r="V558" s="306">
        <f t="shared" ca="1" si="235"/>
        <v>1.2254087941922085</v>
      </c>
      <c r="W558" s="304">
        <f t="shared" ca="1" si="236"/>
        <v>57.821079413593502</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1.8300054332398092</v>
      </c>
      <c r="AH558" s="304">
        <f t="shared" ca="1" si="260"/>
        <v>-7.9413313910497054</v>
      </c>
    </row>
    <row r="559" spans="1:34" x14ac:dyDescent="0.2">
      <c r="A559" s="347">
        <f t="shared" ca="1" si="238"/>
        <v>1E-4</v>
      </c>
      <c r="B559" s="304">
        <f t="shared" ca="1" si="239"/>
        <v>34.702800000000316</v>
      </c>
      <c r="D559" s="306">
        <f t="shared" ca="1" si="240"/>
        <v>-0.70435653395763831</v>
      </c>
      <c r="E559" s="307">
        <f t="shared" ca="1" si="241"/>
        <v>-1.8999328835076925</v>
      </c>
      <c r="F559" s="304">
        <f t="shared" ca="1" si="242"/>
        <v>2.0262929424845444</v>
      </c>
      <c r="G559" s="306">
        <f t="shared" ca="1" si="243"/>
        <v>10.634454328700372</v>
      </c>
      <c r="H559" s="307">
        <f t="shared" ca="1" si="244"/>
        <v>-119.42806576720302</v>
      </c>
      <c r="I559" s="304">
        <f t="shared" ca="1" si="245"/>
        <v>119.90060263303343</v>
      </c>
      <c r="J559" s="306">
        <f t="shared" ca="1" si="246"/>
        <v>772.03857426345655</v>
      </c>
      <c r="K559" s="307">
        <f t="shared" ca="1" si="247"/>
        <v>-3.3484815262655498</v>
      </c>
      <c r="L559" s="304">
        <f t="shared" ca="1" si="232"/>
        <v>772.04583573728473</v>
      </c>
      <c r="M559" s="306">
        <f t="shared" ca="1" si="248"/>
        <v>-1.4819857075186922</v>
      </c>
      <c r="N559" s="304">
        <f t="shared" ca="1" si="249"/>
        <v>-84.911526339530297</v>
      </c>
      <c r="P559" s="310">
        <f t="shared" ca="1" si="250"/>
        <v>23</v>
      </c>
      <c r="Q559" s="304">
        <f t="shared" ca="1" si="251"/>
        <v>0</v>
      </c>
      <c r="R559" s="306">
        <f t="shared" ca="1" si="252"/>
        <v>0</v>
      </c>
      <c r="S559" s="307">
        <f t="shared" ca="1" si="253"/>
        <v>7.2810000000000015</v>
      </c>
      <c r="T559" s="304">
        <f t="shared" ca="1" si="233"/>
        <v>71.426610000000025</v>
      </c>
      <c r="U559" s="311">
        <f t="shared" ca="1" si="234"/>
        <v>0</v>
      </c>
      <c r="V559" s="306">
        <f t="shared" ca="1" si="235"/>
        <v>1.2254102576739798</v>
      </c>
      <c r="W559" s="304">
        <f t="shared" ca="1" si="236"/>
        <v>57.821324966645513</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1.8299723391591085</v>
      </c>
      <c r="AH559" s="304">
        <f t="shared" ca="1" si="260"/>
        <v>-7.9413651165490302</v>
      </c>
    </row>
    <row r="560" spans="1:34" x14ac:dyDescent="0.2">
      <c r="A560" s="347">
        <f t="shared" ca="1" si="238"/>
        <v>1E-4</v>
      </c>
      <c r="B560" s="304">
        <f t="shared" ca="1" si="239"/>
        <v>34.702900000000319</v>
      </c>
      <c r="D560" s="306">
        <f t="shared" ca="1" si="240"/>
        <v>-0.70435378500022805</v>
      </c>
      <c r="E560" s="307">
        <f t="shared" ca="1" si="241"/>
        <v>-1.8998987801035794</v>
      </c>
      <c r="F560" s="304">
        <f t="shared" ca="1" si="242"/>
        <v>2.0262600102363999</v>
      </c>
      <c r="G560" s="306">
        <f t="shared" ca="1" si="243"/>
        <v>10.634383893321871</v>
      </c>
      <c r="H560" s="307">
        <f t="shared" ca="1" si="244"/>
        <v>-119.42825575708103</v>
      </c>
      <c r="I560" s="304">
        <f t="shared" ca="1" si="245"/>
        <v>119.90078562698955</v>
      </c>
      <c r="J560" s="306">
        <f t="shared" ca="1" si="246"/>
        <v>772.03857426345655</v>
      </c>
      <c r="K560" s="307">
        <f t="shared" ca="1" si="247"/>
        <v>-3.3604243423417639</v>
      </c>
      <c r="L560" s="304">
        <f t="shared" ca="1" si="232"/>
        <v>772.04588762748506</v>
      </c>
      <c r="M560" s="306">
        <f t="shared" ca="1" si="248"/>
        <v>-1.4819864331914558</v>
      </c>
      <c r="N560" s="304">
        <f t="shared" ca="1" si="249"/>
        <v>-84.911567917516962</v>
      </c>
      <c r="P560" s="310">
        <f t="shared" ca="1" si="250"/>
        <v>23</v>
      </c>
      <c r="Q560" s="304">
        <f t="shared" ca="1" si="251"/>
        <v>0</v>
      </c>
      <c r="R560" s="306">
        <f t="shared" ca="1" si="252"/>
        <v>0</v>
      </c>
      <c r="S560" s="307">
        <f t="shared" ca="1" si="253"/>
        <v>7.2810000000000015</v>
      </c>
      <c r="T560" s="304">
        <f t="shared" ca="1" si="233"/>
        <v>71.426610000000025</v>
      </c>
      <c r="U560" s="311">
        <f t="shared" ca="1" si="234"/>
        <v>0</v>
      </c>
      <c r="V560" s="306">
        <f t="shared" ca="1" si="235"/>
        <v>1.2254117211598277</v>
      </c>
      <c r="W560" s="304">
        <f t="shared" ca="1" si="236"/>
        <v>57.821570517388999</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1.8299392453842227</v>
      </c>
      <c r="AH560" s="304">
        <f t="shared" ca="1" si="260"/>
        <v>-7.9413988417312869</v>
      </c>
    </row>
    <row r="561" spans="1:34" x14ac:dyDescent="0.2">
      <c r="A561" s="347">
        <f t="shared" ca="1" si="238"/>
        <v>1E-4</v>
      </c>
      <c r="B561" s="304">
        <f t="shared" ca="1" si="239"/>
        <v>34.703000000000323</v>
      </c>
      <c r="D561" s="306">
        <f t="shared" ca="1" si="240"/>
        <v>-0.70435103602111204</v>
      </c>
      <c r="E561" s="307">
        <f t="shared" ca="1" si="241"/>
        <v>-1.8998646770200489</v>
      </c>
      <c r="F561" s="304">
        <f t="shared" ca="1" si="242"/>
        <v>2.0262270783237768</v>
      </c>
      <c r="G561" s="306">
        <f t="shared" ca="1" si="243"/>
        <v>10.634313458218269</v>
      </c>
      <c r="H561" s="307">
        <f t="shared" ca="1" si="244"/>
        <v>-119.42844574354874</v>
      </c>
      <c r="I561" s="304">
        <f t="shared" ca="1" si="245"/>
        <v>119.90096861763631</v>
      </c>
      <c r="J561" s="306">
        <f t="shared" ca="1" si="246"/>
        <v>772.03857426345655</v>
      </c>
      <c r="K561" s="307">
        <f t="shared" ca="1" si="247"/>
        <v>-3.3723671774167956</v>
      </c>
      <c r="L561" s="304">
        <f t="shared" ca="1" si="232"/>
        <v>772.04593970250892</v>
      </c>
      <c r="M561" s="306">
        <f t="shared" ca="1" si="248"/>
        <v>-1.481987158857198</v>
      </c>
      <c r="N561" s="304">
        <f t="shared" ca="1" si="249"/>
        <v>-84.911609495101317</v>
      </c>
      <c r="P561" s="310">
        <f t="shared" ca="1" si="250"/>
        <v>23</v>
      </c>
      <c r="Q561" s="304">
        <f t="shared" ca="1" si="251"/>
        <v>0</v>
      </c>
      <c r="R561" s="306">
        <f t="shared" ca="1" si="252"/>
        <v>0</v>
      </c>
      <c r="S561" s="307">
        <f t="shared" ca="1" si="253"/>
        <v>7.2810000000000015</v>
      </c>
      <c r="T561" s="304">
        <f t="shared" ca="1" si="233"/>
        <v>71.426610000000025</v>
      </c>
      <c r="U561" s="311">
        <f t="shared" ca="1" si="234"/>
        <v>0</v>
      </c>
      <c r="V561" s="306">
        <f t="shared" ca="1" si="235"/>
        <v>1.2254131846497511</v>
      </c>
      <c r="W561" s="304">
        <f t="shared" ca="1" si="236"/>
        <v>57.821816065823874</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1.8299061519151429</v>
      </c>
      <c r="AH561" s="304">
        <f t="shared" ca="1" si="260"/>
        <v>-7.9414325665964824</v>
      </c>
    </row>
    <row r="562" spans="1:34" x14ac:dyDescent="0.2">
      <c r="A562" s="347">
        <f t="shared" ca="1" si="238"/>
        <v>1E-4</v>
      </c>
      <c r="B562" s="304">
        <f t="shared" ca="1" si="239"/>
        <v>34.703100000000326</v>
      </c>
      <c r="D562" s="306">
        <f t="shared" ca="1" si="240"/>
        <v>-0.70434828702029095</v>
      </c>
      <c r="E562" s="307">
        <f t="shared" ca="1" si="241"/>
        <v>-1.8998305742571109</v>
      </c>
      <c r="F562" s="304">
        <f t="shared" ca="1" si="242"/>
        <v>2.0261941467466835</v>
      </c>
      <c r="G562" s="306">
        <f t="shared" ca="1" si="243"/>
        <v>10.634243023389567</v>
      </c>
      <c r="H562" s="307">
        <f t="shared" ca="1" si="244"/>
        <v>-119.42863572660616</v>
      </c>
      <c r="I562" s="304">
        <f t="shared" ca="1" si="245"/>
        <v>119.90115160497375</v>
      </c>
      <c r="J562" s="306">
        <f t="shared" ca="1" si="246"/>
        <v>772.03857426345655</v>
      </c>
      <c r="K562" s="307">
        <f t="shared" ca="1" si="247"/>
        <v>-3.3843100314903034</v>
      </c>
      <c r="L562" s="304">
        <f t="shared" ca="1" si="232"/>
        <v>772.04599196235711</v>
      </c>
      <c r="M562" s="306">
        <f t="shared" ca="1" si="248"/>
        <v>-1.4819878845159189</v>
      </c>
      <c r="N562" s="304">
        <f t="shared" ca="1" si="249"/>
        <v>-84.911651072283391</v>
      </c>
      <c r="P562" s="310">
        <f t="shared" ca="1" si="250"/>
        <v>23</v>
      </c>
      <c r="Q562" s="304">
        <f t="shared" ca="1" si="251"/>
        <v>0</v>
      </c>
      <c r="R562" s="306">
        <f t="shared" ca="1" si="252"/>
        <v>0</v>
      </c>
      <c r="S562" s="307">
        <f t="shared" ca="1" si="253"/>
        <v>7.2810000000000015</v>
      </c>
      <c r="T562" s="304">
        <f t="shared" ca="1" si="233"/>
        <v>71.426610000000025</v>
      </c>
      <c r="U562" s="311">
        <f t="shared" ca="1" si="234"/>
        <v>0</v>
      </c>
      <c r="V562" s="306">
        <f t="shared" ca="1" si="235"/>
        <v>1.2254146481437513</v>
      </c>
      <c r="W562" s="304">
        <f t="shared" ca="1" si="236"/>
        <v>57.822061611950232</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1.8298730587518817</v>
      </c>
      <c r="AH562" s="304">
        <f t="shared" ca="1" si="260"/>
        <v>-7.9414662911446046</v>
      </c>
    </row>
    <row r="563" spans="1:34" x14ac:dyDescent="0.2">
      <c r="A563" s="347">
        <f t="shared" ca="1" si="238"/>
        <v>1E-4</v>
      </c>
      <c r="B563" s="304">
        <f t="shared" ca="1" si="239"/>
        <v>34.703200000000329</v>
      </c>
      <c r="D563" s="306">
        <f t="shared" ca="1" si="240"/>
        <v>-0.70434553799776523</v>
      </c>
      <c r="E563" s="307">
        <f t="shared" ca="1" si="241"/>
        <v>-1.8997964718147555</v>
      </c>
      <c r="F563" s="304">
        <f t="shared" ca="1" si="242"/>
        <v>2.0261612155051125</v>
      </c>
      <c r="G563" s="306">
        <f t="shared" ca="1" si="243"/>
        <v>10.634172588835767</v>
      </c>
      <c r="H563" s="307">
        <f t="shared" ca="1" si="244"/>
        <v>-119.42882570625333</v>
      </c>
      <c r="I563" s="304">
        <f t="shared" ca="1" si="245"/>
        <v>119.90133458900191</v>
      </c>
      <c r="J563" s="306">
        <f t="shared" ca="1" si="246"/>
        <v>772.03857426345655</v>
      </c>
      <c r="K563" s="307">
        <f t="shared" ca="1" si="247"/>
        <v>-3.3962529045619463</v>
      </c>
      <c r="L563" s="304">
        <f t="shared" ca="1" si="232"/>
        <v>772.04604440703042</v>
      </c>
      <c r="M563" s="306">
        <f t="shared" ca="1" si="248"/>
        <v>-1.4819886101676187</v>
      </c>
      <c r="N563" s="304">
        <f t="shared" ca="1" si="249"/>
        <v>-84.911692649063198</v>
      </c>
      <c r="P563" s="310">
        <f t="shared" ca="1" si="250"/>
        <v>23</v>
      </c>
      <c r="Q563" s="304">
        <f t="shared" ca="1" si="251"/>
        <v>0</v>
      </c>
      <c r="R563" s="306">
        <f t="shared" ca="1" si="252"/>
        <v>0</v>
      </c>
      <c r="S563" s="307">
        <f t="shared" ca="1" si="253"/>
        <v>7.2810000000000015</v>
      </c>
      <c r="T563" s="304">
        <f t="shared" ca="1" si="233"/>
        <v>71.426610000000025</v>
      </c>
      <c r="U563" s="311">
        <f t="shared" ca="1" si="234"/>
        <v>0</v>
      </c>
      <c r="V563" s="306">
        <f t="shared" ca="1" si="235"/>
        <v>1.2254161116418274</v>
      </c>
      <c r="W563" s="304">
        <f t="shared" ca="1" si="236"/>
        <v>57.822307155768016</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1.8298399658944247</v>
      </c>
      <c r="AH563" s="304">
        <f t="shared" ca="1" si="260"/>
        <v>-7.9415000153756656</v>
      </c>
    </row>
    <row r="564" spans="1:34" x14ac:dyDescent="0.2">
      <c r="A564" s="347">
        <f t="shared" ca="1" si="238"/>
        <v>1E-4</v>
      </c>
      <c r="B564" s="304">
        <f t="shared" ca="1" si="239"/>
        <v>34.703300000000333</v>
      </c>
      <c r="D564" s="306">
        <f t="shared" ca="1" si="240"/>
        <v>-0.70434278895353397</v>
      </c>
      <c r="E564" s="307">
        <f t="shared" ca="1" si="241"/>
        <v>-1.8997623696929873</v>
      </c>
      <c r="F564" s="304">
        <f t="shared" ca="1" si="242"/>
        <v>2.0261282845990665</v>
      </c>
      <c r="G564" s="306">
        <f t="shared" ca="1" si="243"/>
        <v>10.634102154556873</v>
      </c>
      <c r="H564" s="307">
        <f t="shared" ca="1" si="244"/>
        <v>-119.4290156824903</v>
      </c>
      <c r="I564" s="304">
        <f t="shared" ca="1" si="245"/>
        <v>119.9015175697208</v>
      </c>
      <c r="J564" s="306">
        <f t="shared" ca="1" si="246"/>
        <v>772.03857426345655</v>
      </c>
      <c r="K564" s="307">
        <f t="shared" ca="1" si="247"/>
        <v>-3.4081957966313836</v>
      </c>
      <c r="L564" s="304">
        <f t="shared" ca="1" si="232"/>
        <v>772.04609703652977</v>
      </c>
      <c r="M564" s="306">
        <f t="shared" ca="1" si="248"/>
        <v>-1.4819893358122973</v>
      </c>
      <c r="N564" s="304">
        <f t="shared" ca="1" si="249"/>
        <v>-84.911734225440696</v>
      </c>
      <c r="P564" s="310">
        <f t="shared" ca="1" si="250"/>
        <v>23</v>
      </c>
      <c r="Q564" s="304">
        <f t="shared" ca="1" si="251"/>
        <v>0</v>
      </c>
      <c r="R564" s="306">
        <f t="shared" ca="1" si="252"/>
        <v>0</v>
      </c>
      <c r="S564" s="307">
        <f t="shared" ca="1" si="253"/>
        <v>7.2810000000000015</v>
      </c>
      <c r="T564" s="304">
        <f t="shared" ca="1" si="233"/>
        <v>71.426610000000025</v>
      </c>
      <c r="U564" s="311">
        <f t="shared" ca="1" si="234"/>
        <v>0</v>
      </c>
      <c r="V564" s="306">
        <f t="shared" ca="1" si="235"/>
        <v>1.2254175751439798</v>
      </c>
      <c r="W564" s="304">
        <f t="shared" ca="1" si="236"/>
        <v>57.822552697277246</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1.8298068733427861</v>
      </c>
      <c r="AH564" s="304">
        <f t="shared" ca="1" si="260"/>
        <v>-7.9415337392896586</v>
      </c>
    </row>
    <row r="565" spans="1:34" x14ac:dyDescent="0.2">
      <c r="A565" s="347">
        <f t="shared" ca="1" si="238"/>
        <v>1E-4</v>
      </c>
      <c r="B565" s="304">
        <f t="shared" ca="1" si="239"/>
        <v>34.703400000000336</v>
      </c>
      <c r="D565" s="306">
        <f t="shared" ca="1" si="240"/>
        <v>-0.70434003988760052</v>
      </c>
      <c r="E565" s="307">
        <f t="shared" ca="1" si="241"/>
        <v>-1.8997282678918044</v>
      </c>
      <c r="F565" s="304">
        <f t="shared" ca="1" si="242"/>
        <v>2.0260953540285467</v>
      </c>
      <c r="G565" s="306">
        <f t="shared" ca="1" si="243"/>
        <v>10.634031720552883</v>
      </c>
      <c r="H565" s="307">
        <f t="shared" ca="1" si="244"/>
        <v>-119.42920565531709</v>
      </c>
      <c r="I565" s="304">
        <f t="shared" ca="1" si="245"/>
        <v>119.90170054713047</v>
      </c>
      <c r="J565" s="306">
        <f t="shared" ca="1" si="246"/>
        <v>772.03857426345655</v>
      </c>
      <c r="K565" s="307">
        <f t="shared" ca="1" si="247"/>
        <v>-3.4201387076982739</v>
      </c>
      <c r="L565" s="304">
        <f t="shared" ca="1" si="232"/>
        <v>772.04614985085607</v>
      </c>
      <c r="M565" s="306">
        <f t="shared" ca="1" si="248"/>
        <v>-1.481990061449955</v>
      </c>
      <c r="N565" s="304">
        <f t="shared" ca="1" si="249"/>
        <v>-84.911775801415942</v>
      </c>
      <c r="P565" s="310">
        <f t="shared" ca="1" si="250"/>
        <v>23</v>
      </c>
      <c r="Q565" s="304">
        <f t="shared" ca="1" si="251"/>
        <v>0</v>
      </c>
      <c r="R565" s="306">
        <f t="shared" ca="1" si="252"/>
        <v>0</v>
      </c>
      <c r="S565" s="307">
        <f t="shared" ca="1" si="253"/>
        <v>7.2810000000000015</v>
      </c>
      <c r="T565" s="304">
        <f t="shared" ca="1" si="233"/>
        <v>71.426610000000025</v>
      </c>
      <c r="U565" s="311">
        <f t="shared" ca="1" si="234"/>
        <v>0</v>
      </c>
      <c r="V565" s="306">
        <f t="shared" ca="1" si="235"/>
        <v>1.2254190386502084</v>
      </c>
      <c r="W565" s="304">
        <f t="shared" ca="1" si="236"/>
        <v>57.822798236477951</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1.8297737810969563</v>
      </c>
      <c r="AH565" s="304">
        <f t="shared" ca="1" si="260"/>
        <v>-7.941567462886586</v>
      </c>
    </row>
    <row r="566" spans="1:34" x14ac:dyDescent="0.2">
      <c r="A566" s="347">
        <f t="shared" ca="1" si="238"/>
        <v>1E-4</v>
      </c>
      <c r="B566" s="304">
        <f t="shared" ca="1" si="239"/>
        <v>34.703500000000339</v>
      </c>
      <c r="D566" s="306">
        <f t="shared" ca="1" si="240"/>
        <v>-0.70433729079996354</v>
      </c>
      <c r="E566" s="307">
        <f t="shared" ca="1" si="241"/>
        <v>-1.8996941664112041</v>
      </c>
      <c r="F566" s="304">
        <f t="shared" ca="1" si="242"/>
        <v>2.0260624237935496</v>
      </c>
      <c r="G566" s="306">
        <f t="shared" ca="1" si="243"/>
        <v>10.633961286823803</v>
      </c>
      <c r="H566" s="307">
        <f t="shared" ca="1" si="244"/>
        <v>-119.42939562473373</v>
      </c>
      <c r="I566" s="304">
        <f t="shared" ca="1" si="245"/>
        <v>119.90188352123096</v>
      </c>
      <c r="J566" s="306">
        <f t="shared" ca="1" si="246"/>
        <v>772.03857426345655</v>
      </c>
      <c r="K566" s="307">
        <f t="shared" ca="1" si="247"/>
        <v>-3.4320816377622765</v>
      </c>
      <c r="L566" s="304">
        <f t="shared" ca="1" si="232"/>
        <v>772.0462028500101</v>
      </c>
      <c r="M566" s="306">
        <f t="shared" ca="1" si="248"/>
        <v>-1.4819907870805917</v>
      </c>
      <c r="N566" s="304">
        <f t="shared" ca="1" si="249"/>
        <v>-84.911817376988921</v>
      </c>
      <c r="P566" s="310">
        <f t="shared" ca="1" si="250"/>
        <v>23</v>
      </c>
      <c r="Q566" s="304">
        <f t="shared" ca="1" si="251"/>
        <v>0</v>
      </c>
      <c r="R566" s="306">
        <f t="shared" ca="1" si="252"/>
        <v>0</v>
      </c>
      <c r="S566" s="307">
        <f t="shared" ca="1" si="253"/>
        <v>7.2810000000000015</v>
      </c>
      <c r="T566" s="304">
        <f t="shared" ca="1" si="233"/>
        <v>71.426610000000025</v>
      </c>
      <c r="U566" s="311">
        <f t="shared" ca="1" si="234"/>
        <v>0</v>
      </c>
      <c r="V566" s="306">
        <f t="shared" ca="1" si="235"/>
        <v>1.2254205021605131</v>
      </c>
      <c r="W566" s="304">
        <f t="shared" ca="1" si="236"/>
        <v>57.823043773370131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1.8297406891569326</v>
      </c>
      <c r="AH566" s="304">
        <f t="shared" ca="1" si="260"/>
        <v>-7.9416011861664524</v>
      </c>
    </row>
    <row r="567" spans="1:34" x14ac:dyDescent="0.2">
      <c r="A567" s="347">
        <f t="shared" ca="1" si="238"/>
        <v>1E-4</v>
      </c>
      <c r="B567" s="304">
        <f t="shared" ca="1" si="239"/>
        <v>34.703600000000343</v>
      </c>
      <c r="D567" s="306">
        <f t="shared" ca="1" si="240"/>
        <v>-0.70433454169062559</v>
      </c>
      <c r="E567" s="307">
        <f t="shared" ca="1" si="241"/>
        <v>-1.8996600652511857</v>
      </c>
      <c r="F567" s="304">
        <f t="shared" ca="1" si="242"/>
        <v>2.0260294938940753</v>
      </c>
      <c r="G567" s="306">
        <f t="shared" ca="1" si="243"/>
        <v>10.633890853369634</v>
      </c>
      <c r="H567" s="307">
        <f t="shared" ca="1" si="244"/>
        <v>-119.42958559074026</v>
      </c>
      <c r="I567" s="304">
        <f t="shared" ca="1" si="245"/>
        <v>119.90206649202229</v>
      </c>
      <c r="J567" s="306">
        <f t="shared" ca="1" si="246"/>
        <v>772.03857426345655</v>
      </c>
      <c r="K567" s="307">
        <f t="shared" ca="1" si="247"/>
        <v>-3.4440245868230503</v>
      </c>
      <c r="L567" s="304">
        <f t="shared" ca="1" si="232"/>
        <v>772.04625603399268</v>
      </c>
      <c r="M567" s="306">
        <f t="shared" ca="1" si="248"/>
        <v>-1.4819915127042076</v>
      </c>
      <c r="N567" s="304">
        <f t="shared" ca="1" si="249"/>
        <v>-84.911858952159619</v>
      </c>
      <c r="P567" s="310">
        <f t="shared" ca="1" si="250"/>
        <v>23</v>
      </c>
      <c r="Q567" s="304">
        <f t="shared" ca="1" si="251"/>
        <v>0</v>
      </c>
      <c r="R567" s="306">
        <f t="shared" ca="1" si="252"/>
        <v>0</v>
      </c>
      <c r="S567" s="307">
        <f t="shared" ca="1" si="253"/>
        <v>7.2810000000000015</v>
      </c>
      <c r="T567" s="304">
        <f t="shared" ca="1" si="233"/>
        <v>71.426610000000025</v>
      </c>
      <c r="U567" s="311">
        <f t="shared" ca="1" si="234"/>
        <v>0</v>
      </c>
      <c r="V567" s="306">
        <f t="shared" ca="1" si="235"/>
        <v>1.2254219656748941</v>
      </c>
      <c r="W567" s="304">
        <f t="shared" ca="1" si="236"/>
        <v>57.823289307953793</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1.8297075975227175</v>
      </c>
      <c r="AH567" s="304">
        <f t="shared" ca="1" si="260"/>
        <v>-7.9416349091292568</v>
      </c>
    </row>
    <row r="568" spans="1:34" x14ac:dyDescent="0.2">
      <c r="A568" s="347">
        <f t="shared" ca="1" si="238"/>
        <v>1E-4</v>
      </c>
      <c r="B568" s="304">
        <f t="shared" ca="1" si="239"/>
        <v>34.703700000000346</v>
      </c>
      <c r="D568" s="306">
        <f t="shared" ca="1" si="240"/>
        <v>-0.70433179255958678</v>
      </c>
      <c r="E568" s="307">
        <f t="shared" ca="1" si="241"/>
        <v>-1.8996259644117472</v>
      </c>
      <c r="F568" s="304">
        <f t="shared" ca="1" si="242"/>
        <v>2.0259965643301228</v>
      </c>
      <c r="G568" s="306">
        <f t="shared" ca="1" si="243"/>
        <v>10.633820420190379</v>
      </c>
      <c r="H568" s="307">
        <f t="shared" ca="1" si="244"/>
        <v>-119.4297755533367</v>
      </c>
      <c r="I568" s="304">
        <f t="shared" ca="1" si="245"/>
        <v>119.90224945950446</v>
      </c>
      <c r="J568" s="306">
        <f t="shared" ca="1" si="246"/>
        <v>772.03857426345655</v>
      </c>
      <c r="K568" s="307">
        <f t="shared" ca="1" si="247"/>
        <v>-3.455967554880254</v>
      </c>
      <c r="L568" s="304">
        <f t="shared" ca="1" si="232"/>
        <v>772.04630940280458</v>
      </c>
      <c r="M568" s="306">
        <f t="shared" ca="1" si="248"/>
        <v>-1.4819922383208031</v>
      </c>
      <c r="N568" s="304">
        <f t="shared" ca="1" si="249"/>
        <v>-84.911900526928079</v>
      </c>
      <c r="P568" s="310">
        <f t="shared" ca="1" si="250"/>
        <v>23</v>
      </c>
      <c r="Q568" s="304">
        <f t="shared" ca="1" si="251"/>
        <v>0</v>
      </c>
      <c r="R568" s="306">
        <f t="shared" ca="1" si="252"/>
        <v>0</v>
      </c>
      <c r="S568" s="307">
        <f t="shared" ca="1" si="253"/>
        <v>7.2810000000000015</v>
      </c>
      <c r="T568" s="304">
        <f t="shared" ca="1" si="233"/>
        <v>71.426610000000025</v>
      </c>
      <c r="U568" s="311">
        <f t="shared" ca="1" si="234"/>
        <v>0</v>
      </c>
      <c r="V568" s="306">
        <f t="shared" ca="1" si="235"/>
        <v>1.2254234291933508</v>
      </c>
      <c r="W568" s="304">
        <f t="shared" ca="1" si="236"/>
        <v>57.823534840228881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1.8296745061943112</v>
      </c>
      <c r="AH568" s="304">
        <f t="shared" ca="1" si="260"/>
        <v>-7.9416686317750012</v>
      </c>
    </row>
    <row r="569" spans="1:34" x14ac:dyDescent="0.2">
      <c r="A569" s="347">
        <f t="shared" ca="1" si="238"/>
        <v>1E-4</v>
      </c>
      <c r="B569" s="304">
        <f t="shared" ca="1" si="239"/>
        <v>34.703800000000349</v>
      </c>
      <c r="D569" s="306">
        <f t="shared" ca="1" si="240"/>
        <v>-0.70432904340684421</v>
      </c>
      <c r="E569" s="307">
        <f t="shared" ca="1" si="241"/>
        <v>-1.8995918638928977</v>
      </c>
      <c r="F569" s="304">
        <f t="shared" ca="1" si="242"/>
        <v>2.0259636351016996</v>
      </c>
      <c r="G569" s="306">
        <f t="shared" ca="1" si="243"/>
        <v>10.633749987286038</v>
      </c>
      <c r="H569" s="307">
        <f t="shared" ca="1" si="244"/>
        <v>-119.42996551252308</v>
      </c>
      <c r="I569" s="304">
        <f t="shared" ca="1" si="245"/>
        <v>119.90243242367754</v>
      </c>
      <c r="J569" s="306">
        <f t="shared" ca="1" si="246"/>
        <v>772.03857426345655</v>
      </c>
      <c r="K569" s="307">
        <f t="shared" ca="1" si="247"/>
        <v>-3.4679105419335468</v>
      </c>
      <c r="L569" s="304">
        <f t="shared" ca="1" si="232"/>
        <v>772.04636295644684</v>
      </c>
      <c r="M569" s="306">
        <f t="shared" ca="1" si="248"/>
        <v>-1.4819929639303777</v>
      </c>
      <c r="N569" s="304">
        <f t="shared" ca="1" si="249"/>
        <v>-84.911942101294287</v>
      </c>
      <c r="P569" s="310">
        <f t="shared" ca="1" si="250"/>
        <v>23</v>
      </c>
      <c r="Q569" s="304">
        <f t="shared" ca="1" si="251"/>
        <v>0</v>
      </c>
      <c r="R569" s="306">
        <f t="shared" ca="1" si="252"/>
        <v>0</v>
      </c>
      <c r="S569" s="307">
        <f t="shared" ca="1" si="253"/>
        <v>7.2810000000000015</v>
      </c>
      <c r="T569" s="304">
        <f t="shared" ca="1" si="233"/>
        <v>71.426610000000025</v>
      </c>
      <c r="U569" s="311">
        <f t="shared" ca="1" si="234"/>
        <v>0</v>
      </c>
      <c r="V569" s="306">
        <f t="shared" ca="1" si="235"/>
        <v>1.2254248927158835</v>
      </c>
      <c r="W569" s="304">
        <f t="shared" ca="1" si="236"/>
        <v>57.823780370195472</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1.8296414151717206</v>
      </c>
      <c r="AH569" s="304">
        <f t="shared" ca="1" si="260"/>
        <v>-7.9417023541036764</v>
      </c>
    </row>
    <row r="570" spans="1:34" x14ac:dyDescent="0.2">
      <c r="A570" s="347">
        <f t="shared" ca="1" si="238"/>
        <v>1E-4</v>
      </c>
      <c r="B570" s="304">
        <f t="shared" ca="1" si="239"/>
        <v>34.703900000000353</v>
      </c>
      <c r="D570" s="306">
        <f t="shared" ca="1" si="240"/>
        <v>-0.70432629423240367</v>
      </c>
      <c r="E570" s="307">
        <f t="shared" ca="1" si="241"/>
        <v>-1.8995577636946264</v>
      </c>
      <c r="F570" s="304">
        <f t="shared" ca="1" si="242"/>
        <v>2.0259307062087983</v>
      </c>
      <c r="G570" s="306">
        <f t="shared" ca="1" si="243"/>
        <v>10.633679554656615</v>
      </c>
      <c r="H570" s="307">
        <f t="shared" ca="1" si="244"/>
        <v>-119.43015546829945</v>
      </c>
      <c r="I570" s="304">
        <f t="shared" ca="1" si="245"/>
        <v>119.90261538454155</v>
      </c>
      <c r="J570" s="306">
        <f t="shared" ca="1" si="246"/>
        <v>772.03857426345655</v>
      </c>
      <c r="K570" s="307">
        <f t="shared" ca="1" si="247"/>
        <v>-3.4798535479825881</v>
      </c>
      <c r="L570" s="304">
        <f t="shared" ca="1" si="232"/>
        <v>772.04641669492003</v>
      </c>
      <c r="M570" s="306">
        <f t="shared" ca="1" si="248"/>
        <v>-1.4819936895329318</v>
      </c>
      <c r="N570" s="304">
        <f t="shared" ca="1" si="249"/>
        <v>-84.911983675258242</v>
      </c>
      <c r="P570" s="310">
        <f t="shared" ca="1" si="250"/>
        <v>23</v>
      </c>
      <c r="Q570" s="304">
        <f t="shared" ca="1" si="251"/>
        <v>0</v>
      </c>
      <c r="R570" s="306">
        <f t="shared" ca="1" si="252"/>
        <v>0</v>
      </c>
      <c r="S570" s="307">
        <f t="shared" ca="1" si="253"/>
        <v>7.2810000000000015</v>
      </c>
      <c r="T570" s="304">
        <f t="shared" ca="1" si="233"/>
        <v>71.426610000000025</v>
      </c>
      <c r="U570" s="311">
        <f t="shared" ca="1" si="234"/>
        <v>0</v>
      </c>
      <c r="V570" s="306">
        <f t="shared" ca="1" si="235"/>
        <v>1.2254263562424921</v>
      </c>
      <c r="W570" s="304">
        <f t="shared" ca="1" si="236"/>
        <v>57.824025897853524</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1.8296083244549326</v>
      </c>
      <c r="AH570" s="304">
        <f t="shared" ca="1" si="260"/>
        <v>-7.9417360761152942</v>
      </c>
    </row>
    <row r="571" spans="1:34" x14ac:dyDescent="0.2">
      <c r="A571" s="347">
        <f t="shared" ca="1" si="238"/>
        <v>1E-4</v>
      </c>
      <c r="B571" s="304">
        <f t="shared" ca="1" si="239"/>
        <v>34.704000000000356</v>
      </c>
      <c r="D571" s="306">
        <f t="shared" ca="1" si="240"/>
        <v>-0.70432354503626438</v>
      </c>
      <c r="E571" s="307">
        <f t="shared" ca="1" si="241"/>
        <v>-1.8995236638169377</v>
      </c>
      <c r="F571" s="304">
        <f t="shared" ca="1" si="242"/>
        <v>2.0258977776514224</v>
      </c>
      <c r="G571" s="306">
        <f t="shared" ca="1" si="243"/>
        <v>10.633609122302111</v>
      </c>
      <c r="H571" s="307">
        <f t="shared" ca="1" si="244"/>
        <v>-119.43034542066583</v>
      </c>
      <c r="I571" s="304">
        <f t="shared" ca="1" si="245"/>
        <v>119.90279834209652</v>
      </c>
      <c r="J571" s="306">
        <f t="shared" ca="1" si="246"/>
        <v>772.03857426345655</v>
      </c>
      <c r="K571" s="307">
        <f t="shared" ca="1" si="247"/>
        <v>-3.4917965730270364</v>
      </c>
      <c r="L571" s="304">
        <f t="shared" ca="1" si="232"/>
        <v>772.04647061822516</v>
      </c>
      <c r="M571" s="306">
        <f t="shared" ca="1" si="248"/>
        <v>-1.4819944151284656</v>
      </c>
      <c r="N571" s="304">
        <f t="shared" ca="1" si="249"/>
        <v>-84.912025248819958</v>
      </c>
      <c r="P571" s="310">
        <f t="shared" ca="1" si="250"/>
        <v>23</v>
      </c>
      <c r="Q571" s="304">
        <f t="shared" ca="1" si="251"/>
        <v>0</v>
      </c>
      <c r="R571" s="306">
        <f t="shared" ca="1" si="252"/>
        <v>0</v>
      </c>
      <c r="S571" s="307">
        <f t="shared" ca="1" si="253"/>
        <v>7.2810000000000015</v>
      </c>
      <c r="T571" s="304">
        <f t="shared" ca="1" si="233"/>
        <v>71.426610000000025</v>
      </c>
      <c r="U571" s="311">
        <f t="shared" ca="1" si="234"/>
        <v>0</v>
      </c>
      <c r="V571" s="306">
        <f t="shared" ca="1" si="235"/>
        <v>1.2254278197731769</v>
      </c>
      <c r="W571" s="304">
        <f t="shared" ca="1" si="236"/>
        <v>57.824271423203093</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1.8295752340439577</v>
      </c>
      <c r="AH571" s="304">
        <f t="shared" ca="1" si="260"/>
        <v>-7.9417697978098492</v>
      </c>
    </row>
    <row r="572" spans="1:34" x14ac:dyDescent="0.2">
      <c r="A572" s="347">
        <f t="shared" ca="1" si="238"/>
        <v>1E-4</v>
      </c>
      <c r="B572" s="304">
        <f t="shared" ca="1" si="239"/>
        <v>34.704100000000359</v>
      </c>
      <c r="D572" s="306">
        <f t="shared" ca="1" si="240"/>
        <v>-0.70432079581842499</v>
      </c>
      <c r="E572" s="307">
        <f t="shared" ca="1" si="241"/>
        <v>-1.8994895642598255</v>
      </c>
      <c r="F572" s="304">
        <f t="shared" ca="1" si="242"/>
        <v>2.025864849429567</v>
      </c>
      <c r="G572" s="306">
        <f t="shared" ca="1" si="243"/>
        <v>10.63353869022253</v>
      </c>
      <c r="H572" s="307">
        <f t="shared" ca="1" si="244"/>
        <v>-119.43053536962226</v>
      </c>
      <c r="I572" s="304">
        <f t="shared" ca="1" si="245"/>
        <v>119.90298129634247</v>
      </c>
      <c r="J572" s="306">
        <f t="shared" ca="1" si="246"/>
        <v>772.03857426345655</v>
      </c>
      <c r="K572" s="307">
        <f t="shared" ca="1" si="247"/>
        <v>-3.5037396170665507</v>
      </c>
      <c r="L572" s="304">
        <f t="shared" ca="1" si="232"/>
        <v>772.04652472636315</v>
      </c>
      <c r="M572" s="306">
        <f t="shared" ca="1" si="248"/>
        <v>-1.4819951407169791</v>
      </c>
      <c r="N572" s="304">
        <f t="shared" ca="1" si="249"/>
        <v>-84.912066821979451</v>
      </c>
      <c r="P572" s="310">
        <f t="shared" ca="1" si="250"/>
        <v>23</v>
      </c>
      <c r="Q572" s="304">
        <f t="shared" ca="1" si="251"/>
        <v>0</v>
      </c>
      <c r="R572" s="306">
        <f t="shared" ca="1" si="252"/>
        <v>0</v>
      </c>
      <c r="S572" s="307">
        <f t="shared" ca="1" si="253"/>
        <v>7.2810000000000015</v>
      </c>
      <c r="T572" s="304">
        <f t="shared" ca="1" si="233"/>
        <v>71.426610000000025</v>
      </c>
      <c r="U572" s="311">
        <f t="shared" ca="1" si="234"/>
        <v>0</v>
      </c>
      <c r="V572" s="306">
        <f t="shared" ca="1" si="235"/>
        <v>1.2254292833079374</v>
      </c>
      <c r="W572" s="304">
        <f t="shared" ca="1" si="236"/>
        <v>57.824516946244124</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1.8295421439387818</v>
      </c>
      <c r="AH572" s="304">
        <f t="shared" ca="1" si="260"/>
        <v>-7.9418035191873484</v>
      </c>
    </row>
    <row r="573" spans="1:34" x14ac:dyDescent="0.2">
      <c r="A573" s="347">
        <f t="shared" ca="1" si="238"/>
        <v>1E-4</v>
      </c>
      <c r="B573" s="304">
        <f t="shared" ca="1" si="239"/>
        <v>34.704200000000363</v>
      </c>
      <c r="D573" s="306">
        <f t="shared" ca="1" si="240"/>
        <v>-0.70431804657888797</v>
      </c>
      <c r="E573" s="307">
        <f t="shared" ca="1" si="241"/>
        <v>-1.899455465023296</v>
      </c>
      <c r="F573" s="304">
        <f t="shared" ca="1" si="242"/>
        <v>2.0258319215432374</v>
      </c>
      <c r="G573" s="306">
        <f t="shared" ca="1" si="243"/>
        <v>10.633468258417871</v>
      </c>
      <c r="H573" s="307">
        <f t="shared" ca="1" si="244"/>
        <v>-119.43072531516877</v>
      </c>
      <c r="I573" s="304">
        <f t="shared" ca="1" si="245"/>
        <v>119.90316424727945</v>
      </c>
      <c r="J573" s="306">
        <f t="shared" ca="1" si="246"/>
        <v>772.03857426345655</v>
      </c>
      <c r="K573" s="307">
        <f t="shared" ca="1" si="247"/>
        <v>-3.5156826801007903</v>
      </c>
      <c r="L573" s="304">
        <f t="shared" ca="1" si="232"/>
        <v>772.04657901933467</v>
      </c>
      <c r="M573" s="306">
        <f t="shared" ca="1" si="248"/>
        <v>-1.4819958662984722</v>
      </c>
      <c r="N573" s="304">
        <f t="shared" ca="1" si="249"/>
        <v>-84.912108394736691</v>
      </c>
      <c r="P573" s="310">
        <f t="shared" ca="1" si="250"/>
        <v>23</v>
      </c>
      <c r="Q573" s="304">
        <f t="shared" ca="1" si="251"/>
        <v>0</v>
      </c>
      <c r="R573" s="306">
        <f t="shared" ca="1" si="252"/>
        <v>0</v>
      </c>
      <c r="S573" s="307">
        <f t="shared" ca="1" si="253"/>
        <v>7.2810000000000015</v>
      </c>
      <c r="T573" s="304">
        <f t="shared" ca="1" si="233"/>
        <v>71.426610000000025</v>
      </c>
      <c r="U573" s="311">
        <f t="shared" ca="1" si="234"/>
        <v>0</v>
      </c>
      <c r="V573" s="306">
        <f t="shared" ca="1" si="235"/>
        <v>1.2254307468467738</v>
      </c>
      <c r="W573" s="304">
        <f t="shared" ca="1" si="236"/>
        <v>57.824762466976672</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1.8295090541394217</v>
      </c>
      <c r="AH573" s="304">
        <f t="shared" ca="1" si="260"/>
        <v>-7.9418372402477839</v>
      </c>
    </row>
    <row r="574" spans="1:34" x14ac:dyDescent="0.2">
      <c r="A574" s="347">
        <f t="shared" ca="1" si="238"/>
        <v>1E-4</v>
      </c>
      <c r="B574" s="304">
        <f t="shared" ca="1" si="239"/>
        <v>34.704300000000366</v>
      </c>
      <c r="D574" s="306">
        <f t="shared" ca="1" si="240"/>
        <v>-0.70431529731765508</v>
      </c>
      <c r="E574" s="307">
        <f t="shared" ca="1" si="241"/>
        <v>-1.8994213661073429</v>
      </c>
      <c r="F574" s="304">
        <f t="shared" ca="1" si="242"/>
        <v>2.0257989939924301</v>
      </c>
      <c r="G574" s="306">
        <f t="shared" ca="1" si="243"/>
        <v>10.633397826888139</v>
      </c>
      <c r="H574" s="307">
        <f t="shared" ca="1" si="244"/>
        <v>-119.43091525730539</v>
      </c>
      <c r="I574" s="304">
        <f t="shared" ca="1" si="245"/>
        <v>119.90334719490748</v>
      </c>
      <c r="J574" s="306">
        <f t="shared" ca="1" si="246"/>
        <v>772.03857426345655</v>
      </c>
      <c r="K574" s="307">
        <f t="shared" ca="1" si="247"/>
        <v>-3.5276257621294143</v>
      </c>
      <c r="L574" s="304">
        <f t="shared" ca="1" si="232"/>
        <v>772.04663349714076</v>
      </c>
      <c r="M574" s="306">
        <f t="shared" ca="1" si="248"/>
        <v>-1.4819965918729454</v>
      </c>
      <c r="N574" s="304">
        <f t="shared" ca="1" si="249"/>
        <v>-84.912149967091736</v>
      </c>
      <c r="P574" s="310">
        <f t="shared" ca="1" si="250"/>
        <v>23</v>
      </c>
      <c r="Q574" s="304">
        <f t="shared" ca="1" si="251"/>
        <v>0</v>
      </c>
      <c r="R574" s="306">
        <f t="shared" ca="1" si="252"/>
        <v>0</v>
      </c>
      <c r="S574" s="307">
        <f t="shared" ca="1" si="253"/>
        <v>7.2810000000000015</v>
      </c>
      <c r="T574" s="304">
        <f t="shared" ca="1" si="233"/>
        <v>71.426610000000025</v>
      </c>
      <c r="U574" s="311">
        <f t="shared" ca="1" si="234"/>
        <v>0</v>
      </c>
      <c r="V574" s="306">
        <f t="shared" ca="1" si="235"/>
        <v>1.2254322103896862</v>
      </c>
      <c r="W574" s="304">
        <f t="shared" ca="1" si="236"/>
        <v>57.825007985400724</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1.8294759646458658</v>
      </c>
      <c r="AH574" s="304">
        <f t="shared" ca="1" si="260"/>
        <v>-7.9418709609911637</v>
      </c>
    </row>
    <row r="575" spans="1:34" x14ac:dyDescent="0.2">
      <c r="A575" s="347">
        <f t="shared" ca="1" si="238"/>
        <v>1E-4</v>
      </c>
      <c r="B575" s="304">
        <f t="shared" ca="1" si="239"/>
        <v>34.704400000000369</v>
      </c>
      <c r="D575" s="306">
        <f t="shared" ca="1" si="240"/>
        <v>-0.70431254803472443</v>
      </c>
      <c r="E575" s="307">
        <f t="shared" ca="1" si="241"/>
        <v>-1.8993872675119681</v>
      </c>
      <c r="F575" s="304">
        <f t="shared" ca="1" si="242"/>
        <v>2.0257660667771455</v>
      </c>
      <c r="G575" s="306">
        <f t="shared" ca="1" si="243"/>
        <v>10.633327395633335</v>
      </c>
      <c r="H575" s="307">
        <f t="shared" ca="1" si="244"/>
        <v>-119.43110519603214</v>
      </c>
      <c r="I575" s="304">
        <f t="shared" ca="1" si="245"/>
        <v>119.90353013922659</v>
      </c>
      <c r="J575" s="306">
        <f t="shared" ca="1" si="246"/>
        <v>772.03857426345655</v>
      </c>
      <c r="K575" s="307">
        <f t="shared" ca="1" si="247"/>
        <v>-3.539568863152081</v>
      </c>
      <c r="L575" s="304">
        <f t="shared" ca="1" si="232"/>
        <v>772.04668815978209</v>
      </c>
      <c r="M575" s="306">
        <f t="shared" ca="1" si="248"/>
        <v>-1.4819973174403986</v>
      </c>
      <c r="N575" s="304">
        <f t="shared" ca="1" si="249"/>
        <v>-84.912191539044557</v>
      </c>
      <c r="P575" s="310">
        <f t="shared" ca="1" si="250"/>
        <v>23</v>
      </c>
      <c r="Q575" s="304">
        <f t="shared" ca="1" si="251"/>
        <v>0</v>
      </c>
      <c r="R575" s="306">
        <f t="shared" ca="1" si="252"/>
        <v>0</v>
      </c>
      <c r="S575" s="307">
        <f t="shared" ca="1" si="253"/>
        <v>7.2810000000000015</v>
      </c>
      <c r="T575" s="304">
        <f t="shared" ca="1" si="233"/>
        <v>71.426610000000025</v>
      </c>
      <c r="U575" s="311">
        <f t="shared" ca="1" si="234"/>
        <v>0</v>
      </c>
      <c r="V575" s="306">
        <f t="shared" ca="1" si="235"/>
        <v>1.2254336739366742</v>
      </c>
      <c r="W575" s="304">
        <f t="shared" ca="1" si="236"/>
        <v>57.825253501516265</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1.8294428754581133</v>
      </c>
      <c r="AH575" s="304">
        <f t="shared" ca="1" si="260"/>
        <v>-7.9419046814174852</v>
      </c>
    </row>
    <row r="576" spans="1:34" x14ac:dyDescent="0.2">
      <c r="A576" s="347">
        <f t="shared" ca="1" si="238"/>
        <v>1E-4</v>
      </c>
      <c r="B576" s="304">
        <f t="shared" ca="1" si="239"/>
        <v>34.704500000000372</v>
      </c>
      <c r="D576" s="306">
        <f t="shared" ca="1" si="240"/>
        <v>-0.70430979873009703</v>
      </c>
      <c r="E576" s="307">
        <f t="shared" ca="1" si="241"/>
        <v>-1.8993531692371715</v>
      </c>
      <c r="F576" s="304">
        <f t="shared" ca="1" si="242"/>
        <v>2.0257331398973846</v>
      </c>
      <c r="G576" s="306">
        <f t="shared" ca="1" si="243"/>
        <v>10.633256964653462</v>
      </c>
      <c r="H576" s="307">
        <f t="shared" ca="1" si="244"/>
        <v>-119.43129513134906</v>
      </c>
      <c r="I576" s="304">
        <f t="shared" ca="1" si="245"/>
        <v>119.90371308023681</v>
      </c>
      <c r="J576" s="306">
        <f t="shared" ca="1" si="246"/>
        <v>772.03857426345655</v>
      </c>
      <c r="K576" s="307">
        <f t="shared" ca="1" si="247"/>
        <v>-3.5515119831684498</v>
      </c>
      <c r="L576" s="304">
        <f t="shared" ca="1" si="232"/>
        <v>772.04674300725935</v>
      </c>
      <c r="M576" s="306">
        <f t="shared" ca="1" si="248"/>
        <v>-1.4819980430008319</v>
      </c>
      <c r="N576" s="304">
        <f t="shared" ca="1" si="249"/>
        <v>-84.912233110595167</v>
      </c>
      <c r="P576" s="310">
        <f t="shared" ca="1" si="250"/>
        <v>23</v>
      </c>
      <c r="Q576" s="304">
        <f t="shared" ca="1" si="251"/>
        <v>0</v>
      </c>
      <c r="R576" s="306">
        <f t="shared" ca="1" si="252"/>
        <v>0</v>
      </c>
      <c r="S576" s="307">
        <f t="shared" ca="1" si="253"/>
        <v>7.2810000000000015</v>
      </c>
      <c r="T576" s="304">
        <f t="shared" ca="1" si="233"/>
        <v>71.426610000000025</v>
      </c>
      <c r="U576" s="311">
        <f t="shared" ca="1" si="234"/>
        <v>0</v>
      </c>
      <c r="V576" s="306">
        <f t="shared" ca="1" si="235"/>
        <v>1.2254351374877384</v>
      </c>
      <c r="W576" s="304">
        <f t="shared" ca="1" si="236"/>
        <v>57.825499015323338</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1.8294097865761714</v>
      </c>
      <c r="AH576" s="304">
        <f t="shared" ca="1" si="260"/>
        <v>-7.9419384015267482</v>
      </c>
    </row>
    <row r="577" spans="1:34" x14ac:dyDescent="0.2">
      <c r="A577" s="347">
        <f t="shared" ca="1" si="238"/>
        <v>1E-4</v>
      </c>
      <c r="B577" s="304">
        <f t="shared" ca="1" si="239"/>
        <v>34.704600000000376</v>
      </c>
      <c r="D577" s="306">
        <f t="shared" ca="1" si="240"/>
        <v>-0.70430704940377509</v>
      </c>
      <c r="E577" s="307">
        <f t="shared" ca="1" si="241"/>
        <v>-1.8993190712829504</v>
      </c>
      <c r="F577" s="304">
        <f t="shared" ca="1" si="242"/>
        <v>2.0257002133531459</v>
      </c>
      <c r="G577" s="306">
        <f t="shared" ca="1" si="243"/>
        <v>10.633186533948521</v>
      </c>
      <c r="H577" s="307">
        <f t="shared" ca="1" si="244"/>
        <v>-119.43148506325619</v>
      </c>
      <c r="I577" s="304">
        <f t="shared" ca="1" si="245"/>
        <v>119.90389601793818</v>
      </c>
      <c r="J577" s="306">
        <f t="shared" ca="1" si="246"/>
        <v>772.03857426345655</v>
      </c>
      <c r="K577" s="307">
        <f t="shared" ca="1" si="247"/>
        <v>-3.5634551221781803</v>
      </c>
      <c r="L577" s="304">
        <f t="shared" ca="1" si="232"/>
        <v>772.04679803957379</v>
      </c>
      <c r="M577" s="306">
        <f t="shared" ca="1" si="248"/>
        <v>-1.4819987685542453</v>
      </c>
      <c r="N577" s="304">
        <f t="shared" ca="1" si="249"/>
        <v>-84.912274681743554</v>
      </c>
      <c r="P577" s="310">
        <f t="shared" ca="1" si="250"/>
        <v>23</v>
      </c>
      <c r="Q577" s="304">
        <f t="shared" ca="1" si="251"/>
        <v>0</v>
      </c>
      <c r="R577" s="306">
        <f t="shared" ca="1" si="252"/>
        <v>0</v>
      </c>
      <c r="S577" s="307">
        <f t="shared" ca="1" si="253"/>
        <v>7.2810000000000015</v>
      </c>
      <c r="T577" s="304">
        <f t="shared" ca="1" si="233"/>
        <v>71.426610000000025</v>
      </c>
      <c r="U577" s="311">
        <f t="shared" ca="1" si="234"/>
        <v>0</v>
      </c>
      <c r="V577" s="306">
        <f t="shared" ca="1" si="235"/>
        <v>1.2254366010428779</v>
      </c>
      <c r="W577" s="304">
        <f t="shared" ca="1" si="236"/>
        <v>57.825744526821921</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1.8293766980000283</v>
      </c>
      <c r="AH577" s="304">
        <f t="shared" ca="1" si="260"/>
        <v>-7.9419721213189574</v>
      </c>
    </row>
    <row r="578" spans="1:34" x14ac:dyDescent="0.2">
      <c r="A578" s="347">
        <f t="shared" ca="1" si="238"/>
        <v>1E-4</v>
      </c>
      <c r="B578" s="304">
        <f t="shared" ca="1" si="239"/>
        <v>34.704700000000379</v>
      </c>
      <c r="D578" s="306">
        <f t="shared" ca="1" si="240"/>
        <v>-0.70430430005575928</v>
      </c>
      <c r="E578" s="307">
        <f t="shared" ca="1" si="241"/>
        <v>-1.8992849736493049</v>
      </c>
      <c r="F578" s="304">
        <f t="shared" ca="1" si="242"/>
        <v>2.0256672871444299</v>
      </c>
      <c r="G578" s="306">
        <f t="shared" ca="1" si="243"/>
        <v>10.633116103518516</v>
      </c>
      <c r="H578" s="307">
        <f t="shared" ca="1" si="244"/>
        <v>-119.43167499175355</v>
      </c>
      <c r="I578" s="304">
        <f t="shared" ca="1" si="245"/>
        <v>119.90407895233071</v>
      </c>
      <c r="J578" s="306">
        <f t="shared" ca="1" si="246"/>
        <v>772.03857426345655</v>
      </c>
      <c r="K578" s="307">
        <f t="shared" ca="1" si="247"/>
        <v>-3.5753982801809308</v>
      </c>
      <c r="L578" s="304">
        <f t="shared" ca="1" si="232"/>
        <v>772.04685325672608</v>
      </c>
      <c r="M578" s="306">
        <f t="shared" ca="1" si="248"/>
        <v>-1.4819994941006391</v>
      </c>
      <c r="N578" s="304">
        <f t="shared" ca="1" si="249"/>
        <v>-84.912316252489774</v>
      </c>
      <c r="P578" s="310">
        <f t="shared" ca="1" si="250"/>
        <v>23</v>
      </c>
      <c r="Q578" s="304">
        <f t="shared" ca="1" si="251"/>
        <v>0</v>
      </c>
      <c r="R578" s="306">
        <f t="shared" ca="1" si="252"/>
        <v>0</v>
      </c>
      <c r="S578" s="307">
        <f t="shared" ca="1" si="253"/>
        <v>7.2810000000000015</v>
      </c>
      <c r="T578" s="304">
        <f t="shared" ca="1" si="233"/>
        <v>71.426610000000025</v>
      </c>
      <c r="U578" s="311">
        <f t="shared" ca="1" si="234"/>
        <v>0</v>
      </c>
      <c r="V578" s="306">
        <f t="shared" ca="1" si="235"/>
        <v>1.2254380646020935</v>
      </c>
      <c r="W578" s="304">
        <f t="shared" ca="1" si="236"/>
        <v>57.825990036012008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1.8293436097296949</v>
      </c>
      <c r="AH578" s="304">
        <f t="shared" ca="1" si="260"/>
        <v>-7.942005840794109</v>
      </c>
    </row>
    <row r="579" spans="1:34" x14ac:dyDescent="0.2">
      <c r="A579" s="347">
        <f t="shared" ca="1" si="238"/>
        <v>1E-4</v>
      </c>
      <c r="B579" s="304">
        <f t="shared" ca="1" si="239"/>
        <v>34.704800000000382</v>
      </c>
      <c r="D579" s="306">
        <f t="shared" ca="1" si="240"/>
        <v>-0.70430155068604783</v>
      </c>
      <c r="E579" s="307">
        <f t="shared" ca="1" si="241"/>
        <v>-1.8992508763362368</v>
      </c>
      <c r="F579" s="304">
        <f t="shared" ca="1" si="242"/>
        <v>2.0256343612712375</v>
      </c>
      <c r="G579" s="306">
        <f t="shared" ca="1" si="243"/>
        <v>10.633045673363448</v>
      </c>
      <c r="H579" s="307">
        <f t="shared" ca="1" si="244"/>
        <v>-119.43186491684119</v>
      </c>
      <c r="I579" s="304">
        <f t="shared" ca="1" si="245"/>
        <v>119.90426188341445</v>
      </c>
      <c r="J579" s="306">
        <f t="shared" ca="1" si="246"/>
        <v>772.03857426345655</v>
      </c>
      <c r="K579" s="307">
        <f t="shared" ca="1" si="247"/>
        <v>-3.5873414571763607</v>
      </c>
      <c r="L579" s="304">
        <f t="shared" ca="1" si="232"/>
        <v>772.0469086587168</v>
      </c>
      <c r="M579" s="306">
        <f t="shared" ca="1" si="248"/>
        <v>-1.4820002196400133</v>
      </c>
      <c r="N579" s="304">
        <f t="shared" ca="1" si="249"/>
        <v>-84.912357822833769</v>
      </c>
      <c r="P579" s="310">
        <f t="shared" ca="1" si="250"/>
        <v>23</v>
      </c>
      <c r="Q579" s="304">
        <f t="shared" ca="1" si="251"/>
        <v>0</v>
      </c>
      <c r="R579" s="306">
        <f t="shared" ca="1" si="252"/>
        <v>0</v>
      </c>
      <c r="S579" s="307">
        <f t="shared" ca="1" si="253"/>
        <v>7.2810000000000015</v>
      </c>
      <c r="T579" s="304">
        <f t="shared" ca="1" si="233"/>
        <v>71.426610000000025</v>
      </c>
      <c r="U579" s="311">
        <f t="shared" ca="1" si="234"/>
        <v>0</v>
      </c>
      <c r="V579" s="306">
        <f t="shared" ca="1" si="235"/>
        <v>1.2254395281653847</v>
      </c>
      <c r="W579" s="304">
        <f t="shared" ca="1" si="236"/>
        <v>57.826235542893635</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1.8293105217651666</v>
      </c>
      <c r="AH579" s="304">
        <f t="shared" ca="1" si="260"/>
        <v>-7.942039559952204</v>
      </c>
    </row>
    <row r="580" spans="1:34" x14ac:dyDescent="0.2">
      <c r="A580" s="347">
        <f t="shared" ca="1" si="238"/>
        <v>1E-4</v>
      </c>
      <c r="B580" s="304">
        <f t="shared" ca="1" si="239"/>
        <v>34.704900000000386</v>
      </c>
      <c r="D580" s="306">
        <f t="shared" ca="1" si="240"/>
        <v>-0.70429880129464406</v>
      </c>
      <c r="E580" s="307">
        <f t="shared" ca="1" si="241"/>
        <v>-1.8992167793437416</v>
      </c>
      <c r="F580" s="304">
        <f t="shared" ca="1" si="242"/>
        <v>2.0256014357335665</v>
      </c>
      <c r="G580" s="306">
        <f t="shared" ca="1" si="243"/>
        <v>10.632975243483319</v>
      </c>
      <c r="H580" s="307">
        <f t="shared" ca="1" si="244"/>
        <v>-119.43205483851912</v>
      </c>
      <c r="I580" s="304">
        <f t="shared" ca="1" si="245"/>
        <v>119.90444481118941</v>
      </c>
      <c r="J580" s="306">
        <f t="shared" ca="1" si="246"/>
        <v>772.03857426345655</v>
      </c>
      <c r="K580" s="307">
        <f t="shared" ca="1" si="247"/>
        <v>-3.5992846531641285</v>
      </c>
      <c r="L580" s="304">
        <f t="shared" ref="L580:L643" ca="1" si="261">SQRT(pos_x^2+pos_z^2)</f>
        <v>772.0469642455472</v>
      </c>
      <c r="M580" s="306">
        <f t="shared" ca="1" si="248"/>
        <v>-1.4820009451723677</v>
      </c>
      <c r="N580" s="304">
        <f t="shared" ca="1" si="249"/>
        <v>-84.912399392775583</v>
      </c>
      <c r="P580" s="310">
        <f t="shared" ca="1" si="250"/>
        <v>23</v>
      </c>
      <c r="Q580" s="304">
        <f t="shared" ca="1" si="251"/>
        <v>0</v>
      </c>
      <c r="R580" s="306">
        <f t="shared" ca="1" si="252"/>
        <v>0</v>
      </c>
      <c r="S580" s="307">
        <f t="shared" ca="1" si="253"/>
        <v>7.2810000000000015</v>
      </c>
      <c r="T580" s="304">
        <f t="shared" ref="T580:T643" ca="1" si="262">m*g</f>
        <v>71.426610000000025</v>
      </c>
      <c r="U580" s="311">
        <f t="shared" ref="U580:U643" ca="1" si="263">IF(pos_xz&lt;L_rampe,Poids*COS(Beta),0)</f>
        <v>0</v>
      </c>
      <c r="V580" s="306">
        <f t="shared" ref="V580:V643" ca="1" si="264">Rho_moyen*(20000-Alt_rampe-pos_z)/(20000+Alt_rampe+pos_z)</f>
        <v>1.2254409917327513</v>
      </c>
      <c r="W580" s="304">
        <f t="shared" ref="W580:W643" ca="1" si="265">1/2*Rho*Sref*Cx*vit_xz^2</f>
        <v>57.826481047466771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1.8292774341064399</v>
      </c>
      <c r="AH580" s="304">
        <f t="shared" ca="1" si="260"/>
        <v>-7.942073278793246</v>
      </c>
    </row>
    <row r="581" spans="1:34" x14ac:dyDescent="0.2">
      <c r="A581" s="347">
        <f t="shared" ref="A581:A644" ca="1" si="267">IF(B580+0.01&lt;=T_ini+ROUNDUP(Temps_fin_propu,0), 0.01, IF(K580&gt;0, 0.1, 0.0001))</f>
        <v>1E-4</v>
      </c>
      <c r="B581" s="304">
        <f t="shared" ref="B581:B644" ca="1" si="268">B580+pas</f>
        <v>34.705000000000389</v>
      </c>
      <c r="D581" s="306">
        <f t="shared" ref="D581:D644" ca="1" si="269">IF(AND(L580&lt;L_rampe,Poussee&lt;Poids*SIN(M580)),0,(-W580+Poussee)/m*COS(M580)-U580/m*SIN(M580))</f>
        <v>-0.7042960518815492</v>
      </c>
      <c r="E581" s="307">
        <f t="shared" ref="E581:E644" ca="1" si="270">IF(AND(L580&lt;L_rampe,Poussee&lt;Poids*SIN(M580)),0,(-W580+Poussee)/m*SIN(M580)+U580/m*COS(M580)-Poids/m)</f>
        <v>-1.8991826826718237</v>
      </c>
      <c r="F581" s="304">
        <f t="shared" ref="F581:F644" ca="1" si="271">SQRT(acc_x^2+acc_z^2)</f>
        <v>2.0255685105314218</v>
      </c>
      <c r="G581" s="306">
        <f t="shared" ref="G581:G644" ca="1" si="272">G580+acc_x*pas</f>
        <v>10.632904813878131</v>
      </c>
      <c r="H581" s="307">
        <f t="shared" ref="H581:H644" ca="1" si="273">H580+acc_z*pas</f>
        <v>-119.43224475678738</v>
      </c>
      <c r="I581" s="304">
        <f t="shared" ref="I581:I644" ca="1" si="274">SQRT(vit_x^2+vit_z^2)</f>
        <v>119.90462773565564</v>
      </c>
      <c r="J581" s="306">
        <f t="shared" ref="J581:J644" ca="1" si="275">J580+0.5*(vit_x+G580)*pas*(K580&gt;=0)</f>
        <v>772.03857426345655</v>
      </c>
      <c r="K581" s="307">
        <f t="shared" ref="K581:K644" ca="1" si="276">K580+0.5*(vit_z+H580)*pas</f>
        <v>-3.6112278681438936</v>
      </c>
      <c r="L581" s="304">
        <f t="shared" ca="1" si="261"/>
        <v>772.04702001721785</v>
      </c>
      <c r="M581" s="306">
        <f t="shared" ref="M581:M644" ca="1" si="277">IF(AND(L580&gt;L_rampe,G581&gt;0),ATAN2(G581,H581),$M$4)</f>
        <v>-1.4820016706977028</v>
      </c>
      <c r="N581" s="304">
        <f t="shared" ref="N581:N644" ca="1" si="278">DEGREES(Beta)</f>
        <v>-84.912440962315216</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7.2810000000000015</v>
      </c>
      <c r="T581" s="304">
        <f t="shared" ca="1" si="262"/>
        <v>71.426610000000025</v>
      </c>
      <c r="U581" s="311">
        <f t="shared" ca="1" si="263"/>
        <v>0</v>
      </c>
      <c r="V581" s="306">
        <f t="shared" ca="1" si="264"/>
        <v>1.2254424553041938</v>
      </c>
      <c r="W581" s="304">
        <f t="shared" ca="1" si="265"/>
        <v>57.826726549731454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1.8292443467535184</v>
      </c>
      <c r="AH581" s="304">
        <f t="shared" ref="AH581:AH644" ca="1" si="289">IF(AND(L580&lt;L_rampe,Poussee&lt;Poids*SIN(M580)), g*SIN(M580), (-W580+Poussee)/m)</f>
        <v>-7.9421069973172314</v>
      </c>
    </row>
    <row r="582" spans="1:34" x14ac:dyDescent="0.2">
      <c r="A582" s="347">
        <f t="shared" ca="1" si="267"/>
        <v>1E-4</v>
      </c>
      <c r="B582" s="304">
        <f t="shared" ca="1" si="268"/>
        <v>34.705100000000392</v>
      </c>
      <c r="D582" s="306">
        <f t="shared" ca="1" si="269"/>
        <v>-0.70429330244676147</v>
      </c>
      <c r="E582" s="307">
        <f t="shared" ca="1" si="270"/>
        <v>-1.8991485863204787</v>
      </c>
      <c r="F582" s="304">
        <f t="shared" ca="1" si="271"/>
        <v>2.0255355856647985</v>
      </c>
      <c r="G582" s="306">
        <f t="shared" ca="1" si="272"/>
        <v>10.632834384547886</v>
      </c>
      <c r="H582" s="307">
        <f t="shared" ca="1" si="273"/>
        <v>-119.43243467164602</v>
      </c>
      <c r="I582" s="304">
        <f t="shared" ca="1" si="274"/>
        <v>119.90481065681317</v>
      </c>
      <c r="J582" s="306">
        <f t="shared" ca="1" si="275"/>
        <v>772.03857426345655</v>
      </c>
      <c r="K582" s="307">
        <f t="shared" ca="1" si="276"/>
        <v>-3.6231711021153155</v>
      </c>
      <c r="L582" s="304">
        <f t="shared" ca="1" si="261"/>
        <v>772.04707597372965</v>
      </c>
      <c r="M582" s="306">
        <f t="shared" ca="1" si="277"/>
        <v>-1.4820023962160187</v>
      </c>
      <c r="N582" s="304">
        <f t="shared" ca="1" si="278"/>
        <v>-84.912482531452682</v>
      </c>
      <c r="P582" s="310">
        <f t="shared" ca="1" si="279"/>
        <v>23</v>
      </c>
      <c r="Q582" s="304">
        <f t="shared" ca="1" si="280"/>
        <v>0</v>
      </c>
      <c r="R582" s="306">
        <f t="shared" ca="1" si="281"/>
        <v>0</v>
      </c>
      <c r="S582" s="307">
        <f t="shared" ca="1" si="282"/>
        <v>7.2810000000000015</v>
      </c>
      <c r="T582" s="304">
        <f t="shared" ca="1" si="262"/>
        <v>71.426610000000025</v>
      </c>
      <c r="U582" s="311">
        <f t="shared" ca="1" si="263"/>
        <v>0</v>
      </c>
      <c r="V582" s="306">
        <f t="shared" ca="1" si="264"/>
        <v>1.2254439188797119</v>
      </c>
      <c r="W582" s="304">
        <f t="shared" ca="1" si="265"/>
        <v>57.826972049687676</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1.8292112597063994</v>
      </c>
      <c r="AH582" s="304">
        <f t="shared" ca="1" si="289"/>
        <v>-7.9421407155241646</v>
      </c>
    </row>
    <row r="583" spans="1:34" x14ac:dyDescent="0.2">
      <c r="A583" s="347">
        <f t="shared" ca="1" si="267"/>
        <v>1E-4</v>
      </c>
      <c r="B583" s="304">
        <f t="shared" ca="1" si="268"/>
        <v>34.705200000000396</v>
      </c>
      <c r="D583" s="306">
        <f t="shared" ca="1" si="269"/>
        <v>-0.70429055299028231</v>
      </c>
      <c r="E583" s="307">
        <f t="shared" ca="1" si="270"/>
        <v>-1.8991144902897048</v>
      </c>
      <c r="F583" s="304">
        <f t="shared" ca="1" si="271"/>
        <v>2.0255026611336957</v>
      </c>
      <c r="G583" s="306">
        <f t="shared" ca="1" si="272"/>
        <v>10.632763955492587</v>
      </c>
      <c r="H583" s="307">
        <f t="shared" ca="1" si="273"/>
        <v>-119.43262458309505</v>
      </c>
      <c r="I583" s="304">
        <f t="shared" ca="1" si="274"/>
        <v>119.90499357466202</v>
      </c>
      <c r="J583" s="306">
        <f t="shared" ca="1" si="275"/>
        <v>772.03857426345655</v>
      </c>
      <c r="K583" s="307">
        <f t="shared" ca="1" si="276"/>
        <v>-3.6351143550780525</v>
      </c>
      <c r="L583" s="304">
        <f t="shared" ca="1" si="261"/>
        <v>772.04713211508351</v>
      </c>
      <c r="M583" s="306">
        <f t="shared" ca="1" si="277"/>
        <v>-1.4820031217273153</v>
      </c>
      <c r="N583" s="304">
        <f t="shared" ca="1" si="278"/>
        <v>-84.912524100187966</v>
      </c>
      <c r="P583" s="310">
        <f t="shared" ca="1" si="279"/>
        <v>23</v>
      </c>
      <c r="Q583" s="304">
        <f t="shared" ca="1" si="280"/>
        <v>0</v>
      </c>
      <c r="R583" s="306">
        <f t="shared" ca="1" si="281"/>
        <v>0</v>
      </c>
      <c r="S583" s="307">
        <f t="shared" ca="1" si="282"/>
        <v>7.2810000000000015</v>
      </c>
      <c r="T583" s="304">
        <f t="shared" ca="1" si="262"/>
        <v>71.426610000000025</v>
      </c>
      <c r="U583" s="311">
        <f t="shared" ca="1" si="263"/>
        <v>0</v>
      </c>
      <c r="V583" s="306">
        <f t="shared" ca="1" si="264"/>
        <v>1.2254453824593057</v>
      </c>
      <c r="W583" s="304">
        <f t="shared" ca="1" si="265"/>
        <v>57.827217547335444</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1.8291781729650847</v>
      </c>
      <c r="AH583" s="304">
        <f t="shared" ca="1" si="289"/>
        <v>-7.9421744334140456</v>
      </c>
    </row>
    <row r="584" spans="1:34" x14ac:dyDescent="0.2">
      <c r="A584" s="347">
        <f t="shared" ca="1" si="267"/>
        <v>1E-4</v>
      </c>
      <c r="B584" s="304">
        <f t="shared" ca="1" si="268"/>
        <v>34.705300000000399</v>
      </c>
      <c r="D584" s="306">
        <f t="shared" ca="1" si="269"/>
        <v>-0.70428780351211318</v>
      </c>
      <c r="E584" s="307">
        <f t="shared" ca="1" si="270"/>
        <v>-1.899080394579503</v>
      </c>
      <c r="F584" s="304">
        <f t="shared" ca="1" si="271"/>
        <v>2.0254697369381152</v>
      </c>
      <c r="G584" s="306">
        <f t="shared" ca="1" si="272"/>
        <v>10.632693526712236</v>
      </c>
      <c r="H584" s="307">
        <f t="shared" ca="1" si="273"/>
        <v>-119.43281449113451</v>
      </c>
      <c r="I584" s="304">
        <f t="shared" ca="1" si="274"/>
        <v>119.90517648920223</v>
      </c>
      <c r="J584" s="306">
        <f t="shared" ca="1" si="275"/>
        <v>772.03857426345655</v>
      </c>
      <c r="K584" s="307">
        <f t="shared" ca="1" si="276"/>
        <v>-3.6470576270317641</v>
      </c>
      <c r="L584" s="304">
        <f t="shared" ca="1" si="261"/>
        <v>772.04718844128013</v>
      </c>
      <c r="M584" s="306">
        <f t="shared" ca="1" si="277"/>
        <v>-1.4820038472315928</v>
      </c>
      <c r="N584" s="304">
        <f t="shared" ca="1" si="278"/>
        <v>-84.912565668521083</v>
      </c>
      <c r="P584" s="310">
        <f t="shared" ca="1" si="279"/>
        <v>23</v>
      </c>
      <c r="Q584" s="304">
        <f t="shared" ca="1" si="280"/>
        <v>0</v>
      </c>
      <c r="R584" s="306">
        <f t="shared" ca="1" si="281"/>
        <v>0</v>
      </c>
      <c r="S584" s="307">
        <f t="shared" ca="1" si="282"/>
        <v>7.2810000000000015</v>
      </c>
      <c r="T584" s="304">
        <f t="shared" ca="1" si="262"/>
        <v>71.426610000000025</v>
      </c>
      <c r="U584" s="311">
        <f t="shared" ca="1" si="263"/>
        <v>0</v>
      </c>
      <c r="V584" s="306">
        <f t="shared" ca="1" si="264"/>
        <v>1.225446846042975</v>
      </c>
      <c r="W584" s="304">
        <f t="shared" ca="1" si="265"/>
        <v>57.827463042674786</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1.8291450865295724</v>
      </c>
      <c r="AH584" s="304">
        <f t="shared" ca="1" si="289"/>
        <v>-7.9422081509868745</v>
      </c>
    </row>
    <row r="585" spans="1:34" x14ac:dyDescent="0.2">
      <c r="A585" s="347">
        <f t="shared" ca="1" si="267"/>
        <v>1E-4</v>
      </c>
      <c r="B585" s="304">
        <f t="shared" ca="1" si="268"/>
        <v>34.705400000000402</v>
      </c>
      <c r="D585" s="306">
        <f t="shared" ca="1" si="269"/>
        <v>-0.70428505401225394</v>
      </c>
      <c r="E585" s="307">
        <f t="shared" ca="1" si="270"/>
        <v>-1.8990462991898687</v>
      </c>
      <c r="F585" s="304">
        <f t="shared" ca="1" si="271"/>
        <v>2.0254368130780529</v>
      </c>
      <c r="G585" s="306">
        <f t="shared" ca="1" si="272"/>
        <v>10.632623098206835</v>
      </c>
      <c r="H585" s="307">
        <f t="shared" ca="1" si="273"/>
        <v>-119.43300439576443</v>
      </c>
      <c r="I585" s="304">
        <f t="shared" ca="1" si="274"/>
        <v>119.90535940043384</v>
      </c>
      <c r="J585" s="306">
        <f t="shared" ca="1" si="275"/>
        <v>772.03857426345655</v>
      </c>
      <c r="K585" s="307">
        <f t="shared" ca="1" si="276"/>
        <v>-3.6590009179761092</v>
      </c>
      <c r="L585" s="304">
        <f t="shared" ca="1" si="261"/>
        <v>772.04724495232051</v>
      </c>
      <c r="M585" s="306">
        <f t="shared" ca="1" si="277"/>
        <v>-1.4820045727288513</v>
      </c>
      <c r="N585" s="304">
        <f t="shared" ca="1" si="278"/>
        <v>-84.912607236452047</v>
      </c>
      <c r="P585" s="310">
        <f t="shared" ca="1" si="279"/>
        <v>23</v>
      </c>
      <c r="Q585" s="304">
        <f t="shared" ca="1" si="280"/>
        <v>0</v>
      </c>
      <c r="R585" s="306">
        <f t="shared" ca="1" si="281"/>
        <v>0</v>
      </c>
      <c r="S585" s="307">
        <f t="shared" ca="1" si="282"/>
        <v>7.2810000000000015</v>
      </c>
      <c r="T585" s="304">
        <f t="shared" ca="1" si="262"/>
        <v>71.426610000000025</v>
      </c>
      <c r="U585" s="311">
        <f t="shared" ca="1" si="263"/>
        <v>0</v>
      </c>
      <c r="V585" s="306">
        <f t="shared" ca="1" si="264"/>
        <v>1.2254483096307194</v>
      </c>
      <c r="W585" s="304">
        <f t="shared" ca="1" si="265"/>
        <v>57.827708535705625</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1.82911200039986</v>
      </c>
      <c r="AH585" s="304">
        <f t="shared" ca="1" si="289"/>
        <v>-7.9422418682426557</v>
      </c>
    </row>
    <row r="586" spans="1:34" x14ac:dyDescent="0.2">
      <c r="A586" s="347">
        <f t="shared" ca="1" si="267"/>
        <v>1E-4</v>
      </c>
      <c r="B586" s="304">
        <f t="shared" ca="1" si="268"/>
        <v>34.705500000000406</v>
      </c>
      <c r="D586" s="306">
        <f t="shared" ca="1" si="269"/>
        <v>-0.70428230449070517</v>
      </c>
      <c r="E586" s="307">
        <f t="shared" ca="1" si="270"/>
        <v>-1.8990122041208135</v>
      </c>
      <c r="F586" s="304">
        <f t="shared" ca="1" si="271"/>
        <v>2.0254038895535205</v>
      </c>
      <c r="G586" s="306">
        <f t="shared" ca="1" si="272"/>
        <v>10.632552669976386</v>
      </c>
      <c r="H586" s="307">
        <f t="shared" ca="1" si="273"/>
        <v>-119.43319429698484</v>
      </c>
      <c r="I586" s="304">
        <f t="shared" ca="1" si="274"/>
        <v>119.90554230835684</v>
      </c>
      <c r="J586" s="306">
        <f t="shared" ca="1" si="275"/>
        <v>772.03857426345655</v>
      </c>
      <c r="K586" s="307">
        <f t="shared" ca="1" si="276"/>
        <v>-3.6709442279107467</v>
      </c>
      <c r="L586" s="304">
        <f t="shared" ca="1" si="261"/>
        <v>772.04730164820546</v>
      </c>
      <c r="M586" s="306">
        <f t="shared" ca="1" si="277"/>
        <v>-1.482005298219091</v>
      </c>
      <c r="N586" s="304">
        <f t="shared" ca="1" si="278"/>
        <v>-84.912648803980858</v>
      </c>
      <c r="P586" s="310">
        <f t="shared" ca="1" si="279"/>
        <v>23</v>
      </c>
      <c r="Q586" s="304">
        <f t="shared" ca="1" si="280"/>
        <v>0</v>
      </c>
      <c r="R586" s="306">
        <f t="shared" ca="1" si="281"/>
        <v>0</v>
      </c>
      <c r="S586" s="307">
        <f t="shared" ca="1" si="282"/>
        <v>7.2810000000000015</v>
      </c>
      <c r="T586" s="304">
        <f t="shared" ca="1" si="262"/>
        <v>71.426610000000025</v>
      </c>
      <c r="U586" s="311">
        <f t="shared" ca="1" si="263"/>
        <v>0</v>
      </c>
      <c r="V586" s="306">
        <f t="shared" ca="1" si="264"/>
        <v>1.2254497732225398</v>
      </c>
      <c r="W586" s="304">
        <f t="shared" ca="1" si="265"/>
        <v>57.82795402642806</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1.8290789145759527</v>
      </c>
      <c r="AH586" s="304">
        <f t="shared" ca="1" si="289"/>
        <v>-7.9422755851813784</v>
      </c>
    </row>
    <row r="587" spans="1:34" x14ac:dyDescent="0.2">
      <c r="A587" s="347">
        <f t="shared" ca="1" si="267"/>
        <v>1E-4</v>
      </c>
      <c r="B587" s="304">
        <f t="shared" ca="1" si="268"/>
        <v>34.705600000000409</v>
      </c>
      <c r="D587" s="306">
        <f t="shared" ca="1" si="269"/>
        <v>-0.70427955494746752</v>
      </c>
      <c r="E587" s="307">
        <f t="shared" ca="1" si="270"/>
        <v>-1.8989781093723241</v>
      </c>
      <c r="F587" s="304">
        <f t="shared" ca="1" si="271"/>
        <v>2.025370966364505</v>
      </c>
      <c r="G587" s="306">
        <f t="shared" ca="1" si="272"/>
        <v>10.632482242020892</v>
      </c>
      <c r="H587" s="307">
        <f t="shared" ca="1" si="273"/>
        <v>-119.43338419479578</v>
      </c>
      <c r="I587" s="304">
        <f t="shared" ca="1" si="274"/>
        <v>119.90572521297132</v>
      </c>
      <c r="J587" s="306">
        <f t="shared" ca="1" si="275"/>
        <v>772.03857426345655</v>
      </c>
      <c r="K587" s="307">
        <f t="shared" ca="1" si="276"/>
        <v>-3.6828875568353356</v>
      </c>
      <c r="L587" s="304">
        <f t="shared" ca="1" si="261"/>
        <v>772.04735852893577</v>
      </c>
      <c r="M587" s="306">
        <f t="shared" ca="1" si="277"/>
        <v>-1.4820060237023116</v>
      </c>
      <c r="N587" s="304">
        <f t="shared" ca="1" si="278"/>
        <v>-84.912690371107502</v>
      </c>
      <c r="P587" s="310">
        <f t="shared" ca="1" si="279"/>
        <v>23</v>
      </c>
      <c r="Q587" s="304">
        <f t="shared" ca="1" si="280"/>
        <v>0</v>
      </c>
      <c r="R587" s="306">
        <f t="shared" ca="1" si="281"/>
        <v>0</v>
      </c>
      <c r="S587" s="307">
        <f t="shared" ca="1" si="282"/>
        <v>7.2810000000000015</v>
      </c>
      <c r="T587" s="304">
        <f t="shared" ca="1" si="262"/>
        <v>71.426610000000025</v>
      </c>
      <c r="U587" s="311">
        <f t="shared" ca="1" si="263"/>
        <v>0</v>
      </c>
      <c r="V587" s="306">
        <f t="shared" ca="1" si="264"/>
        <v>1.2254512368184356</v>
      </c>
      <c r="W587" s="304">
        <f t="shared" ca="1" si="265"/>
        <v>57.828199514842083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1.8290458290578453</v>
      </c>
      <c r="AH587" s="304">
        <f t="shared" ca="1" si="289"/>
        <v>-7.9423093018030553</v>
      </c>
    </row>
    <row r="588" spans="1:34" x14ac:dyDescent="0.2">
      <c r="A588" s="347">
        <f t="shared" ca="1" si="267"/>
        <v>1E-4</v>
      </c>
      <c r="B588" s="304">
        <f t="shared" ca="1" si="268"/>
        <v>34.705700000000412</v>
      </c>
      <c r="D588" s="306">
        <f t="shared" ca="1" si="269"/>
        <v>-0.70427680538254434</v>
      </c>
      <c r="E588" s="307">
        <f t="shared" ca="1" si="270"/>
        <v>-1.8989440149443997</v>
      </c>
      <c r="F588" s="304">
        <f t="shared" ca="1" si="271"/>
        <v>2.0253380435110082</v>
      </c>
      <c r="G588" s="306">
        <f t="shared" ca="1" si="272"/>
        <v>10.632411814340353</v>
      </c>
      <c r="H588" s="307">
        <f t="shared" ca="1" si="273"/>
        <v>-119.43357408919728</v>
      </c>
      <c r="I588" s="304">
        <f t="shared" ca="1" si="274"/>
        <v>119.90590811427725</v>
      </c>
      <c r="J588" s="306">
        <f t="shared" ca="1" si="275"/>
        <v>772.03857426345655</v>
      </c>
      <c r="K588" s="307">
        <f t="shared" ca="1" si="276"/>
        <v>-3.6948309047495353</v>
      </c>
      <c r="L588" s="304">
        <f t="shared" ca="1" si="261"/>
        <v>772.04741559451213</v>
      </c>
      <c r="M588" s="306">
        <f t="shared" ca="1" si="277"/>
        <v>-1.4820067491785136</v>
      </c>
      <c r="N588" s="304">
        <f t="shared" ca="1" si="278"/>
        <v>-84.912731937832007</v>
      </c>
      <c r="P588" s="310">
        <f t="shared" ca="1" si="279"/>
        <v>23</v>
      </c>
      <c r="Q588" s="304">
        <f t="shared" ca="1" si="280"/>
        <v>0</v>
      </c>
      <c r="R588" s="306">
        <f t="shared" ca="1" si="281"/>
        <v>0</v>
      </c>
      <c r="S588" s="307">
        <f t="shared" ca="1" si="282"/>
        <v>7.2810000000000015</v>
      </c>
      <c r="T588" s="304">
        <f t="shared" ca="1" si="262"/>
        <v>71.426610000000025</v>
      </c>
      <c r="U588" s="311">
        <f t="shared" ca="1" si="263"/>
        <v>0</v>
      </c>
      <c r="V588" s="306">
        <f t="shared" ca="1" si="264"/>
        <v>1.225452700418407</v>
      </c>
      <c r="W588" s="304">
        <f t="shared" ca="1" si="265"/>
        <v>57.828445000947646</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1.8290127438455333</v>
      </c>
      <c r="AH588" s="304">
        <f t="shared" ca="1" si="289"/>
        <v>-7.9423430181076871</v>
      </c>
    </row>
    <row r="589" spans="1:34" x14ac:dyDescent="0.2">
      <c r="A589" s="347">
        <f t="shared" ca="1" si="267"/>
        <v>1E-4</v>
      </c>
      <c r="B589" s="304">
        <f t="shared" ca="1" si="268"/>
        <v>34.705800000000416</v>
      </c>
      <c r="D589" s="306">
        <f t="shared" ca="1" si="269"/>
        <v>-0.70427405579593294</v>
      </c>
      <c r="E589" s="307">
        <f t="shared" ca="1" si="270"/>
        <v>-1.8989099208370464</v>
      </c>
      <c r="F589" s="304">
        <f t="shared" ca="1" si="271"/>
        <v>2.0253051209930346</v>
      </c>
      <c r="G589" s="306">
        <f t="shared" ca="1" si="272"/>
        <v>10.632341386934772</v>
      </c>
      <c r="H589" s="307">
        <f t="shared" ca="1" si="273"/>
        <v>-119.43376398018937</v>
      </c>
      <c r="I589" s="304">
        <f t="shared" ca="1" si="274"/>
        <v>119.9060910122747</v>
      </c>
      <c r="J589" s="306">
        <f t="shared" ca="1" si="275"/>
        <v>772.03857426345655</v>
      </c>
      <c r="K589" s="307">
        <f t="shared" ca="1" si="276"/>
        <v>-3.7067742716530048</v>
      </c>
      <c r="L589" s="304">
        <f t="shared" ca="1" si="261"/>
        <v>772.04747284493567</v>
      </c>
      <c r="M589" s="306">
        <f t="shared" ca="1" si="277"/>
        <v>-1.482007474647697</v>
      </c>
      <c r="N589" s="304">
        <f t="shared" ca="1" si="278"/>
        <v>-84.912773504154387</v>
      </c>
      <c r="P589" s="310">
        <f t="shared" ca="1" si="279"/>
        <v>23</v>
      </c>
      <c r="Q589" s="304">
        <f t="shared" ca="1" si="280"/>
        <v>0</v>
      </c>
      <c r="R589" s="306">
        <f t="shared" ca="1" si="281"/>
        <v>0</v>
      </c>
      <c r="S589" s="307">
        <f t="shared" ca="1" si="282"/>
        <v>7.2810000000000015</v>
      </c>
      <c r="T589" s="304">
        <f t="shared" ca="1" si="262"/>
        <v>71.426610000000025</v>
      </c>
      <c r="U589" s="311">
        <f t="shared" ca="1" si="263"/>
        <v>0</v>
      </c>
      <c r="V589" s="306">
        <f t="shared" ca="1" si="264"/>
        <v>1.2254541640224532</v>
      </c>
      <c r="W589" s="304">
        <f t="shared" ca="1" si="265"/>
        <v>57.828690484744747</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1.8289796589390255</v>
      </c>
      <c r="AH589" s="304">
        <f t="shared" ca="1" si="289"/>
        <v>-7.9423767340952667</v>
      </c>
    </row>
    <row r="590" spans="1:34" x14ac:dyDescent="0.2">
      <c r="A590" s="347">
        <f t="shared" ca="1" si="267"/>
        <v>1E-4</v>
      </c>
      <c r="B590" s="304">
        <f t="shared" ca="1" si="268"/>
        <v>34.705900000000419</v>
      </c>
      <c r="D590" s="306">
        <f t="shared" ca="1" si="269"/>
        <v>-0.70427130618763445</v>
      </c>
      <c r="E590" s="307">
        <f t="shared" ca="1" si="270"/>
        <v>-1.8988758270502677</v>
      </c>
      <c r="F590" s="304">
        <f t="shared" ca="1" si="271"/>
        <v>2.0252721988105882</v>
      </c>
      <c r="G590" s="306">
        <f t="shared" ca="1" si="272"/>
        <v>10.632270959804154</v>
      </c>
      <c r="H590" s="307">
        <f t="shared" ca="1" si="273"/>
        <v>-119.43395386777208</v>
      </c>
      <c r="I590" s="304">
        <f t="shared" ca="1" si="274"/>
        <v>119.90627390696369</v>
      </c>
      <c r="J590" s="306">
        <f t="shared" ca="1" si="275"/>
        <v>772.03857426345655</v>
      </c>
      <c r="K590" s="307">
        <f t="shared" ca="1" si="276"/>
        <v>-3.7187176575454028</v>
      </c>
      <c r="L590" s="304">
        <f t="shared" ca="1" si="261"/>
        <v>772.04753028020707</v>
      </c>
      <c r="M590" s="306">
        <f t="shared" ca="1" si="277"/>
        <v>-1.4820082001098618</v>
      </c>
      <c r="N590" s="304">
        <f t="shared" ca="1" si="278"/>
        <v>-84.912815070074629</v>
      </c>
      <c r="P590" s="310">
        <f t="shared" ca="1" si="279"/>
        <v>23</v>
      </c>
      <c r="Q590" s="304">
        <f t="shared" ca="1" si="280"/>
        <v>0</v>
      </c>
      <c r="R590" s="306">
        <f t="shared" ca="1" si="281"/>
        <v>0</v>
      </c>
      <c r="S590" s="307">
        <f t="shared" ca="1" si="282"/>
        <v>7.2810000000000015</v>
      </c>
      <c r="T590" s="304">
        <f t="shared" ca="1" si="262"/>
        <v>71.426610000000025</v>
      </c>
      <c r="U590" s="311">
        <f t="shared" ca="1" si="263"/>
        <v>0</v>
      </c>
      <c r="V590" s="306">
        <f t="shared" ca="1" si="264"/>
        <v>1.2254556276305753</v>
      </c>
      <c r="W590" s="304">
        <f t="shared" ca="1" si="265"/>
        <v>57.828935966233473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1.8289465743383237</v>
      </c>
      <c r="AH590" s="304">
        <f t="shared" ca="1" si="289"/>
        <v>-7.9424104497657924</v>
      </c>
    </row>
    <row r="591" spans="1:34" x14ac:dyDescent="0.2">
      <c r="A591" s="347">
        <f t="shared" ca="1" si="267"/>
        <v>1E-4</v>
      </c>
      <c r="B591" s="304">
        <f t="shared" ca="1" si="268"/>
        <v>34.706000000000422</v>
      </c>
      <c r="D591" s="306">
        <f t="shared" ca="1" si="269"/>
        <v>-0.70426855655765142</v>
      </c>
      <c r="E591" s="307">
        <f t="shared" ca="1" si="270"/>
        <v>-1.8988417335840504</v>
      </c>
      <c r="F591" s="304">
        <f t="shared" ca="1" si="271"/>
        <v>2.0252392769636578</v>
      </c>
      <c r="G591" s="306">
        <f t="shared" ca="1" si="272"/>
        <v>10.632200532948499</v>
      </c>
      <c r="H591" s="307">
        <f t="shared" ca="1" si="273"/>
        <v>-119.43414375194543</v>
      </c>
      <c r="I591" s="304">
        <f t="shared" ca="1" si="274"/>
        <v>119.90645679834425</v>
      </c>
      <c r="J591" s="306">
        <f t="shared" ca="1" si="275"/>
        <v>772.03857426345655</v>
      </c>
      <c r="K591" s="307">
        <f t="shared" ca="1" si="276"/>
        <v>-3.7306610624263885</v>
      </c>
      <c r="L591" s="304">
        <f t="shared" ca="1" si="261"/>
        <v>772.04758790032713</v>
      </c>
      <c r="M591" s="306">
        <f t="shared" ca="1" si="277"/>
        <v>-1.4820089255650082</v>
      </c>
      <c r="N591" s="304">
        <f t="shared" ca="1" si="278"/>
        <v>-84.912856635592746</v>
      </c>
      <c r="P591" s="310">
        <f t="shared" ca="1" si="279"/>
        <v>23</v>
      </c>
      <c r="Q591" s="304">
        <f t="shared" ca="1" si="280"/>
        <v>0</v>
      </c>
      <c r="R591" s="306">
        <f t="shared" ca="1" si="281"/>
        <v>0</v>
      </c>
      <c r="S591" s="307">
        <f t="shared" ca="1" si="282"/>
        <v>7.2810000000000015</v>
      </c>
      <c r="T591" s="304">
        <f t="shared" ca="1" si="262"/>
        <v>71.426610000000025</v>
      </c>
      <c r="U591" s="311">
        <f t="shared" ca="1" si="263"/>
        <v>0</v>
      </c>
      <c r="V591" s="306">
        <f t="shared" ca="1" si="264"/>
        <v>1.2254570912427722</v>
      </c>
      <c r="W591" s="304">
        <f t="shared" ca="1" si="265"/>
        <v>57.829181445413759</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1.8289134900434147</v>
      </c>
      <c r="AH591" s="304">
        <f t="shared" ca="1" si="289"/>
        <v>-7.9424441651192774</v>
      </c>
    </row>
    <row r="592" spans="1:34" x14ac:dyDescent="0.2">
      <c r="A592" s="347">
        <f t="shared" ca="1" si="267"/>
        <v>1E-4</v>
      </c>
      <c r="B592" s="304">
        <f t="shared" ca="1" si="268"/>
        <v>34.706100000000426</v>
      </c>
      <c r="D592" s="306">
        <f t="shared" ca="1" si="269"/>
        <v>-0.70426580690598284</v>
      </c>
      <c r="E592" s="307">
        <f t="shared" ca="1" si="270"/>
        <v>-1.8988076404384016</v>
      </c>
      <c r="F592" s="304">
        <f t="shared" ca="1" si="271"/>
        <v>2.0252063554522501</v>
      </c>
      <c r="G592" s="306">
        <f t="shared" ca="1" si="272"/>
        <v>10.632130106367809</v>
      </c>
      <c r="H592" s="307">
        <f t="shared" ca="1" si="273"/>
        <v>-119.43433363270947</v>
      </c>
      <c r="I592" s="304">
        <f t="shared" ca="1" si="274"/>
        <v>119.9066396864164</v>
      </c>
      <c r="J592" s="306">
        <f t="shared" ca="1" si="275"/>
        <v>772.03857426345655</v>
      </c>
      <c r="K592" s="307">
        <f t="shared" ca="1" si="276"/>
        <v>-3.7426044862956211</v>
      </c>
      <c r="L592" s="304">
        <f t="shared" ca="1" si="261"/>
        <v>772.04764570529676</v>
      </c>
      <c r="M592" s="306">
        <f t="shared" ca="1" si="277"/>
        <v>-1.4820096510131362</v>
      </c>
      <c r="N592" s="304">
        <f t="shared" ca="1" si="278"/>
        <v>-84.912898200708739</v>
      </c>
      <c r="P592" s="310">
        <f t="shared" ca="1" si="279"/>
        <v>23</v>
      </c>
      <c r="Q592" s="304">
        <f t="shared" ca="1" si="280"/>
        <v>0</v>
      </c>
      <c r="R592" s="306">
        <f t="shared" ca="1" si="281"/>
        <v>0</v>
      </c>
      <c r="S592" s="307">
        <f t="shared" ca="1" si="282"/>
        <v>7.2810000000000015</v>
      </c>
      <c r="T592" s="304">
        <f t="shared" ca="1" si="262"/>
        <v>71.426610000000025</v>
      </c>
      <c r="U592" s="311">
        <f t="shared" ca="1" si="263"/>
        <v>0</v>
      </c>
      <c r="V592" s="306">
        <f t="shared" ca="1" si="264"/>
        <v>1.2254585548590449</v>
      </c>
      <c r="W592" s="304">
        <f t="shared" ca="1" si="265"/>
        <v>57.829426922285627</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1.8288804060543074</v>
      </c>
      <c r="AH592" s="304">
        <f t="shared" ca="1" si="289"/>
        <v>-7.942477880155713</v>
      </c>
    </row>
    <row r="593" spans="1:34" x14ac:dyDescent="0.2">
      <c r="A593" s="347">
        <f t="shared" ca="1" si="267"/>
        <v>1E-4</v>
      </c>
      <c r="B593" s="304">
        <f t="shared" ca="1" si="268"/>
        <v>34.706200000000429</v>
      </c>
      <c r="D593" s="306">
        <f t="shared" ca="1" si="269"/>
        <v>-0.70426305723263016</v>
      </c>
      <c r="E593" s="307">
        <f t="shared" ca="1" si="270"/>
        <v>-1.8987735476133194</v>
      </c>
      <c r="F593" s="304">
        <f t="shared" ca="1" si="271"/>
        <v>2.0251734342763639</v>
      </c>
      <c r="G593" s="306">
        <f t="shared" ca="1" si="272"/>
        <v>10.632059680062085</v>
      </c>
      <c r="H593" s="307">
        <f t="shared" ca="1" si="273"/>
        <v>-119.43452351006422</v>
      </c>
      <c r="I593" s="304">
        <f t="shared" ca="1" si="274"/>
        <v>119.90682257118019</v>
      </c>
      <c r="J593" s="306">
        <f t="shared" ca="1" si="275"/>
        <v>772.03857426345655</v>
      </c>
      <c r="K593" s="307">
        <f t="shared" ca="1" si="276"/>
        <v>-3.7545479291527597</v>
      </c>
      <c r="L593" s="304">
        <f t="shared" ca="1" si="261"/>
        <v>772.04770369511687</v>
      </c>
      <c r="M593" s="306">
        <f t="shared" ca="1" si="277"/>
        <v>-1.482010376454246</v>
      </c>
      <c r="N593" s="304">
        <f t="shared" ca="1" si="278"/>
        <v>-84.912939765422607</v>
      </c>
      <c r="P593" s="310">
        <f t="shared" ca="1" si="279"/>
        <v>23</v>
      </c>
      <c r="Q593" s="304">
        <f t="shared" ca="1" si="280"/>
        <v>0</v>
      </c>
      <c r="R593" s="306">
        <f t="shared" ca="1" si="281"/>
        <v>0</v>
      </c>
      <c r="S593" s="307">
        <f t="shared" ca="1" si="282"/>
        <v>7.2810000000000015</v>
      </c>
      <c r="T593" s="304">
        <f t="shared" ca="1" si="262"/>
        <v>71.426610000000025</v>
      </c>
      <c r="U593" s="311">
        <f t="shared" ca="1" si="263"/>
        <v>0</v>
      </c>
      <c r="V593" s="306">
        <f t="shared" ca="1" si="264"/>
        <v>1.2254600184793927</v>
      </c>
      <c r="W593" s="304">
        <f t="shared" ca="1" si="265"/>
        <v>57.829672396849098</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1.8288473223709971</v>
      </c>
      <c r="AH593" s="304">
        <f t="shared" ca="1" si="289"/>
        <v>-7.9425115948751017</v>
      </c>
    </row>
    <row r="594" spans="1:34" x14ac:dyDescent="0.2">
      <c r="A594" s="347">
        <f t="shared" ca="1" si="267"/>
        <v>1E-4</v>
      </c>
      <c r="B594" s="304">
        <f t="shared" ca="1" si="268"/>
        <v>34.706300000000432</v>
      </c>
      <c r="D594" s="306">
        <f t="shared" ca="1" si="269"/>
        <v>-0.70426030753759361</v>
      </c>
      <c r="E594" s="307">
        <f t="shared" ca="1" si="270"/>
        <v>-1.8987394551088013</v>
      </c>
      <c r="F594" s="304">
        <f t="shared" ca="1" si="271"/>
        <v>2.0251405134359968</v>
      </c>
      <c r="G594" s="306">
        <f t="shared" ca="1" si="272"/>
        <v>10.631989254031332</v>
      </c>
      <c r="H594" s="307">
        <f t="shared" ca="1" si="273"/>
        <v>-119.43471338400974</v>
      </c>
      <c r="I594" s="304">
        <f t="shared" ca="1" si="274"/>
        <v>119.90700545263564</v>
      </c>
      <c r="J594" s="306">
        <f t="shared" ca="1" si="275"/>
        <v>772.03857426345655</v>
      </c>
      <c r="K594" s="307">
        <f t="shared" ca="1" si="276"/>
        <v>-3.7664913909974636</v>
      </c>
      <c r="L594" s="304">
        <f t="shared" ca="1" si="261"/>
        <v>772.04776186978813</v>
      </c>
      <c r="M594" s="306">
        <f t="shared" ca="1" si="277"/>
        <v>-1.4820111018883377</v>
      </c>
      <c r="N594" s="304">
        <f t="shared" ca="1" si="278"/>
        <v>-84.912981329734379</v>
      </c>
      <c r="P594" s="310">
        <f t="shared" ca="1" si="279"/>
        <v>23</v>
      </c>
      <c r="Q594" s="304">
        <f t="shared" ca="1" si="280"/>
        <v>0</v>
      </c>
      <c r="R594" s="306">
        <f t="shared" ca="1" si="281"/>
        <v>0</v>
      </c>
      <c r="S594" s="307">
        <f t="shared" ca="1" si="282"/>
        <v>7.2810000000000015</v>
      </c>
      <c r="T594" s="304">
        <f t="shared" ca="1" si="262"/>
        <v>71.426610000000025</v>
      </c>
      <c r="U594" s="311">
        <f t="shared" ca="1" si="263"/>
        <v>0</v>
      </c>
      <c r="V594" s="306">
        <f t="shared" ca="1" si="264"/>
        <v>1.2254614821038157</v>
      </c>
      <c r="W594" s="304">
        <f t="shared" ca="1" si="265"/>
        <v>57.829917869104158</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1.8288142389934867</v>
      </c>
      <c r="AH594" s="304">
        <f t="shared" ca="1" si="289"/>
        <v>-7.9425453092774463</v>
      </c>
    </row>
    <row r="595" spans="1:34" x14ac:dyDescent="0.2">
      <c r="A595" s="347">
        <f t="shared" ca="1" si="267"/>
        <v>1E-4</v>
      </c>
      <c r="B595" s="304">
        <f t="shared" ca="1" si="268"/>
        <v>34.706400000000436</v>
      </c>
      <c r="D595" s="306">
        <f t="shared" ca="1" si="269"/>
        <v>-0.70425755782087396</v>
      </c>
      <c r="E595" s="307">
        <f t="shared" ca="1" si="270"/>
        <v>-1.8987053629248498</v>
      </c>
      <c r="F595" s="304">
        <f t="shared" ca="1" si="271"/>
        <v>2.0251075929311528</v>
      </c>
      <c r="G595" s="306">
        <f t="shared" ca="1" si="272"/>
        <v>10.63191882827555</v>
      </c>
      <c r="H595" s="307">
        <f t="shared" ca="1" si="273"/>
        <v>-119.43490325454603</v>
      </c>
      <c r="I595" s="304">
        <f t="shared" ca="1" si="274"/>
        <v>119.90718833078277</v>
      </c>
      <c r="J595" s="306">
        <f t="shared" ca="1" si="275"/>
        <v>772.03857426345655</v>
      </c>
      <c r="K595" s="307">
        <f t="shared" ca="1" si="276"/>
        <v>-3.7784348718293912</v>
      </c>
      <c r="L595" s="304">
        <f t="shared" ca="1" si="261"/>
        <v>772.04782022931158</v>
      </c>
      <c r="M595" s="306">
        <f t="shared" ca="1" si="277"/>
        <v>-1.4820118273154115</v>
      </c>
      <c r="N595" s="304">
        <f t="shared" ca="1" si="278"/>
        <v>-84.913022893644055</v>
      </c>
      <c r="P595" s="310">
        <f t="shared" ca="1" si="279"/>
        <v>23</v>
      </c>
      <c r="Q595" s="304">
        <f t="shared" ca="1" si="280"/>
        <v>0</v>
      </c>
      <c r="R595" s="306">
        <f t="shared" ca="1" si="281"/>
        <v>0</v>
      </c>
      <c r="S595" s="307">
        <f t="shared" ca="1" si="282"/>
        <v>7.2810000000000015</v>
      </c>
      <c r="T595" s="304">
        <f t="shared" ca="1" si="262"/>
        <v>71.426610000000025</v>
      </c>
      <c r="U595" s="311">
        <f t="shared" ca="1" si="263"/>
        <v>0</v>
      </c>
      <c r="V595" s="306">
        <f t="shared" ca="1" si="264"/>
        <v>1.2254629457323143</v>
      </c>
      <c r="W595" s="304">
        <f t="shared" ca="1" si="265"/>
        <v>57.830163339050834</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1.8287811559217761</v>
      </c>
      <c r="AH595" s="304">
        <f t="shared" ca="1" si="289"/>
        <v>-7.9425790233627449</v>
      </c>
    </row>
    <row r="596" spans="1:34" x14ac:dyDescent="0.2">
      <c r="A596" s="347">
        <f t="shared" ca="1" si="267"/>
        <v>1E-4</v>
      </c>
      <c r="B596" s="304">
        <f t="shared" ca="1" si="268"/>
        <v>34.706500000000439</v>
      </c>
      <c r="D596" s="306">
        <f t="shared" ca="1" si="269"/>
        <v>-0.70425480808247176</v>
      </c>
      <c r="E596" s="307">
        <f t="shared" ca="1" si="270"/>
        <v>-1.8986712710614588</v>
      </c>
      <c r="F596" s="304">
        <f t="shared" ca="1" si="271"/>
        <v>2.0250746727618254</v>
      </c>
      <c r="G596" s="306">
        <f t="shared" ca="1" si="272"/>
        <v>10.631848402794741</v>
      </c>
      <c r="H596" s="307">
        <f t="shared" ca="1" si="273"/>
        <v>-119.43509312167313</v>
      </c>
      <c r="I596" s="304">
        <f t="shared" ca="1" si="274"/>
        <v>119.90737120562164</v>
      </c>
      <c r="J596" s="306">
        <f t="shared" ca="1" si="275"/>
        <v>772.03857426345655</v>
      </c>
      <c r="K596" s="307">
        <f t="shared" ca="1" si="276"/>
        <v>-3.790378371648202</v>
      </c>
      <c r="L596" s="304">
        <f t="shared" ca="1" si="261"/>
        <v>772.04787877368778</v>
      </c>
      <c r="M596" s="306">
        <f t="shared" ca="1" si="277"/>
        <v>-1.4820125527354671</v>
      </c>
      <c r="N596" s="304">
        <f t="shared" ca="1" si="278"/>
        <v>-84.913064457151606</v>
      </c>
      <c r="P596" s="310">
        <f t="shared" ca="1" si="279"/>
        <v>23</v>
      </c>
      <c r="Q596" s="304">
        <f t="shared" ca="1" si="280"/>
        <v>0</v>
      </c>
      <c r="R596" s="306">
        <f t="shared" ca="1" si="281"/>
        <v>0</v>
      </c>
      <c r="S596" s="307">
        <f t="shared" ca="1" si="282"/>
        <v>7.2810000000000015</v>
      </c>
      <c r="T596" s="304">
        <f t="shared" ca="1" si="262"/>
        <v>71.426610000000025</v>
      </c>
      <c r="U596" s="311">
        <f t="shared" ca="1" si="263"/>
        <v>0</v>
      </c>
      <c r="V596" s="306">
        <f t="shared" ca="1" si="264"/>
        <v>1.2254644093648874</v>
      </c>
      <c r="W596" s="304">
        <f t="shared" ca="1" si="265"/>
        <v>57.8304088066891</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1.8287480731558574</v>
      </c>
      <c r="AH596" s="304">
        <f t="shared" ca="1" si="289"/>
        <v>-7.942612737131002</v>
      </c>
    </row>
    <row r="597" spans="1:34" x14ac:dyDescent="0.2">
      <c r="A597" s="347">
        <f t="shared" ca="1" si="267"/>
        <v>1E-4</v>
      </c>
      <c r="B597" s="304">
        <f t="shared" ca="1" si="268"/>
        <v>34.706600000000442</v>
      </c>
      <c r="D597" s="306">
        <f t="shared" ca="1" si="269"/>
        <v>-0.70425205832238924</v>
      </c>
      <c r="E597" s="307">
        <f t="shared" ca="1" si="270"/>
        <v>-1.8986371795186354</v>
      </c>
      <c r="F597" s="304">
        <f t="shared" ca="1" si="271"/>
        <v>2.0250417529280234</v>
      </c>
      <c r="G597" s="306">
        <f t="shared" ca="1" si="272"/>
        <v>10.631777977588909</v>
      </c>
      <c r="H597" s="307">
        <f t="shared" ca="1" si="273"/>
        <v>-119.43528298539108</v>
      </c>
      <c r="I597" s="304">
        <f t="shared" ca="1" si="274"/>
        <v>119.90755407715226</v>
      </c>
      <c r="J597" s="306">
        <f t="shared" ca="1" si="275"/>
        <v>772.03857426345655</v>
      </c>
      <c r="K597" s="307">
        <f t="shared" ca="1" si="276"/>
        <v>-3.8023218904535554</v>
      </c>
      <c r="L597" s="304">
        <f t="shared" ca="1" si="261"/>
        <v>772.04793750291776</v>
      </c>
      <c r="M597" s="306">
        <f t="shared" ca="1" si="277"/>
        <v>-1.4820132781485049</v>
      </c>
      <c r="N597" s="304">
        <f t="shared" ca="1" si="278"/>
        <v>-84.913106020257089</v>
      </c>
      <c r="P597" s="310">
        <f t="shared" ca="1" si="279"/>
        <v>23</v>
      </c>
      <c r="Q597" s="304">
        <f t="shared" ca="1" si="280"/>
        <v>0</v>
      </c>
      <c r="R597" s="306">
        <f t="shared" ca="1" si="281"/>
        <v>0</v>
      </c>
      <c r="S597" s="307">
        <f t="shared" ca="1" si="282"/>
        <v>7.2810000000000015</v>
      </c>
      <c r="T597" s="304">
        <f t="shared" ca="1" si="262"/>
        <v>71.426610000000025</v>
      </c>
      <c r="U597" s="311">
        <f t="shared" ca="1" si="263"/>
        <v>0</v>
      </c>
      <c r="V597" s="306">
        <f t="shared" ca="1" si="264"/>
        <v>1.2254658730015362</v>
      </c>
      <c r="W597" s="304">
        <f t="shared" ca="1" si="265"/>
        <v>57.830654272018975</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1.8287149906957412</v>
      </c>
      <c r="AH597" s="304">
        <f t="shared" ca="1" si="289"/>
        <v>-7.9426464505822123</v>
      </c>
    </row>
    <row r="598" spans="1:34" x14ac:dyDescent="0.2">
      <c r="A598" s="347">
        <f t="shared" ca="1" si="267"/>
        <v>1E-4</v>
      </c>
      <c r="B598" s="304">
        <f t="shared" ca="1" si="268"/>
        <v>34.706700000000446</v>
      </c>
      <c r="D598" s="306">
        <f t="shared" ca="1" si="269"/>
        <v>-0.70424930854062495</v>
      </c>
      <c r="E598" s="307">
        <f t="shared" ca="1" si="270"/>
        <v>-1.8986030882963734</v>
      </c>
      <c r="F598" s="304">
        <f t="shared" ca="1" si="271"/>
        <v>2.0250088334297396</v>
      </c>
      <c r="G598" s="306">
        <f t="shared" ca="1" si="272"/>
        <v>10.631707552658055</v>
      </c>
      <c r="H598" s="307">
        <f t="shared" ca="1" si="273"/>
        <v>-119.43547284569992</v>
      </c>
      <c r="I598" s="304">
        <f t="shared" ca="1" si="274"/>
        <v>119.90773694537467</v>
      </c>
      <c r="J598" s="306">
        <f t="shared" ca="1" si="275"/>
        <v>772.03857426345655</v>
      </c>
      <c r="K598" s="307">
        <f t="shared" ca="1" si="276"/>
        <v>-3.8142654282451098</v>
      </c>
      <c r="L598" s="304">
        <f t="shared" ca="1" si="261"/>
        <v>772.04799641700242</v>
      </c>
      <c r="M598" s="306">
        <f t="shared" ca="1" si="277"/>
        <v>-1.4820140035545251</v>
      </c>
      <c r="N598" s="304">
        <f t="shared" ca="1" si="278"/>
        <v>-84.913147582960477</v>
      </c>
      <c r="P598" s="310">
        <f t="shared" ca="1" si="279"/>
        <v>23</v>
      </c>
      <c r="Q598" s="304">
        <f t="shared" ca="1" si="280"/>
        <v>0</v>
      </c>
      <c r="R598" s="306">
        <f t="shared" ca="1" si="281"/>
        <v>0</v>
      </c>
      <c r="S598" s="307">
        <f t="shared" ca="1" si="282"/>
        <v>7.2810000000000015</v>
      </c>
      <c r="T598" s="304">
        <f t="shared" ca="1" si="262"/>
        <v>71.426610000000025</v>
      </c>
      <c r="U598" s="311">
        <f t="shared" ca="1" si="263"/>
        <v>0</v>
      </c>
      <c r="V598" s="306">
        <f t="shared" ca="1" si="264"/>
        <v>1.2254673366422602</v>
      </c>
      <c r="W598" s="304">
        <f t="shared" ca="1" si="265"/>
        <v>57.830899735040475</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1.8286819085414194</v>
      </c>
      <c r="AH598" s="304">
        <f t="shared" ca="1" si="289"/>
        <v>-7.9426801637163802</v>
      </c>
    </row>
    <row r="599" spans="1:34" x14ac:dyDescent="0.2">
      <c r="A599" s="347">
        <f t="shared" ca="1" si="267"/>
        <v>1E-4</v>
      </c>
      <c r="B599" s="304">
        <f t="shared" ca="1" si="268"/>
        <v>34.706800000000449</v>
      </c>
      <c r="D599" s="306">
        <f t="shared" ca="1" si="269"/>
        <v>-0.70424655873718034</v>
      </c>
      <c r="E599" s="307">
        <f t="shared" ca="1" si="270"/>
        <v>-1.8985689973946727</v>
      </c>
      <c r="F599" s="304">
        <f t="shared" ca="1" si="271"/>
        <v>2.0249759142669754</v>
      </c>
      <c r="G599" s="306">
        <f t="shared" ca="1" si="272"/>
        <v>10.631637128002181</v>
      </c>
      <c r="H599" s="307">
        <f t="shared" ca="1" si="273"/>
        <v>-119.43566270259966</v>
      </c>
      <c r="I599" s="304">
        <f t="shared" ca="1" si="274"/>
        <v>119.90791981028887</v>
      </c>
      <c r="J599" s="306">
        <f t="shared" ca="1" si="275"/>
        <v>772.03857426345655</v>
      </c>
      <c r="K599" s="307">
        <f t="shared" ca="1" si="276"/>
        <v>-3.8262089850225247</v>
      </c>
      <c r="L599" s="304">
        <f t="shared" ca="1" si="261"/>
        <v>772.04805551594245</v>
      </c>
      <c r="M599" s="306">
        <f t="shared" ca="1" si="277"/>
        <v>-1.4820147289535275</v>
      </c>
      <c r="N599" s="304">
        <f t="shared" ca="1" si="278"/>
        <v>-84.913189145261768</v>
      </c>
      <c r="P599" s="310">
        <f t="shared" ca="1" si="279"/>
        <v>23</v>
      </c>
      <c r="Q599" s="304">
        <f t="shared" ca="1" si="280"/>
        <v>0</v>
      </c>
      <c r="R599" s="306">
        <f t="shared" ca="1" si="281"/>
        <v>0</v>
      </c>
      <c r="S599" s="307">
        <f t="shared" ca="1" si="282"/>
        <v>7.2810000000000015</v>
      </c>
      <c r="T599" s="304">
        <f t="shared" ca="1" si="262"/>
        <v>71.426610000000025</v>
      </c>
      <c r="U599" s="311">
        <f t="shared" ca="1" si="263"/>
        <v>0</v>
      </c>
      <c r="V599" s="306">
        <f t="shared" ca="1" si="264"/>
        <v>1.2254688002870586</v>
      </c>
      <c r="W599" s="304">
        <f t="shared" ca="1" si="265"/>
        <v>57.831145195753564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1.8286488266928949</v>
      </c>
      <c r="AH599" s="304">
        <f t="shared" ca="1" si="289"/>
        <v>-7.9427138765335066</v>
      </c>
    </row>
    <row r="600" spans="1:34" x14ac:dyDescent="0.2">
      <c r="A600" s="347">
        <f t="shared" ca="1" si="267"/>
        <v>1E-4</v>
      </c>
      <c r="B600" s="304">
        <f t="shared" ca="1" si="268"/>
        <v>34.706900000000452</v>
      </c>
      <c r="D600" s="306">
        <f t="shared" ca="1" si="269"/>
        <v>-0.7042438089120564</v>
      </c>
      <c r="E600" s="307">
        <f t="shared" ca="1" si="270"/>
        <v>-1.8985349068135378</v>
      </c>
      <c r="F600" s="304">
        <f t="shared" ca="1" si="271"/>
        <v>2.0249429954397358</v>
      </c>
      <c r="G600" s="306">
        <f t="shared" ca="1" si="272"/>
        <v>10.63156670362129</v>
      </c>
      <c r="H600" s="307">
        <f t="shared" ca="1" si="273"/>
        <v>-119.43585255609034</v>
      </c>
      <c r="I600" s="304">
        <f t="shared" ca="1" si="274"/>
        <v>119.90810267189495</v>
      </c>
      <c r="J600" s="306">
        <f t="shared" ca="1" si="275"/>
        <v>772.03857426345655</v>
      </c>
      <c r="K600" s="307">
        <f t="shared" ca="1" si="276"/>
        <v>-3.8381525607854594</v>
      </c>
      <c r="L600" s="304">
        <f t="shared" ca="1" si="261"/>
        <v>772.04811479973876</v>
      </c>
      <c r="M600" s="306">
        <f t="shared" ca="1" si="277"/>
        <v>-1.4820154543455124</v>
      </c>
      <c r="N600" s="304">
        <f t="shared" ca="1" si="278"/>
        <v>-84.913230707161006</v>
      </c>
      <c r="P600" s="310">
        <f t="shared" ca="1" si="279"/>
        <v>23</v>
      </c>
      <c r="Q600" s="304">
        <f t="shared" ca="1" si="280"/>
        <v>0</v>
      </c>
      <c r="R600" s="306">
        <f t="shared" ca="1" si="281"/>
        <v>0</v>
      </c>
      <c r="S600" s="307">
        <f t="shared" ca="1" si="282"/>
        <v>7.2810000000000015</v>
      </c>
      <c r="T600" s="304">
        <f t="shared" ca="1" si="262"/>
        <v>71.426610000000025</v>
      </c>
      <c r="U600" s="311">
        <f t="shared" ca="1" si="263"/>
        <v>0</v>
      </c>
      <c r="V600" s="306">
        <f t="shared" ca="1" si="264"/>
        <v>1.2254702639359325</v>
      </c>
      <c r="W600" s="304">
        <f t="shared" ca="1" si="265"/>
        <v>57.831390654158312</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1.8286157451501674</v>
      </c>
      <c r="AH600" s="304">
        <f t="shared" ca="1" si="289"/>
        <v>-7.9427475890335879</v>
      </c>
    </row>
    <row r="601" spans="1:34" x14ac:dyDescent="0.2">
      <c r="A601" s="347">
        <f t="shared" ca="1" si="267"/>
        <v>1E-4</v>
      </c>
      <c r="B601" s="304">
        <f t="shared" ca="1" si="268"/>
        <v>34.707000000000455</v>
      </c>
      <c r="D601" s="306">
        <f t="shared" ca="1" si="269"/>
        <v>-0.70424105906525358</v>
      </c>
      <c r="E601" s="307">
        <f t="shared" ca="1" si="270"/>
        <v>-1.8985008165529598</v>
      </c>
      <c r="F601" s="304">
        <f t="shared" ca="1" si="271"/>
        <v>2.0249100769480122</v>
      </c>
      <c r="G601" s="306">
        <f t="shared" ca="1" si="272"/>
        <v>10.631496279515384</v>
      </c>
      <c r="H601" s="307">
        <f t="shared" ca="1" si="273"/>
        <v>-119.43604240617199</v>
      </c>
      <c r="I601" s="304">
        <f t="shared" ca="1" si="274"/>
        <v>119.90828553019288</v>
      </c>
      <c r="J601" s="306">
        <f t="shared" ca="1" si="275"/>
        <v>772.03857426345655</v>
      </c>
      <c r="K601" s="307">
        <f t="shared" ca="1" si="276"/>
        <v>-3.8500961555335724</v>
      </c>
      <c r="L601" s="304">
        <f t="shared" ca="1" si="261"/>
        <v>772.04817426839202</v>
      </c>
      <c r="M601" s="306">
        <f t="shared" ca="1" si="277"/>
        <v>-1.4820161797304798</v>
      </c>
      <c r="N601" s="304">
        <f t="shared" ca="1" si="278"/>
        <v>-84.913272268658162</v>
      </c>
      <c r="P601" s="310">
        <f t="shared" ca="1" si="279"/>
        <v>23</v>
      </c>
      <c r="Q601" s="304">
        <f t="shared" ca="1" si="280"/>
        <v>0</v>
      </c>
      <c r="R601" s="306">
        <f t="shared" ca="1" si="281"/>
        <v>0</v>
      </c>
      <c r="S601" s="307">
        <f t="shared" ca="1" si="282"/>
        <v>7.2810000000000015</v>
      </c>
      <c r="T601" s="304">
        <f t="shared" ca="1" si="262"/>
        <v>71.426610000000025</v>
      </c>
      <c r="U601" s="311">
        <f t="shared" ca="1" si="263"/>
        <v>0</v>
      </c>
      <c r="V601" s="306">
        <f t="shared" ca="1" si="264"/>
        <v>1.2254717275888818</v>
      </c>
      <c r="W601" s="304">
        <f t="shared" ca="1" si="265"/>
        <v>57.831636110254699</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1.8285826639132328</v>
      </c>
      <c r="AH601" s="304">
        <f t="shared" ca="1" si="289"/>
        <v>-7.9427813012166322</v>
      </c>
    </row>
    <row r="602" spans="1:34" x14ac:dyDescent="0.2">
      <c r="A602" s="347">
        <f t="shared" ca="1" si="267"/>
        <v>1E-4</v>
      </c>
      <c r="B602" s="304">
        <f t="shared" ca="1" si="268"/>
        <v>34.707100000000459</v>
      </c>
      <c r="D602" s="306">
        <f t="shared" ca="1" si="269"/>
        <v>-0.7042383091967731</v>
      </c>
      <c r="E602" s="307">
        <f t="shared" ca="1" si="270"/>
        <v>-1.8984667266129396</v>
      </c>
      <c r="F602" s="304">
        <f t="shared" ca="1" si="271"/>
        <v>2.0248771587918069</v>
      </c>
      <c r="G602" s="306">
        <f t="shared" ca="1" si="272"/>
        <v>10.631425855684464</v>
      </c>
      <c r="H602" s="307">
        <f t="shared" ca="1" si="273"/>
        <v>-119.43623225284465</v>
      </c>
      <c r="I602" s="304">
        <f t="shared" ca="1" si="274"/>
        <v>119.90846838518273</v>
      </c>
      <c r="J602" s="306">
        <f t="shared" ca="1" si="275"/>
        <v>772.03857426345655</v>
      </c>
      <c r="K602" s="307">
        <f t="shared" ca="1" si="276"/>
        <v>-3.8620397692665231</v>
      </c>
      <c r="L602" s="304">
        <f t="shared" ca="1" si="261"/>
        <v>772.04823392190337</v>
      </c>
      <c r="M602" s="306">
        <f t="shared" ca="1" si="277"/>
        <v>-1.4820169051084298</v>
      </c>
      <c r="N602" s="304">
        <f t="shared" ca="1" si="278"/>
        <v>-84.913313829753235</v>
      </c>
      <c r="P602" s="310">
        <f t="shared" ca="1" si="279"/>
        <v>23</v>
      </c>
      <c r="Q602" s="304">
        <f t="shared" ca="1" si="280"/>
        <v>0</v>
      </c>
      <c r="R602" s="306">
        <f t="shared" ca="1" si="281"/>
        <v>0</v>
      </c>
      <c r="S602" s="307">
        <f t="shared" ca="1" si="282"/>
        <v>7.2810000000000015</v>
      </c>
      <c r="T602" s="304">
        <f t="shared" ca="1" si="262"/>
        <v>71.426610000000025</v>
      </c>
      <c r="U602" s="311">
        <f t="shared" ca="1" si="263"/>
        <v>0</v>
      </c>
      <c r="V602" s="306">
        <f t="shared" ca="1" si="264"/>
        <v>1.2254731912459056</v>
      </c>
      <c r="W602" s="304">
        <f t="shared" ca="1" si="265"/>
        <v>57.831881564042689</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1.8285495829820926</v>
      </c>
      <c r="AH602" s="304">
        <f t="shared" ca="1" si="289"/>
        <v>-7.9428150130826376</v>
      </c>
    </row>
    <row r="603" spans="1:34" x14ac:dyDescent="0.2">
      <c r="A603" s="347">
        <f t="shared" ca="1" si="267"/>
        <v>1E-4</v>
      </c>
      <c r="B603" s="304">
        <f t="shared" ca="1" si="268"/>
        <v>34.707200000000462</v>
      </c>
      <c r="D603" s="306">
        <f t="shared" ca="1" si="269"/>
        <v>-0.70423555930661597</v>
      </c>
      <c r="E603" s="307">
        <f t="shared" ca="1" si="270"/>
        <v>-1.8984326369934834</v>
      </c>
      <c r="F603" s="304">
        <f t="shared" ca="1" si="271"/>
        <v>2.0248442409711256</v>
      </c>
      <c r="G603" s="306">
        <f t="shared" ca="1" si="272"/>
        <v>10.631355432128533</v>
      </c>
      <c r="H603" s="307">
        <f t="shared" ca="1" si="273"/>
        <v>-119.43642209610834</v>
      </c>
      <c r="I603" s="304">
        <f t="shared" ca="1" si="274"/>
        <v>119.9086512368645</v>
      </c>
      <c r="J603" s="306">
        <f t="shared" ca="1" si="275"/>
        <v>772.03857426345655</v>
      </c>
      <c r="K603" s="307">
        <f t="shared" ca="1" si="276"/>
        <v>-3.873983401983971</v>
      </c>
      <c r="L603" s="304">
        <f t="shared" ca="1" si="261"/>
        <v>772.0482937602734</v>
      </c>
      <c r="M603" s="306">
        <f t="shared" ca="1" si="277"/>
        <v>-1.4820176304793626</v>
      </c>
      <c r="N603" s="304">
        <f t="shared" ca="1" si="278"/>
        <v>-84.91335539044627</v>
      </c>
      <c r="P603" s="310">
        <f t="shared" ca="1" si="279"/>
        <v>23</v>
      </c>
      <c r="Q603" s="304">
        <f t="shared" ca="1" si="280"/>
        <v>0</v>
      </c>
      <c r="R603" s="306">
        <f t="shared" ca="1" si="281"/>
        <v>0</v>
      </c>
      <c r="S603" s="307">
        <f t="shared" ca="1" si="282"/>
        <v>7.2810000000000015</v>
      </c>
      <c r="T603" s="304">
        <f t="shared" ca="1" si="262"/>
        <v>71.426610000000025</v>
      </c>
      <c r="U603" s="311">
        <f t="shared" ca="1" si="263"/>
        <v>0</v>
      </c>
      <c r="V603" s="306">
        <f t="shared" ca="1" si="264"/>
        <v>1.2254746549070046</v>
      </c>
      <c r="W603" s="304">
        <f t="shared" ca="1" si="265"/>
        <v>57.832127015522325</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1.8285165023567478</v>
      </c>
      <c r="AH603" s="304">
        <f t="shared" ca="1" si="289"/>
        <v>-7.9428487246315997</v>
      </c>
    </row>
    <row r="604" spans="1:34" x14ac:dyDescent="0.2">
      <c r="A604" s="347">
        <f t="shared" ca="1" si="267"/>
        <v>1E-4</v>
      </c>
      <c r="B604" s="304">
        <f t="shared" ca="1" si="268"/>
        <v>34.707300000000465</v>
      </c>
      <c r="D604" s="306">
        <f t="shared" ca="1" si="269"/>
        <v>-0.70423280939478039</v>
      </c>
      <c r="E604" s="307">
        <f t="shared" ca="1" si="270"/>
        <v>-1.898398547694585</v>
      </c>
      <c r="F604" s="304">
        <f t="shared" ca="1" si="271"/>
        <v>2.0248113234859626</v>
      </c>
      <c r="G604" s="306">
        <f t="shared" ca="1" si="272"/>
        <v>10.631285008847593</v>
      </c>
      <c r="H604" s="307">
        <f t="shared" ca="1" si="273"/>
        <v>-119.43661193596311</v>
      </c>
      <c r="I604" s="304">
        <f t="shared" ca="1" si="274"/>
        <v>119.90883408523825</v>
      </c>
      <c r="J604" s="306">
        <f t="shared" ca="1" si="275"/>
        <v>772.03857426345655</v>
      </c>
      <c r="K604" s="307">
        <f t="shared" ca="1" si="276"/>
        <v>-3.8859270536855743</v>
      </c>
      <c r="L604" s="304">
        <f t="shared" ca="1" si="261"/>
        <v>772.0483537835031</v>
      </c>
      <c r="M604" s="306">
        <f t="shared" ca="1" si="277"/>
        <v>-1.4820183558432782</v>
      </c>
      <c r="N604" s="304">
        <f t="shared" ca="1" si="278"/>
        <v>-84.913396950737251</v>
      </c>
      <c r="P604" s="310">
        <f t="shared" ca="1" si="279"/>
        <v>23</v>
      </c>
      <c r="Q604" s="304">
        <f t="shared" ca="1" si="280"/>
        <v>0</v>
      </c>
      <c r="R604" s="306">
        <f t="shared" ca="1" si="281"/>
        <v>0</v>
      </c>
      <c r="S604" s="307">
        <f t="shared" ca="1" si="282"/>
        <v>7.2810000000000015</v>
      </c>
      <c r="T604" s="304">
        <f t="shared" ca="1" si="262"/>
        <v>71.426610000000025</v>
      </c>
      <c r="U604" s="311">
        <f t="shared" ca="1" si="263"/>
        <v>0</v>
      </c>
      <c r="V604" s="306">
        <f t="shared" ca="1" si="264"/>
        <v>1.2254761185721785</v>
      </c>
      <c r="W604" s="304">
        <f t="shared" ca="1" si="265"/>
        <v>57.83237246469362</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1.8284834220371993</v>
      </c>
      <c r="AH604" s="304">
        <f t="shared" ca="1" si="289"/>
        <v>-7.942882435863523</v>
      </c>
    </row>
    <row r="605" spans="1:34" x14ac:dyDescent="0.2">
      <c r="A605" s="347">
        <f t="shared" ca="1" si="267"/>
        <v>1E-4</v>
      </c>
      <c r="B605" s="304">
        <f t="shared" ca="1" si="268"/>
        <v>34.707400000000469</v>
      </c>
      <c r="D605" s="306">
        <f t="shared" ca="1" si="269"/>
        <v>-0.70423005946126993</v>
      </c>
      <c r="E605" s="307">
        <f t="shared" ca="1" si="270"/>
        <v>-1.8983644587162427</v>
      </c>
      <c r="F605" s="304">
        <f t="shared" ca="1" si="271"/>
        <v>2.0247784063363174</v>
      </c>
      <c r="G605" s="306">
        <f t="shared" ca="1" si="272"/>
        <v>10.631214585841647</v>
      </c>
      <c r="H605" s="307">
        <f t="shared" ca="1" si="273"/>
        <v>-119.43680177240898</v>
      </c>
      <c r="I605" s="304">
        <f t="shared" ca="1" si="274"/>
        <v>119.90901693030399</v>
      </c>
      <c r="J605" s="306">
        <f t="shared" ca="1" si="275"/>
        <v>772.03857426345655</v>
      </c>
      <c r="K605" s="307">
        <f t="shared" ca="1" si="276"/>
        <v>-3.8978707243709931</v>
      </c>
      <c r="L605" s="304">
        <f t="shared" ca="1" si="261"/>
        <v>772.04841399159329</v>
      </c>
      <c r="M605" s="306">
        <f t="shared" ca="1" si="277"/>
        <v>-1.482019081200177</v>
      </c>
      <c r="N605" s="304">
        <f t="shared" ca="1" si="278"/>
        <v>-84.913438510626193</v>
      </c>
      <c r="P605" s="310">
        <f t="shared" ca="1" si="279"/>
        <v>23</v>
      </c>
      <c r="Q605" s="304">
        <f t="shared" ca="1" si="280"/>
        <v>0</v>
      </c>
      <c r="R605" s="306">
        <f t="shared" ca="1" si="281"/>
        <v>0</v>
      </c>
      <c r="S605" s="307">
        <f t="shared" ca="1" si="282"/>
        <v>7.2810000000000015</v>
      </c>
      <c r="T605" s="304">
        <f t="shared" ca="1" si="262"/>
        <v>71.426610000000025</v>
      </c>
      <c r="U605" s="311">
        <f t="shared" ca="1" si="263"/>
        <v>0</v>
      </c>
      <c r="V605" s="306">
        <f t="shared" ca="1" si="264"/>
        <v>1.2254775822414272</v>
      </c>
      <c r="W605" s="304">
        <f t="shared" ca="1" si="265"/>
        <v>57.83261791155654</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1.8284503420234417</v>
      </c>
      <c r="AH605" s="304">
        <f t="shared" ca="1" si="289"/>
        <v>-7.9429161467784111</v>
      </c>
    </row>
    <row r="606" spans="1:34" x14ac:dyDescent="0.2">
      <c r="A606" s="347">
        <f t="shared" ca="1" si="267"/>
        <v>1E-4</v>
      </c>
      <c r="B606" s="304">
        <f t="shared" ca="1" si="268"/>
        <v>34.707500000000472</v>
      </c>
      <c r="D606" s="306">
        <f t="shared" ca="1" si="269"/>
        <v>-0.70422730950608203</v>
      </c>
      <c r="E606" s="307">
        <f t="shared" ca="1" si="270"/>
        <v>-1.8983303700584608</v>
      </c>
      <c r="F606" s="304">
        <f t="shared" ca="1" si="271"/>
        <v>2.0247454895221937</v>
      </c>
      <c r="G606" s="306">
        <f t="shared" ca="1" si="272"/>
        <v>10.631144163110697</v>
      </c>
      <c r="H606" s="307">
        <f t="shared" ca="1" si="273"/>
        <v>-119.436991605446</v>
      </c>
      <c r="I606" s="304">
        <f t="shared" ca="1" si="274"/>
        <v>119.90919977206177</v>
      </c>
      <c r="J606" s="306">
        <f t="shared" ca="1" si="275"/>
        <v>772.03857426345655</v>
      </c>
      <c r="K606" s="307">
        <f t="shared" ca="1" si="276"/>
        <v>-3.9098144140398858</v>
      </c>
      <c r="L606" s="304">
        <f t="shared" ca="1" si="261"/>
        <v>772.04847438454465</v>
      </c>
      <c r="M606" s="306">
        <f t="shared" ca="1" si="277"/>
        <v>-1.4820198065500585</v>
      </c>
      <c r="N606" s="304">
        <f t="shared" ca="1" si="278"/>
        <v>-84.913480070113067</v>
      </c>
      <c r="P606" s="310">
        <f t="shared" ca="1" si="279"/>
        <v>23</v>
      </c>
      <c r="Q606" s="304">
        <f t="shared" ca="1" si="280"/>
        <v>0</v>
      </c>
      <c r="R606" s="306">
        <f t="shared" ca="1" si="281"/>
        <v>0</v>
      </c>
      <c r="S606" s="307">
        <f t="shared" ca="1" si="282"/>
        <v>7.2810000000000015</v>
      </c>
      <c r="T606" s="304">
        <f t="shared" ca="1" si="262"/>
        <v>71.426610000000025</v>
      </c>
      <c r="U606" s="311">
        <f t="shared" ca="1" si="263"/>
        <v>0</v>
      </c>
      <c r="V606" s="306">
        <f t="shared" ca="1" si="264"/>
        <v>1.2254790459147511</v>
      </c>
      <c r="W606" s="304">
        <f t="shared" ca="1" si="265"/>
        <v>57.83286335611114</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1.8284172623154822</v>
      </c>
      <c r="AH606" s="304">
        <f t="shared" ca="1" si="289"/>
        <v>-7.9429498573762567</v>
      </c>
    </row>
    <row r="607" spans="1:34" x14ac:dyDescent="0.2">
      <c r="A607" s="347">
        <f t="shared" ca="1" si="267"/>
        <v>1E-4</v>
      </c>
      <c r="B607" s="304">
        <f t="shared" ca="1" si="268"/>
        <v>34.707600000000475</v>
      </c>
      <c r="D607" s="306">
        <f t="shared" ca="1" si="269"/>
        <v>-0.70422455952922214</v>
      </c>
      <c r="E607" s="307">
        <f t="shared" ca="1" si="270"/>
        <v>-1.8982962817212323</v>
      </c>
      <c r="F607" s="304">
        <f t="shared" ca="1" si="271"/>
        <v>2.0247125730435873</v>
      </c>
      <c r="G607" s="306">
        <f t="shared" ca="1" si="272"/>
        <v>10.631073740654744</v>
      </c>
      <c r="H607" s="307">
        <f t="shared" ca="1" si="273"/>
        <v>-119.43718143507417</v>
      </c>
      <c r="I607" s="304">
        <f t="shared" ca="1" si="274"/>
        <v>119.90938261051161</v>
      </c>
      <c r="J607" s="306">
        <f t="shared" ca="1" si="275"/>
        <v>772.03857426345655</v>
      </c>
      <c r="K607" s="307">
        <f t="shared" ca="1" si="276"/>
        <v>-3.9217581226919118</v>
      </c>
      <c r="L607" s="304">
        <f t="shared" ca="1" si="261"/>
        <v>772.04853496235819</v>
      </c>
      <c r="M607" s="306">
        <f t="shared" ca="1" si="277"/>
        <v>-1.4820205318929234</v>
      </c>
      <c r="N607" s="304">
        <f t="shared" ca="1" si="278"/>
        <v>-84.91352162919793</v>
      </c>
      <c r="P607" s="310">
        <f t="shared" ca="1" si="279"/>
        <v>23</v>
      </c>
      <c r="Q607" s="304">
        <f t="shared" ca="1" si="280"/>
        <v>0</v>
      </c>
      <c r="R607" s="306">
        <f t="shared" ca="1" si="281"/>
        <v>0</v>
      </c>
      <c r="S607" s="307">
        <f t="shared" ca="1" si="282"/>
        <v>7.2810000000000015</v>
      </c>
      <c r="T607" s="304">
        <f t="shared" ca="1" si="262"/>
        <v>71.426610000000025</v>
      </c>
      <c r="U607" s="311">
        <f t="shared" ca="1" si="263"/>
        <v>0</v>
      </c>
      <c r="V607" s="306">
        <f t="shared" ca="1" si="264"/>
        <v>1.2254805095921495</v>
      </c>
      <c r="W607" s="304">
        <f t="shared" ca="1" si="265"/>
        <v>57.833108798357379</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1.8283841829133083</v>
      </c>
      <c r="AH607" s="304">
        <f t="shared" ca="1" si="289"/>
        <v>-7.9429835676570706</v>
      </c>
    </row>
    <row r="608" spans="1:34" x14ac:dyDescent="0.2">
      <c r="A608" s="347">
        <f t="shared" ca="1" si="267"/>
        <v>1E-4</v>
      </c>
      <c r="B608" s="304">
        <f t="shared" ca="1" si="268"/>
        <v>34.707700000000479</v>
      </c>
      <c r="D608" s="306">
        <f t="shared" ca="1" si="269"/>
        <v>-0.70422180953068592</v>
      </c>
      <c r="E608" s="307">
        <f t="shared" ca="1" si="270"/>
        <v>-1.8982621937045616</v>
      </c>
      <c r="F608" s="304">
        <f t="shared" ca="1" si="271"/>
        <v>2.0246796569005006</v>
      </c>
      <c r="G608" s="306">
        <f t="shared" ca="1" si="272"/>
        <v>10.631003318473791</v>
      </c>
      <c r="H608" s="307">
        <f t="shared" ca="1" si="273"/>
        <v>-119.43737126129353</v>
      </c>
      <c r="I608" s="304">
        <f t="shared" ca="1" si="274"/>
        <v>119.90956544565353</v>
      </c>
      <c r="J608" s="306">
        <f t="shared" ca="1" si="275"/>
        <v>772.03857426345655</v>
      </c>
      <c r="K608" s="307">
        <f t="shared" ca="1" si="276"/>
        <v>-3.93370185032673</v>
      </c>
      <c r="L608" s="304">
        <f t="shared" ca="1" si="261"/>
        <v>772.0485957250346</v>
      </c>
      <c r="M608" s="306">
        <f t="shared" ca="1" si="277"/>
        <v>-1.4820212572287714</v>
      </c>
      <c r="N608" s="304">
        <f t="shared" ca="1" si="278"/>
        <v>-84.913563187880754</v>
      </c>
      <c r="P608" s="310">
        <f t="shared" ca="1" si="279"/>
        <v>23</v>
      </c>
      <c r="Q608" s="304">
        <f t="shared" ca="1" si="280"/>
        <v>0</v>
      </c>
      <c r="R608" s="306">
        <f t="shared" ca="1" si="281"/>
        <v>0</v>
      </c>
      <c r="S608" s="307">
        <f t="shared" ca="1" si="282"/>
        <v>7.2810000000000015</v>
      </c>
      <c r="T608" s="304">
        <f t="shared" ca="1" si="262"/>
        <v>71.426610000000025</v>
      </c>
      <c r="U608" s="311">
        <f t="shared" ca="1" si="263"/>
        <v>0</v>
      </c>
      <c r="V608" s="306">
        <f t="shared" ca="1" si="264"/>
        <v>1.2254819732736231</v>
      </c>
      <c r="W608" s="304">
        <f t="shared" ca="1" si="265"/>
        <v>57.8333542382953</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1.8283511038169316</v>
      </c>
      <c r="AH608" s="304">
        <f t="shared" ca="1" si="289"/>
        <v>-7.9430172776208448</v>
      </c>
    </row>
    <row r="609" spans="1:34" x14ac:dyDescent="0.2">
      <c r="A609" s="347">
        <f t="shared" ca="1" si="267"/>
        <v>1E-4</v>
      </c>
      <c r="B609" s="304">
        <f t="shared" ca="1" si="268"/>
        <v>34.707800000000482</v>
      </c>
      <c r="D609" s="306">
        <f t="shared" ca="1" si="269"/>
        <v>-0.70421905951047714</v>
      </c>
      <c r="E609" s="307">
        <f t="shared" ca="1" si="270"/>
        <v>-1.8982281060084452</v>
      </c>
      <c r="F609" s="304">
        <f t="shared" ca="1" si="271"/>
        <v>2.0246467410929316</v>
      </c>
      <c r="G609" s="306">
        <f t="shared" ca="1" si="272"/>
        <v>10.63093289656784</v>
      </c>
      <c r="H609" s="307">
        <f t="shared" ca="1" si="273"/>
        <v>-119.43756108410413</v>
      </c>
      <c r="I609" s="304">
        <f t="shared" ca="1" si="274"/>
        <v>119.90974827748758</v>
      </c>
      <c r="J609" s="306">
        <f t="shared" ca="1" si="275"/>
        <v>772.03857426345655</v>
      </c>
      <c r="K609" s="307">
        <f t="shared" ca="1" si="276"/>
        <v>-3.9456455969439999</v>
      </c>
      <c r="L609" s="304">
        <f t="shared" ca="1" si="261"/>
        <v>772.04865667257479</v>
      </c>
      <c r="M609" s="306">
        <f t="shared" ca="1" si="277"/>
        <v>-1.4820219825576026</v>
      </c>
      <c r="N609" s="304">
        <f t="shared" ca="1" si="278"/>
        <v>-84.913604746161539</v>
      </c>
      <c r="P609" s="310">
        <f t="shared" ca="1" si="279"/>
        <v>23</v>
      </c>
      <c r="Q609" s="304">
        <f t="shared" ca="1" si="280"/>
        <v>0</v>
      </c>
      <c r="R609" s="306">
        <f t="shared" ca="1" si="281"/>
        <v>0</v>
      </c>
      <c r="S609" s="307">
        <f t="shared" ca="1" si="282"/>
        <v>7.2810000000000015</v>
      </c>
      <c r="T609" s="304">
        <f t="shared" ca="1" si="262"/>
        <v>71.426610000000025</v>
      </c>
      <c r="U609" s="311">
        <f t="shared" ca="1" si="263"/>
        <v>0</v>
      </c>
      <c r="V609" s="306">
        <f t="shared" ca="1" si="264"/>
        <v>1.2254834369591712</v>
      </c>
      <c r="W609" s="304">
        <f t="shared" ca="1" si="265"/>
        <v>57.833599675924873</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1.828318025026344</v>
      </c>
      <c r="AH609" s="304">
        <f t="shared" ca="1" si="289"/>
        <v>-7.9430509872675854</v>
      </c>
    </row>
    <row r="610" spans="1:34" x14ac:dyDescent="0.2">
      <c r="A610" s="347">
        <f t="shared" ca="1" si="267"/>
        <v>1E-4</v>
      </c>
      <c r="B610" s="304">
        <f t="shared" ca="1" si="268"/>
        <v>34.707900000000485</v>
      </c>
      <c r="D610" s="306">
        <f t="shared" ca="1" si="269"/>
        <v>-0.70421630946859681</v>
      </c>
      <c r="E610" s="307">
        <f t="shared" ca="1" si="270"/>
        <v>-1.8981940186328865</v>
      </c>
      <c r="F610" s="304">
        <f t="shared" ca="1" si="271"/>
        <v>2.0246138256208854</v>
      </c>
      <c r="G610" s="306">
        <f t="shared" ca="1" si="272"/>
        <v>10.630862474936894</v>
      </c>
      <c r="H610" s="307">
        <f t="shared" ca="1" si="273"/>
        <v>-119.437750903506</v>
      </c>
      <c r="I610" s="304">
        <f t="shared" ca="1" si="274"/>
        <v>119.90993110601377</v>
      </c>
      <c r="J610" s="306">
        <f t="shared" ca="1" si="275"/>
        <v>772.03857426345655</v>
      </c>
      <c r="K610" s="307">
        <f t="shared" ca="1" si="276"/>
        <v>-3.9575893625433802</v>
      </c>
      <c r="L610" s="304">
        <f t="shared" ca="1" si="261"/>
        <v>772.04871780497967</v>
      </c>
      <c r="M610" s="306">
        <f t="shared" ca="1" si="277"/>
        <v>-1.4820227078794175</v>
      </c>
      <c r="N610" s="304">
        <f t="shared" ca="1" si="278"/>
        <v>-84.913646304040313</v>
      </c>
      <c r="P610" s="310">
        <f t="shared" ca="1" si="279"/>
        <v>23</v>
      </c>
      <c r="Q610" s="304">
        <f t="shared" ca="1" si="280"/>
        <v>0</v>
      </c>
      <c r="R610" s="306">
        <f t="shared" ca="1" si="281"/>
        <v>0</v>
      </c>
      <c r="S610" s="307">
        <f t="shared" ca="1" si="282"/>
        <v>7.2810000000000015</v>
      </c>
      <c r="T610" s="304">
        <f t="shared" ca="1" si="262"/>
        <v>71.426610000000025</v>
      </c>
      <c r="U610" s="311">
        <f t="shared" ca="1" si="263"/>
        <v>0</v>
      </c>
      <c r="V610" s="306">
        <f t="shared" ca="1" si="264"/>
        <v>1.2254849006487942</v>
      </c>
      <c r="W610" s="304">
        <f t="shared" ca="1" si="265"/>
        <v>57.833845111246127</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1.8282849465415492</v>
      </c>
      <c r="AH610" s="304">
        <f t="shared" ca="1" si="289"/>
        <v>-7.943084696597289</v>
      </c>
    </row>
    <row r="611" spans="1:34" x14ac:dyDescent="0.2">
      <c r="A611" s="347">
        <f t="shared" ca="1" si="267"/>
        <v>1E-4</v>
      </c>
      <c r="B611" s="304">
        <f t="shared" ca="1" si="268"/>
        <v>34.708000000000489</v>
      </c>
      <c r="D611" s="306">
        <f t="shared" ca="1" si="269"/>
        <v>-0.70421355940504315</v>
      </c>
      <c r="E611" s="307">
        <f t="shared" ca="1" si="270"/>
        <v>-1.8981599315778785</v>
      </c>
      <c r="F611" s="304">
        <f t="shared" ca="1" si="271"/>
        <v>2.0245809104843544</v>
      </c>
      <c r="G611" s="306">
        <f t="shared" ca="1" si="272"/>
        <v>10.630792053580953</v>
      </c>
      <c r="H611" s="307">
        <f t="shared" ca="1" si="273"/>
        <v>-119.43794071949915</v>
      </c>
      <c r="I611" s="304">
        <f t="shared" ca="1" si="274"/>
        <v>119.91011393123215</v>
      </c>
      <c r="J611" s="306">
        <f t="shared" ca="1" si="275"/>
        <v>772.03857426345655</v>
      </c>
      <c r="K611" s="307">
        <f t="shared" ca="1" si="276"/>
        <v>-3.9695331471245305</v>
      </c>
      <c r="L611" s="304">
        <f t="shared" ca="1" si="261"/>
        <v>772.04877912225004</v>
      </c>
      <c r="M611" s="306">
        <f t="shared" ca="1" si="277"/>
        <v>-1.4820234331942157</v>
      </c>
      <c r="N611" s="304">
        <f t="shared" ca="1" si="278"/>
        <v>-84.913687861517076</v>
      </c>
      <c r="P611" s="310">
        <f t="shared" ca="1" si="279"/>
        <v>23</v>
      </c>
      <c r="Q611" s="304">
        <f t="shared" ca="1" si="280"/>
        <v>0</v>
      </c>
      <c r="R611" s="306">
        <f t="shared" ca="1" si="281"/>
        <v>0</v>
      </c>
      <c r="S611" s="307">
        <f t="shared" ca="1" si="282"/>
        <v>7.2810000000000015</v>
      </c>
      <c r="T611" s="304">
        <f t="shared" ca="1" si="262"/>
        <v>71.426610000000025</v>
      </c>
      <c r="U611" s="311">
        <f t="shared" ca="1" si="263"/>
        <v>0</v>
      </c>
      <c r="V611" s="306">
        <f t="shared" ca="1" si="264"/>
        <v>1.2254863643424916</v>
      </c>
      <c r="W611" s="304">
        <f t="shared" ca="1" si="265"/>
        <v>57.834090544259041</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1.8282518683625462</v>
      </c>
      <c r="AH611" s="304">
        <f t="shared" ca="1" si="289"/>
        <v>-7.94311840560996</v>
      </c>
    </row>
    <row r="612" spans="1:34" x14ac:dyDescent="0.2">
      <c r="A612" s="347">
        <f t="shared" ca="1" si="267"/>
        <v>1E-4</v>
      </c>
      <c r="B612" s="304">
        <f t="shared" ca="1" si="268"/>
        <v>34.708100000000492</v>
      </c>
      <c r="D612" s="306">
        <f t="shared" ca="1" si="269"/>
        <v>-0.70421080931981905</v>
      </c>
      <c r="E612" s="307">
        <f t="shared" ca="1" si="270"/>
        <v>-1.8981258448434284</v>
      </c>
      <c r="F612" s="304">
        <f t="shared" ca="1" si="271"/>
        <v>2.0245479956833456</v>
      </c>
      <c r="G612" s="306">
        <f t="shared" ca="1" si="272"/>
        <v>10.63072163250002</v>
      </c>
      <c r="H612" s="307">
        <f t="shared" ca="1" si="273"/>
        <v>-119.43813053208363</v>
      </c>
      <c r="I612" s="304">
        <f t="shared" ca="1" si="274"/>
        <v>119.91029675314273</v>
      </c>
      <c r="J612" s="306">
        <f t="shared" ca="1" si="275"/>
        <v>772.03857426345655</v>
      </c>
      <c r="K612" s="307">
        <f t="shared" ca="1" si="276"/>
        <v>-3.9814769506871097</v>
      </c>
      <c r="L612" s="304">
        <f t="shared" ca="1" si="261"/>
        <v>772.04884062438657</v>
      </c>
      <c r="M612" s="306">
        <f t="shared" ca="1" si="277"/>
        <v>-1.4820241585019978</v>
      </c>
      <c r="N612" s="304">
        <f t="shared" ca="1" si="278"/>
        <v>-84.913729418591828</v>
      </c>
      <c r="P612" s="310">
        <f t="shared" ca="1" si="279"/>
        <v>23</v>
      </c>
      <c r="Q612" s="304">
        <f t="shared" ca="1" si="280"/>
        <v>0</v>
      </c>
      <c r="R612" s="306">
        <f t="shared" ca="1" si="281"/>
        <v>0</v>
      </c>
      <c r="S612" s="307">
        <f t="shared" ca="1" si="282"/>
        <v>7.2810000000000015</v>
      </c>
      <c r="T612" s="304">
        <f t="shared" ca="1" si="262"/>
        <v>71.426610000000025</v>
      </c>
      <c r="U612" s="311">
        <f t="shared" ca="1" si="263"/>
        <v>0</v>
      </c>
      <c r="V612" s="306">
        <f t="shared" ca="1" si="264"/>
        <v>1.2254878280402643</v>
      </c>
      <c r="W612" s="304">
        <f t="shared" ca="1" si="265"/>
        <v>57.834335974963651</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1.8282187904893359</v>
      </c>
      <c r="AH612" s="304">
        <f t="shared" ca="1" si="289"/>
        <v>-7.9431521143055939</v>
      </c>
    </row>
    <row r="613" spans="1:34" x14ac:dyDescent="0.2">
      <c r="A613" s="347">
        <f t="shared" ca="1" si="267"/>
        <v>1E-4</v>
      </c>
      <c r="B613" s="304">
        <f t="shared" ca="1" si="268"/>
        <v>34.708200000000495</v>
      </c>
      <c r="D613" s="306">
        <f t="shared" ca="1" si="269"/>
        <v>-0.70420805921292284</v>
      </c>
      <c r="E613" s="307">
        <f t="shared" ca="1" si="270"/>
        <v>-1.898091758429528</v>
      </c>
      <c r="F613" s="304">
        <f t="shared" ca="1" si="271"/>
        <v>2.024515081217853</v>
      </c>
      <c r="G613" s="306">
        <f t="shared" ca="1" si="272"/>
        <v>10.630651211694099</v>
      </c>
      <c r="H613" s="307">
        <f t="shared" ca="1" si="273"/>
        <v>-119.43832034125947</v>
      </c>
      <c r="I613" s="304">
        <f t="shared" ca="1" si="274"/>
        <v>119.91047957174555</v>
      </c>
      <c r="J613" s="306">
        <f t="shared" ca="1" si="275"/>
        <v>772.03857426345655</v>
      </c>
      <c r="K613" s="307">
        <f t="shared" ca="1" si="276"/>
        <v>-3.9934207732307767</v>
      </c>
      <c r="L613" s="304">
        <f t="shared" ca="1" si="261"/>
        <v>772.04890231139029</v>
      </c>
      <c r="M613" s="306">
        <f t="shared" ca="1" si="277"/>
        <v>-1.4820248838027634</v>
      </c>
      <c r="N613" s="304">
        <f t="shared" ca="1" si="278"/>
        <v>-84.913770975264583</v>
      </c>
      <c r="P613" s="310">
        <f t="shared" ca="1" si="279"/>
        <v>23</v>
      </c>
      <c r="Q613" s="304">
        <f t="shared" ca="1" si="280"/>
        <v>0</v>
      </c>
      <c r="R613" s="306">
        <f t="shared" ca="1" si="281"/>
        <v>0</v>
      </c>
      <c r="S613" s="307">
        <f t="shared" ca="1" si="282"/>
        <v>7.2810000000000015</v>
      </c>
      <c r="T613" s="304">
        <f t="shared" ca="1" si="262"/>
        <v>71.426610000000025</v>
      </c>
      <c r="U613" s="311">
        <f t="shared" ca="1" si="263"/>
        <v>0</v>
      </c>
      <c r="V613" s="306">
        <f t="shared" ca="1" si="264"/>
        <v>1.225489291742111</v>
      </c>
      <c r="W613" s="304">
        <f t="shared" ca="1" si="265"/>
        <v>57.834581403359913</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1.8281857129219121</v>
      </c>
      <c r="AH613" s="304">
        <f t="shared" ca="1" si="289"/>
        <v>-7.9431858226841969</v>
      </c>
    </row>
    <row r="614" spans="1:34" x14ac:dyDescent="0.2">
      <c r="A614" s="347">
        <f t="shared" ca="1" si="267"/>
        <v>1E-4</v>
      </c>
      <c r="B614" s="304">
        <f t="shared" ca="1" si="268"/>
        <v>34.708300000000499</v>
      </c>
      <c r="D614" s="306">
        <f t="shared" ca="1" si="269"/>
        <v>-0.70420530908435719</v>
      </c>
      <c r="E614" s="307">
        <f t="shared" ca="1" si="270"/>
        <v>-1.8980576723361855</v>
      </c>
      <c r="F614" s="304">
        <f t="shared" ca="1" si="271"/>
        <v>2.0244821670878834</v>
      </c>
      <c r="G614" s="306">
        <f t="shared" ca="1" si="272"/>
        <v>10.63058079116319</v>
      </c>
      <c r="H614" s="307">
        <f t="shared" ca="1" si="273"/>
        <v>-119.4385101470267</v>
      </c>
      <c r="I614" s="304">
        <f t="shared" ca="1" si="274"/>
        <v>119.91066238704067</v>
      </c>
      <c r="J614" s="306">
        <f t="shared" ca="1" si="275"/>
        <v>772.03857426345655</v>
      </c>
      <c r="K614" s="307">
        <f t="shared" ca="1" si="276"/>
        <v>-4.0053646147551909</v>
      </c>
      <c r="L614" s="304">
        <f t="shared" ca="1" si="261"/>
        <v>772.048964183262</v>
      </c>
      <c r="M614" s="306">
        <f t="shared" ca="1" si="277"/>
        <v>-1.4820256090965127</v>
      </c>
      <c r="N614" s="304">
        <f t="shared" ca="1" si="278"/>
        <v>-84.913812531535328</v>
      </c>
      <c r="P614" s="310">
        <f t="shared" ca="1" si="279"/>
        <v>23</v>
      </c>
      <c r="Q614" s="304">
        <f t="shared" ca="1" si="280"/>
        <v>0</v>
      </c>
      <c r="R614" s="306">
        <f t="shared" ca="1" si="281"/>
        <v>0</v>
      </c>
      <c r="S614" s="307">
        <f t="shared" ca="1" si="282"/>
        <v>7.2810000000000015</v>
      </c>
      <c r="T614" s="304">
        <f t="shared" ca="1" si="262"/>
        <v>71.426610000000025</v>
      </c>
      <c r="U614" s="311">
        <f t="shared" ca="1" si="263"/>
        <v>0</v>
      </c>
      <c r="V614" s="306">
        <f t="shared" ca="1" si="264"/>
        <v>1.2254907554480328</v>
      </c>
      <c r="W614" s="304">
        <f t="shared" ca="1" si="265"/>
        <v>57.83482682944792</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1.8281526356602846</v>
      </c>
      <c r="AH614" s="304">
        <f t="shared" ca="1" si="289"/>
        <v>-7.9432195307457629</v>
      </c>
    </row>
    <row r="615" spans="1:34" x14ac:dyDescent="0.2">
      <c r="A615" s="347">
        <f t="shared" ca="1" si="267"/>
        <v>1E-4</v>
      </c>
      <c r="B615" s="304">
        <f t="shared" ca="1" si="268"/>
        <v>34.708400000000502</v>
      </c>
      <c r="D615" s="306">
        <f t="shared" ca="1" si="269"/>
        <v>-0.70420255893412453</v>
      </c>
      <c r="E615" s="307">
        <f t="shared" ca="1" si="270"/>
        <v>-1.8980235865633865</v>
      </c>
      <c r="F615" s="304">
        <f t="shared" ca="1" si="271"/>
        <v>2.024449253293426</v>
      </c>
      <c r="G615" s="306">
        <f t="shared" ca="1" si="272"/>
        <v>10.630510370907297</v>
      </c>
      <c r="H615" s="307">
        <f t="shared" ca="1" si="273"/>
        <v>-119.43869994938537</v>
      </c>
      <c r="I615" s="304">
        <f t="shared" ca="1" si="274"/>
        <v>119.91084519902809</v>
      </c>
      <c r="J615" s="306">
        <f t="shared" ca="1" si="275"/>
        <v>772.03857426345655</v>
      </c>
      <c r="K615" s="307">
        <f t="shared" ca="1" si="276"/>
        <v>-4.0173084752600117</v>
      </c>
      <c r="L615" s="304">
        <f t="shared" ca="1" si="261"/>
        <v>772.04902624000249</v>
      </c>
      <c r="M615" s="306">
        <f t="shared" ca="1" si="277"/>
        <v>-1.4820263343832463</v>
      </c>
      <c r="N615" s="304">
        <f t="shared" ca="1" si="278"/>
        <v>-84.91385408740409</v>
      </c>
      <c r="P615" s="310">
        <f t="shared" ca="1" si="279"/>
        <v>23</v>
      </c>
      <c r="Q615" s="304">
        <f t="shared" ca="1" si="280"/>
        <v>0</v>
      </c>
      <c r="R615" s="306">
        <f t="shared" ca="1" si="281"/>
        <v>0</v>
      </c>
      <c r="S615" s="307">
        <f t="shared" ca="1" si="282"/>
        <v>7.2810000000000015</v>
      </c>
      <c r="T615" s="304">
        <f t="shared" ca="1" si="262"/>
        <v>71.426610000000025</v>
      </c>
      <c r="U615" s="311">
        <f t="shared" ca="1" si="263"/>
        <v>0</v>
      </c>
      <c r="V615" s="306">
        <f t="shared" ca="1" si="264"/>
        <v>1.2254922191580293</v>
      </c>
      <c r="W615" s="304">
        <f t="shared" ca="1" si="265"/>
        <v>57.835072253227615</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1.828119558704441</v>
      </c>
      <c r="AH615" s="304">
        <f t="shared" ca="1" si="289"/>
        <v>-7.9432532384903043</v>
      </c>
    </row>
    <row r="616" spans="1:34" x14ac:dyDescent="0.2">
      <c r="A616" s="347">
        <f t="shared" ca="1" si="267"/>
        <v>1E-4</v>
      </c>
      <c r="B616" s="304">
        <f t="shared" ca="1" si="268"/>
        <v>34.708500000000505</v>
      </c>
      <c r="D616" s="306">
        <f t="shared" ca="1" si="269"/>
        <v>-0.70419980876222055</v>
      </c>
      <c r="E616" s="307">
        <f t="shared" ca="1" si="270"/>
        <v>-1.8979895011111392</v>
      </c>
      <c r="F616" s="304">
        <f t="shared" ca="1" si="271"/>
        <v>2.0244163398344863</v>
      </c>
      <c r="G616" s="306">
        <f t="shared" ca="1" si="272"/>
        <v>10.630439950926421</v>
      </c>
      <c r="H616" s="307">
        <f t="shared" ca="1" si="273"/>
        <v>-119.43888974833548</v>
      </c>
      <c r="I616" s="304">
        <f t="shared" ca="1" si="274"/>
        <v>119.91102800770784</v>
      </c>
      <c r="J616" s="306">
        <f t="shared" ca="1" si="275"/>
        <v>772.03857426345655</v>
      </c>
      <c r="K616" s="307">
        <f t="shared" ca="1" si="276"/>
        <v>-4.029252354744898</v>
      </c>
      <c r="L616" s="304">
        <f t="shared" ca="1" si="261"/>
        <v>772.04908848161267</v>
      </c>
      <c r="M616" s="306">
        <f t="shared" ca="1" si="277"/>
        <v>-1.4820270596629637</v>
      </c>
      <c r="N616" s="304">
        <f t="shared" ca="1" si="278"/>
        <v>-84.91389564287087</v>
      </c>
      <c r="P616" s="310">
        <f t="shared" ca="1" si="279"/>
        <v>23</v>
      </c>
      <c r="Q616" s="304">
        <f t="shared" ca="1" si="280"/>
        <v>0</v>
      </c>
      <c r="R616" s="306">
        <f t="shared" ca="1" si="281"/>
        <v>0</v>
      </c>
      <c r="S616" s="307">
        <f t="shared" ca="1" si="282"/>
        <v>7.2810000000000015</v>
      </c>
      <c r="T616" s="304">
        <f t="shared" ca="1" si="262"/>
        <v>71.426610000000025</v>
      </c>
      <c r="U616" s="311">
        <f t="shared" ca="1" si="263"/>
        <v>0</v>
      </c>
      <c r="V616" s="306">
        <f t="shared" ca="1" si="264"/>
        <v>1.2254936828720999</v>
      </c>
      <c r="W616" s="304">
        <f t="shared" ca="1" si="265"/>
        <v>57.835317674698992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1.8280864820543847</v>
      </c>
      <c r="AH616" s="304">
        <f t="shared" ca="1" si="289"/>
        <v>-7.9432869459178139</v>
      </c>
    </row>
    <row r="617" spans="1:34" x14ac:dyDescent="0.2">
      <c r="A617" s="347">
        <f t="shared" ca="1" si="267"/>
        <v>1E-4</v>
      </c>
      <c r="B617" s="304">
        <f t="shared" ca="1" si="268"/>
        <v>34.708600000000509</v>
      </c>
      <c r="D617" s="306">
        <f t="shared" ca="1" si="269"/>
        <v>-0.70419705856864978</v>
      </c>
      <c r="E617" s="307">
        <f t="shared" ca="1" si="270"/>
        <v>-1.8979554159794443</v>
      </c>
      <c r="F617" s="304">
        <f t="shared" ca="1" si="271"/>
        <v>2.0243834267110672</v>
      </c>
      <c r="G617" s="306">
        <f t="shared" ca="1" si="272"/>
        <v>10.630369531220564</v>
      </c>
      <c r="H617" s="307">
        <f t="shared" ca="1" si="273"/>
        <v>-119.43907954387709</v>
      </c>
      <c r="I617" s="304">
        <f t="shared" ca="1" si="274"/>
        <v>119.91121081307995</v>
      </c>
      <c r="J617" s="306">
        <f t="shared" ca="1" si="275"/>
        <v>772.03857426345655</v>
      </c>
      <c r="K617" s="307">
        <f t="shared" ca="1" si="276"/>
        <v>-4.0411962532095087</v>
      </c>
      <c r="L617" s="304">
        <f t="shared" ca="1" si="261"/>
        <v>772.04915090809322</v>
      </c>
      <c r="M617" s="306">
        <f t="shared" ca="1" si="277"/>
        <v>-1.4820277849356651</v>
      </c>
      <c r="N617" s="304">
        <f t="shared" ca="1" si="278"/>
        <v>-84.913937197935653</v>
      </c>
      <c r="P617" s="310">
        <f t="shared" ca="1" si="279"/>
        <v>23</v>
      </c>
      <c r="Q617" s="304">
        <f t="shared" ca="1" si="280"/>
        <v>0</v>
      </c>
      <c r="R617" s="306">
        <f t="shared" ca="1" si="281"/>
        <v>0</v>
      </c>
      <c r="S617" s="307">
        <f t="shared" ca="1" si="282"/>
        <v>7.2810000000000015</v>
      </c>
      <c r="T617" s="304">
        <f t="shared" ca="1" si="262"/>
        <v>71.426610000000025</v>
      </c>
      <c r="U617" s="311">
        <f t="shared" ca="1" si="263"/>
        <v>0</v>
      </c>
      <c r="V617" s="306">
        <f t="shared" ca="1" si="264"/>
        <v>1.2254951465902455</v>
      </c>
      <c r="W617" s="304">
        <f t="shared" ca="1" si="265"/>
        <v>57.835563093862092</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1.8280534057101212</v>
      </c>
      <c r="AH617" s="304">
        <f t="shared" ca="1" si="289"/>
        <v>-7.94332065302829</v>
      </c>
    </row>
    <row r="618" spans="1:34" x14ac:dyDescent="0.2">
      <c r="A618" s="347">
        <f t="shared" ca="1" si="267"/>
        <v>1E-4</v>
      </c>
      <c r="B618" s="304">
        <f t="shared" ca="1" si="268"/>
        <v>34.708700000000512</v>
      </c>
      <c r="D618" s="306">
        <f t="shared" ca="1" si="269"/>
        <v>-0.70419430835341257</v>
      </c>
      <c r="E618" s="307">
        <f t="shared" ca="1" si="270"/>
        <v>-1.8979213311682965</v>
      </c>
      <c r="F618" s="304">
        <f t="shared" ca="1" si="271"/>
        <v>2.0243505139231646</v>
      </c>
      <c r="G618" s="306">
        <f t="shared" ca="1" si="272"/>
        <v>10.630299111789729</v>
      </c>
      <c r="H618" s="307">
        <f t="shared" ca="1" si="273"/>
        <v>-119.4392693360102</v>
      </c>
      <c r="I618" s="304">
        <f t="shared" ca="1" si="274"/>
        <v>119.91139361514445</v>
      </c>
      <c r="J618" s="306">
        <f t="shared" ca="1" si="275"/>
        <v>772.03857426345655</v>
      </c>
      <c r="K618" s="307">
        <f t="shared" ca="1" si="276"/>
        <v>-4.0531401706535028</v>
      </c>
      <c r="L618" s="304">
        <f t="shared" ca="1" si="261"/>
        <v>772.04921351944506</v>
      </c>
      <c r="M618" s="306">
        <f t="shared" ca="1" si="277"/>
        <v>-1.4820285102013508</v>
      </c>
      <c r="N618" s="304">
        <f t="shared" ca="1" si="278"/>
        <v>-84.913978752598467</v>
      </c>
      <c r="P618" s="310">
        <f t="shared" ca="1" si="279"/>
        <v>23</v>
      </c>
      <c r="Q618" s="304">
        <f t="shared" ca="1" si="280"/>
        <v>0</v>
      </c>
      <c r="R618" s="306">
        <f t="shared" ca="1" si="281"/>
        <v>0</v>
      </c>
      <c r="S618" s="307">
        <f t="shared" ca="1" si="282"/>
        <v>7.2810000000000015</v>
      </c>
      <c r="T618" s="304">
        <f t="shared" ca="1" si="262"/>
        <v>71.426610000000025</v>
      </c>
      <c r="U618" s="311">
        <f t="shared" ca="1" si="263"/>
        <v>0</v>
      </c>
      <c r="V618" s="306">
        <f t="shared" ca="1" si="264"/>
        <v>1.2254966103124656</v>
      </c>
      <c r="W618" s="304">
        <f t="shared" ca="1" si="265"/>
        <v>57.835808510716888</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1.8280203296716424</v>
      </c>
      <c r="AH618" s="304">
        <f t="shared" ca="1" si="289"/>
        <v>-7.9433543598217389</v>
      </c>
    </row>
    <row r="619" spans="1:34" x14ac:dyDescent="0.2">
      <c r="A619" s="347">
        <f t="shared" ca="1" si="267"/>
        <v>1E-4</v>
      </c>
      <c r="B619" s="304">
        <f t="shared" ca="1" si="268"/>
        <v>34.708800000000515</v>
      </c>
      <c r="D619" s="306">
        <f t="shared" ca="1" si="269"/>
        <v>-0.70419155811650813</v>
      </c>
      <c r="E619" s="307">
        <f t="shared" ca="1" si="270"/>
        <v>-1.8978872466777013</v>
      </c>
      <c r="F619" s="304">
        <f t="shared" ca="1" si="271"/>
        <v>2.0243176014707824</v>
      </c>
      <c r="G619" s="306">
        <f t="shared" ca="1" si="272"/>
        <v>10.630228692633917</v>
      </c>
      <c r="H619" s="307">
        <f t="shared" ca="1" si="273"/>
        <v>-119.43945912473487</v>
      </c>
      <c r="I619" s="304">
        <f t="shared" ca="1" si="274"/>
        <v>119.91157641390137</v>
      </c>
      <c r="J619" s="306">
        <f t="shared" ca="1" si="275"/>
        <v>772.03857426345655</v>
      </c>
      <c r="K619" s="307">
        <f t="shared" ca="1" si="276"/>
        <v>-4.0650841070765402</v>
      </c>
      <c r="L619" s="304">
        <f t="shared" ca="1" si="261"/>
        <v>772.04927631566898</v>
      </c>
      <c r="M619" s="306">
        <f t="shared" ca="1" si="277"/>
        <v>-1.4820292354600209</v>
      </c>
      <c r="N619" s="304">
        <f t="shared" ca="1" si="278"/>
        <v>-84.914020306859328</v>
      </c>
      <c r="P619" s="310">
        <f t="shared" ca="1" si="279"/>
        <v>23</v>
      </c>
      <c r="Q619" s="304">
        <f t="shared" ca="1" si="280"/>
        <v>0</v>
      </c>
      <c r="R619" s="306">
        <f t="shared" ca="1" si="281"/>
        <v>0</v>
      </c>
      <c r="S619" s="307">
        <f t="shared" ca="1" si="282"/>
        <v>7.2810000000000015</v>
      </c>
      <c r="T619" s="304">
        <f t="shared" ca="1" si="262"/>
        <v>71.426610000000025</v>
      </c>
      <c r="U619" s="311">
        <f t="shared" ca="1" si="263"/>
        <v>0</v>
      </c>
      <c r="V619" s="306">
        <f t="shared" ca="1" si="264"/>
        <v>1.2254980740387602</v>
      </c>
      <c r="W619" s="304">
        <f t="shared" ca="1" si="265"/>
        <v>57.836053925263407</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1.8279872539389546</v>
      </c>
      <c r="AH619" s="304">
        <f t="shared" ca="1" si="289"/>
        <v>-7.943388066298156</v>
      </c>
    </row>
    <row r="620" spans="1:34" x14ac:dyDescent="0.2">
      <c r="A620" s="347">
        <f t="shared" ca="1" si="267"/>
        <v>1E-4</v>
      </c>
      <c r="B620" s="304">
        <f t="shared" ca="1" si="268"/>
        <v>34.708900000000519</v>
      </c>
      <c r="D620" s="306">
        <f t="shared" ca="1" si="269"/>
        <v>-0.70418880785793825</v>
      </c>
      <c r="E620" s="307">
        <f t="shared" ca="1" si="270"/>
        <v>-1.8978531625076513</v>
      </c>
      <c r="F620" s="304">
        <f t="shared" ca="1" si="271"/>
        <v>2.0242846893539155</v>
      </c>
      <c r="G620" s="306">
        <f t="shared" ca="1" si="272"/>
        <v>10.630158273753132</v>
      </c>
      <c r="H620" s="307">
        <f t="shared" ca="1" si="273"/>
        <v>-119.43964891005112</v>
      </c>
      <c r="I620" s="304">
        <f t="shared" ca="1" si="274"/>
        <v>119.91175920935076</v>
      </c>
      <c r="J620" s="306">
        <f t="shared" ca="1" si="275"/>
        <v>772.03857426345655</v>
      </c>
      <c r="K620" s="307">
        <f t="shared" ca="1" si="276"/>
        <v>-4.0770280624782798</v>
      </c>
      <c r="L620" s="304">
        <f t="shared" ca="1" si="261"/>
        <v>772.04933929676599</v>
      </c>
      <c r="M620" s="306">
        <f t="shared" ca="1" si="277"/>
        <v>-1.4820299607116754</v>
      </c>
      <c r="N620" s="304">
        <f t="shared" ca="1" si="278"/>
        <v>-84.914061860718206</v>
      </c>
      <c r="P620" s="310">
        <f t="shared" ca="1" si="279"/>
        <v>23</v>
      </c>
      <c r="Q620" s="304">
        <f t="shared" ca="1" si="280"/>
        <v>0</v>
      </c>
      <c r="R620" s="306">
        <f t="shared" ca="1" si="281"/>
        <v>0</v>
      </c>
      <c r="S620" s="307">
        <f t="shared" ca="1" si="282"/>
        <v>7.2810000000000015</v>
      </c>
      <c r="T620" s="304">
        <f t="shared" ca="1" si="262"/>
        <v>71.426610000000025</v>
      </c>
      <c r="U620" s="311">
        <f t="shared" ca="1" si="263"/>
        <v>0</v>
      </c>
      <c r="V620" s="306">
        <f t="shared" ca="1" si="264"/>
        <v>1.2254995377691289</v>
      </c>
      <c r="W620" s="304">
        <f t="shared" ca="1" si="265"/>
        <v>57.836299337501615</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1.8279541785120523</v>
      </c>
      <c r="AH620" s="304">
        <f t="shared" ca="1" si="289"/>
        <v>-7.9434217724575467</v>
      </c>
    </row>
    <row r="621" spans="1:34" x14ac:dyDescent="0.2">
      <c r="A621" s="347">
        <f t="shared" ca="1" si="267"/>
        <v>1E-4</v>
      </c>
      <c r="B621" s="304">
        <f t="shared" ca="1" si="268"/>
        <v>34.709000000000522</v>
      </c>
      <c r="D621" s="306">
        <f t="shared" ca="1" si="269"/>
        <v>-0.70418605757770203</v>
      </c>
      <c r="E621" s="307">
        <f t="shared" ca="1" si="270"/>
        <v>-1.8978190786581548</v>
      </c>
      <c r="F621" s="304">
        <f t="shared" ca="1" si="271"/>
        <v>2.0242517775725712</v>
      </c>
      <c r="G621" s="306">
        <f t="shared" ca="1" si="272"/>
        <v>10.630087855147375</v>
      </c>
      <c r="H621" s="307">
        <f t="shared" ca="1" si="273"/>
        <v>-119.43983869195898</v>
      </c>
      <c r="I621" s="304">
        <f t="shared" ca="1" si="274"/>
        <v>119.91194200149263</v>
      </c>
      <c r="J621" s="306">
        <f t="shared" ca="1" si="275"/>
        <v>772.03857426345655</v>
      </c>
      <c r="K621" s="307">
        <f t="shared" ca="1" si="276"/>
        <v>-4.0889720368583804</v>
      </c>
      <c r="L621" s="304">
        <f t="shared" ca="1" si="261"/>
        <v>772.04940246273679</v>
      </c>
      <c r="M621" s="306">
        <f t="shared" ca="1" si="277"/>
        <v>-1.4820306859563144</v>
      </c>
      <c r="N621" s="304">
        <f t="shared" ca="1" si="278"/>
        <v>-84.914103414175145</v>
      </c>
      <c r="P621" s="310">
        <f t="shared" ca="1" si="279"/>
        <v>23</v>
      </c>
      <c r="Q621" s="304">
        <f t="shared" ca="1" si="280"/>
        <v>0</v>
      </c>
      <c r="R621" s="306">
        <f t="shared" ca="1" si="281"/>
        <v>0</v>
      </c>
      <c r="S621" s="307">
        <f t="shared" ca="1" si="282"/>
        <v>7.2810000000000015</v>
      </c>
      <c r="T621" s="304">
        <f t="shared" ca="1" si="262"/>
        <v>71.426610000000025</v>
      </c>
      <c r="U621" s="311">
        <f t="shared" ca="1" si="263"/>
        <v>0</v>
      </c>
      <c r="V621" s="306">
        <f t="shared" ca="1" si="264"/>
        <v>1.2255010015035721</v>
      </c>
      <c r="W621" s="304">
        <f t="shared" ca="1" si="265"/>
        <v>57.83654474743156</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1.827921103390941</v>
      </c>
      <c r="AH621" s="304">
        <f t="shared" ca="1" si="289"/>
        <v>-7.9434554782999038</v>
      </c>
    </row>
    <row r="622" spans="1:34" x14ac:dyDescent="0.2">
      <c r="A622" s="347">
        <f t="shared" ca="1" si="267"/>
        <v>1E-4</v>
      </c>
      <c r="B622" s="304">
        <f t="shared" ca="1" si="268"/>
        <v>34.709100000000525</v>
      </c>
      <c r="D622" s="306">
        <f t="shared" ca="1" si="269"/>
        <v>-0.70418330727580181</v>
      </c>
      <c r="E622" s="307">
        <f t="shared" ca="1" si="270"/>
        <v>-1.8977849951292018</v>
      </c>
      <c r="F622" s="304">
        <f t="shared" ca="1" si="271"/>
        <v>2.0242188661267413</v>
      </c>
      <c r="G622" s="306">
        <f t="shared" ca="1" si="272"/>
        <v>10.630017436816647</v>
      </c>
      <c r="H622" s="307">
        <f t="shared" ca="1" si="273"/>
        <v>-119.4400284704585</v>
      </c>
      <c r="I622" s="304">
        <f t="shared" ca="1" si="274"/>
        <v>119.91212479032704</v>
      </c>
      <c r="J622" s="306">
        <f t="shared" ca="1" si="275"/>
        <v>772.03857426345655</v>
      </c>
      <c r="K622" s="307">
        <f t="shared" ca="1" si="276"/>
        <v>-4.1009160302165011</v>
      </c>
      <c r="L622" s="304">
        <f t="shared" ca="1" si="261"/>
        <v>772.04946581358217</v>
      </c>
      <c r="M622" s="306">
        <f t="shared" ca="1" si="277"/>
        <v>-1.4820314111939381</v>
      </c>
      <c r="N622" s="304">
        <f t="shared" ca="1" si="278"/>
        <v>-84.914144967230129</v>
      </c>
      <c r="P622" s="310">
        <f t="shared" ca="1" si="279"/>
        <v>23</v>
      </c>
      <c r="Q622" s="304">
        <f t="shared" ca="1" si="280"/>
        <v>0</v>
      </c>
      <c r="R622" s="306">
        <f t="shared" ca="1" si="281"/>
        <v>0</v>
      </c>
      <c r="S622" s="307">
        <f t="shared" ca="1" si="282"/>
        <v>7.2810000000000015</v>
      </c>
      <c r="T622" s="304">
        <f t="shared" ca="1" si="262"/>
        <v>71.426610000000025</v>
      </c>
      <c r="U622" s="311">
        <f t="shared" ca="1" si="263"/>
        <v>0</v>
      </c>
      <c r="V622" s="306">
        <f t="shared" ca="1" si="264"/>
        <v>1.2255024652420901</v>
      </c>
      <c r="W622" s="304">
        <f t="shared" ca="1" si="265"/>
        <v>57.836790155053286</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1.8278880285756172</v>
      </c>
      <c r="AH622" s="304">
        <f t="shared" ca="1" si="289"/>
        <v>-7.9434891838252364</v>
      </c>
    </row>
    <row r="623" spans="1:34" x14ac:dyDescent="0.2">
      <c r="A623" s="347">
        <f t="shared" ca="1" si="267"/>
        <v>1E-4</v>
      </c>
      <c r="B623" s="304">
        <f t="shared" ca="1" si="268"/>
        <v>34.709200000000529</v>
      </c>
      <c r="D623" s="306">
        <f t="shared" ca="1" si="269"/>
        <v>-0.70418055695223736</v>
      </c>
      <c r="E623" s="307">
        <f t="shared" ca="1" si="270"/>
        <v>-1.8977509119207889</v>
      </c>
      <c r="F623" s="304">
        <f t="shared" ca="1" si="271"/>
        <v>2.024185955016423</v>
      </c>
      <c r="G623" s="306">
        <f t="shared" ca="1" si="272"/>
        <v>10.629947018760951</v>
      </c>
      <c r="H623" s="307">
        <f t="shared" ca="1" si="273"/>
        <v>-119.44021824554969</v>
      </c>
      <c r="I623" s="304">
        <f t="shared" ca="1" si="274"/>
        <v>119.91230757585397</v>
      </c>
      <c r="J623" s="306">
        <f t="shared" ca="1" si="275"/>
        <v>772.03857426345655</v>
      </c>
      <c r="K623" s="307">
        <f t="shared" ca="1" si="276"/>
        <v>-4.1128600425523016</v>
      </c>
      <c r="L623" s="304">
        <f t="shared" ca="1" si="261"/>
        <v>772.04952934930304</v>
      </c>
      <c r="M623" s="306">
        <f t="shared" ca="1" si="277"/>
        <v>-1.4820321364245463</v>
      </c>
      <c r="N623" s="304">
        <f t="shared" ca="1" si="278"/>
        <v>-84.914186519883145</v>
      </c>
      <c r="P623" s="310">
        <f t="shared" ca="1" si="279"/>
        <v>23</v>
      </c>
      <c r="Q623" s="304">
        <f t="shared" ca="1" si="280"/>
        <v>0</v>
      </c>
      <c r="R623" s="306">
        <f t="shared" ca="1" si="281"/>
        <v>0</v>
      </c>
      <c r="S623" s="307">
        <f t="shared" ca="1" si="282"/>
        <v>7.2810000000000015</v>
      </c>
      <c r="T623" s="304">
        <f t="shared" ca="1" si="262"/>
        <v>71.426610000000025</v>
      </c>
      <c r="U623" s="311">
        <f t="shared" ca="1" si="263"/>
        <v>0</v>
      </c>
      <c r="V623" s="306">
        <f t="shared" ca="1" si="264"/>
        <v>1.2255039289846819</v>
      </c>
      <c r="W623" s="304">
        <f t="shared" ca="1" si="265"/>
        <v>57.837035560366687</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1.8278549540660682</v>
      </c>
      <c r="AH623" s="304">
        <f t="shared" ca="1" si="289"/>
        <v>-7.9435228890335496</v>
      </c>
    </row>
    <row r="624" spans="1:34" x14ac:dyDescent="0.2">
      <c r="A624" s="347">
        <f t="shared" ca="1" si="267"/>
        <v>1E-4</v>
      </c>
      <c r="B624" s="304">
        <f t="shared" ca="1" si="268"/>
        <v>34.709300000000532</v>
      </c>
      <c r="D624" s="306">
        <f t="shared" ca="1" si="269"/>
        <v>-0.70417780660701079</v>
      </c>
      <c r="E624" s="307">
        <f t="shared" ca="1" si="270"/>
        <v>-1.8977168290329294</v>
      </c>
      <c r="F624" s="304">
        <f t="shared" ca="1" si="271"/>
        <v>2.02415304424163</v>
      </c>
      <c r="G624" s="306">
        <f t="shared" ca="1" si="272"/>
        <v>10.629876600980291</v>
      </c>
      <c r="H624" s="307">
        <f t="shared" ca="1" si="273"/>
        <v>-119.44040801723258</v>
      </c>
      <c r="I624" s="304">
        <f t="shared" ca="1" si="274"/>
        <v>119.91249035807348</v>
      </c>
      <c r="J624" s="306">
        <f t="shared" ca="1" si="275"/>
        <v>772.03857426345655</v>
      </c>
      <c r="K624" s="307">
        <f t="shared" ca="1" si="276"/>
        <v>-4.124804073865441</v>
      </c>
      <c r="L624" s="304">
        <f t="shared" ca="1" si="261"/>
        <v>772.0495930699002</v>
      </c>
      <c r="M624" s="306">
        <f t="shared" ca="1" si="277"/>
        <v>-1.4820328616481393</v>
      </c>
      <c r="N624" s="304">
        <f t="shared" ca="1" si="278"/>
        <v>-84.914228072134222</v>
      </c>
      <c r="P624" s="310">
        <f t="shared" ca="1" si="279"/>
        <v>23</v>
      </c>
      <c r="Q624" s="304">
        <f t="shared" ca="1" si="280"/>
        <v>0</v>
      </c>
      <c r="R624" s="306">
        <f t="shared" ca="1" si="281"/>
        <v>0</v>
      </c>
      <c r="S624" s="307">
        <f t="shared" ca="1" si="282"/>
        <v>7.2810000000000015</v>
      </c>
      <c r="T624" s="304">
        <f t="shared" ca="1" si="262"/>
        <v>71.426610000000025</v>
      </c>
      <c r="U624" s="311">
        <f t="shared" ca="1" si="263"/>
        <v>0</v>
      </c>
      <c r="V624" s="306">
        <f t="shared" ca="1" si="264"/>
        <v>1.2255053927313484</v>
      </c>
      <c r="W624" s="304">
        <f t="shared" ca="1" si="265"/>
        <v>57.837280963371832</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1.8278218798623147</v>
      </c>
      <c r="AH624" s="304">
        <f t="shared" ca="1" si="289"/>
        <v>-7.9435565939248285</v>
      </c>
    </row>
    <row r="625" spans="1:34" x14ac:dyDescent="0.2">
      <c r="A625" s="347">
        <f t="shared" ca="1" si="267"/>
        <v>1E-4</v>
      </c>
      <c r="B625" s="304">
        <f t="shared" ca="1" si="268"/>
        <v>34.709400000000535</v>
      </c>
      <c r="D625" s="306">
        <f t="shared" ca="1" si="269"/>
        <v>-0.70417505624012255</v>
      </c>
      <c r="E625" s="307">
        <f t="shared" ca="1" si="270"/>
        <v>-1.8976827464656143</v>
      </c>
      <c r="F625" s="304">
        <f t="shared" ca="1" si="271"/>
        <v>2.0241201338023536</v>
      </c>
      <c r="G625" s="306">
        <f t="shared" ca="1" si="272"/>
        <v>10.629806183474667</v>
      </c>
      <c r="H625" s="307">
        <f t="shared" ca="1" si="273"/>
        <v>-119.44059778550724</v>
      </c>
      <c r="I625" s="304">
        <f t="shared" ca="1" si="274"/>
        <v>119.91267313698562</v>
      </c>
      <c r="J625" s="306">
        <f t="shared" ca="1" si="275"/>
        <v>772.03857426345655</v>
      </c>
      <c r="K625" s="307">
        <f t="shared" ca="1" si="276"/>
        <v>-4.1367481241555781</v>
      </c>
      <c r="L625" s="304">
        <f t="shared" ca="1" si="261"/>
        <v>772.04965697537443</v>
      </c>
      <c r="M625" s="306">
        <f t="shared" ca="1" si="277"/>
        <v>-1.4820335868647174</v>
      </c>
      <c r="N625" s="304">
        <f t="shared" ca="1" si="278"/>
        <v>-84.914269623983387</v>
      </c>
      <c r="P625" s="310">
        <f t="shared" ca="1" si="279"/>
        <v>23</v>
      </c>
      <c r="Q625" s="304">
        <f t="shared" ca="1" si="280"/>
        <v>0</v>
      </c>
      <c r="R625" s="306">
        <f t="shared" ca="1" si="281"/>
        <v>0</v>
      </c>
      <c r="S625" s="307">
        <f t="shared" ca="1" si="282"/>
        <v>7.2810000000000015</v>
      </c>
      <c r="T625" s="304">
        <f t="shared" ca="1" si="262"/>
        <v>71.426610000000025</v>
      </c>
      <c r="U625" s="311">
        <f t="shared" ca="1" si="263"/>
        <v>0</v>
      </c>
      <c r="V625" s="306">
        <f t="shared" ca="1" si="264"/>
        <v>1.225506856482089</v>
      </c>
      <c r="W625" s="304">
        <f t="shared" ca="1" si="265"/>
        <v>57.837526364068736</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1.8277888059643468</v>
      </c>
      <c r="AH625" s="304">
        <f t="shared" ca="1" si="289"/>
        <v>-7.9435902984990827</v>
      </c>
    </row>
    <row r="626" spans="1:34" x14ac:dyDescent="0.2">
      <c r="A626" s="347">
        <f t="shared" ca="1" si="267"/>
        <v>1E-4</v>
      </c>
      <c r="B626" s="304">
        <f t="shared" ca="1" si="268"/>
        <v>34.709500000000538</v>
      </c>
      <c r="D626" s="306">
        <f t="shared" ca="1" si="269"/>
        <v>-0.70417230585157065</v>
      </c>
      <c r="E626" s="307">
        <f t="shared" ca="1" si="270"/>
        <v>-1.8976486642188402</v>
      </c>
      <c r="F626" s="304">
        <f t="shared" ca="1" si="271"/>
        <v>2.0240872236985901</v>
      </c>
      <c r="G626" s="306">
        <f t="shared" ca="1" si="272"/>
        <v>10.629735766244082</v>
      </c>
      <c r="H626" s="307">
        <f t="shared" ca="1" si="273"/>
        <v>-119.44078755037366</v>
      </c>
      <c r="I626" s="304">
        <f t="shared" ca="1" si="274"/>
        <v>119.91285591259039</v>
      </c>
      <c r="J626" s="306">
        <f t="shared" ca="1" si="275"/>
        <v>772.03857426345655</v>
      </c>
      <c r="K626" s="307">
        <f t="shared" ca="1" si="276"/>
        <v>-4.1486921934223719</v>
      </c>
      <c r="L626" s="304">
        <f t="shared" ca="1" si="261"/>
        <v>772.04972106572677</v>
      </c>
      <c r="M626" s="306">
        <f t="shared" ca="1" si="277"/>
        <v>-1.4820343120742805</v>
      </c>
      <c r="N626" s="304">
        <f t="shared" ca="1" si="278"/>
        <v>-84.914311175430612</v>
      </c>
      <c r="P626" s="310">
        <f t="shared" ca="1" si="279"/>
        <v>23</v>
      </c>
      <c r="Q626" s="304">
        <f t="shared" ca="1" si="280"/>
        <v>0</v>
      </c>
      <c r="R626" s="306">
        <f t="shared" ca="1" si="281"/>
        <v>0</v>
      </c>
      <c r="S626" s="307">
        <f t="shared" ca="1" si="282"/>
        <v>7.2810000000000015</v>
      </c>
      <c r="T626" s="304">
        <f t="shared" ca="1" si="262"/>
        <v>71.426610000000025</v>
      </c>
      <c r="U626" s="311">
        <f t="shared" ca="1" si="263"/>
        <v>0</v>
      </c>
      <c r="V626" s="306">
        <f t="shared" ca="1" si="264"/>
        <v>1.2255083202369044</v>
      </c>
      <c r="W626" s="304">
        <f t="shared" ca="1" si="265"/>
        <v>57.8377717624574</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1.8277557323721627</v>
      </c>
      <c r="AH626" s="304">
        <f t="shared" ca="1" si="289"/>
        <v>-7.9436240027563141</v>
      </c>
    </row>
    <row r="627" spans="1:34" x14ac:dyDescent="0.2">
      <c r="A627" s="347">
        <f t="shared" ca="1" si="267"/>
        <v>1E-4</v>
      </c>
      <c r="B627" s="304">
        <f t="shared" ca="1" si="268"/>
        <v>34.709600000000542</v>
      </c>
      <c r="D627" s="306">
        <f t="shared" ca="1" si="269"/>
        <v>-0.70416955544135817</v>
      </c>
      <c r="E627" s="307">
        <f t="shared" ca="1" si="270"/>
        <v>-1.8976145822926096</v>
      </c>
      <c r="F627" s="304">
        <f t="shared" ca="1" si="271"/>
        <v>2.024054313930344</v>
      </c>
      <c r="G627" s="306">
        <f t="shared" ca="1" si="272"/>
        <v>10.629665349288537</v>
      </c>
      <c r="H627" s="307">
        <f t="shared" ca="1" si="273"/>
        <v>-119.44097731183189</v>
      </c>
      <c r="I627" s="304">
        <f t="shared" ca="1" si="274"/>
        <v>119.91303868488782</v>
      </c>
      <c r="J627" s="306">
        <f t="shared" ca="1" si="275"/>
        <v>772.03857426345655</v>
      </c>
      <c r="K627" s="307">
        <f t="shared" ca="1" si="276"/>
        <v>-4.1606362816654823</v>
      </c>
      <c r="L627" s="304">
        <f t="shared" ca="1" si="261"/>
        <v>772.04978534095778</v>
      </c>
      <c r="M627" s="306">
        <f t="shared" ca="1" si="277"/>
        <v>-1.4820350372768285</v>
      </c>
      <c r="N627" s="304">
        <f t="shared" ca="1" si="278"/>
        <v>-84.914352726475911</v>
      </c>
      <c r="P627" s="310">
        <f t="shared" ca="1" si="279"/>
        <v>23</v>
      </c>
      <c r="Q627" s="304">
        <f t="shared" ca="1" si="280"/>
        <v>0</v>
      </c>
      <c r="R627" s="306">
        <f t="shared" ca="1" si="281"/>
        <v>0</v>
      </c>
      <c r="S627" s="307">
        <f t="shared" ca="1" si="282"/>
        <v>7.2810000000000015</v>
      </c>
      <c r="T627" s="304">
        <f t="shared" ca="1" si="262"/>
        <v>71.426610000000025</v>
      </c>
      <c r="U627" s="311">
        <f t="shared" ca="1" si="263"/>
        <v>0</v>
      </c>
      <c r="V627" s="306">
        <f t="shared" ca="1" si="264"/>
        <v>1.2255097839957934</v>
      </c>
      <c r="W627" s="304">
        <f t="shared" ca="1" si="265"/>
        <v>57.838017158537781</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1.8277226590857598</v>
      </c>
      <c r="AH627" s="304">
        <f t="shared" ca="1" si="289"/>
        <v>-7.9436577066965235</v>
      </c>
    </row>
    <row r="628" spans="1:34" x14ac:dyDescent="0.2">
      <c r="A628" s="347">
        <f t="shared" ca="1" si="267"/>
        <v>1E-4</v>
      </c>
      <c r="B628" s="304">
        <f t="shared" ca="1" si="268"/>
        <v>34.709700000000545</v>
      </c>
      <c r="D628" s="306">
        <f t="shared" ca="1" si="269"/>
        <v>-0.70416680500948625</v>
      </c>
      <c r="E628" s="307">
        <f t="shared" ca="1" si="270"/>
        <v>-1.8975805006869262</v>
      </c>
      <c r="F628" s="304">
        <f t="shared" ca="1" si="271"/>
        <v>2.0240214044976188</v>
      </c>
      <c r="G628" s="306">
        <f t="shared" ca="1" si="272"/>
        <v>10.629594932608036</v>
      </c>
      <c r="H628" s="307">
        <f t="shared" ca="1" si="273"/>
        <v>-119.44116706988196</v>
      </c>
      <c r="I628" s="304">
        <f t="shared" ca="1" si="274"/>
        <v>119.91322145387798</v>
      </c>
      <c r="J628" s="306">
        <f t="shared" ca="1" si="275"/>
        <v>772.03857426345655</v>
      </c>
      <c r="K628" s="307">
        <f t="shared" ca="1" si="276"/>
        <v>-4.1725803888845681</v>
      </c>
      <c r="L628" s="304">
        <f t="shared" ca="1" si="261"/>
        <v>772.04984980106849</v>
      </c>
      <c r="M628" s="306">
        <f t="shared" ca="1" si="277"/>
        <v>-1.4820357624723619</v>
      </c>
      <c r="N628" s="304">
        <f t="shared" ca="1" si="278"/>
        <v>-84.9143942771193</v>
      </c>
      <c r="P628" s="310">
        <f t="shared" ca="1" si="279"/>
        <v>23</v>
      </c>
      <c r="Q628" s="304">
        <f t="shared" ca="1" si="280"/>
        <v>0</v>
      </c>
      <c r="R628" s="306">
        <f t="shared" ca="1" si="281"/>
        <v>0</v>
      </c>
      <c r="S628" s="307">
        <f t="shared" ca="1" si="282"/>
        <v>7.2810000000000015</v>
      </c>
      <c r="T628" s="304">
        <f t="shared" ca="1" si="262"/>
        <v>71.426610000000025</v>
      </c>
      <c r="U628" s="311">
        <f t="shared" ca="1" si="263"/>
        <v>0</v>
      </c>
      <c r="V628" s="306">
        <f t="shared" ca="1" si="264"/>
        <v>1.2255112477587569</v>
      </c>
      <c r="W628" s="304">
        <f t="shared" ca="1" si="265"/>
        <v>57.838262552309978</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1.8276895861051479</v>
      </c>
      <c r="AH628" s="304">
        <f t="shared" ca="1" si="289"/>
        <v>-7.9436914103197047</v>
      </c>
    </row>
    <row r="629" spans="1:34" x14ac:dyDescent="0.2">
      <c r="A629" s="347">
        <f t="shared" ca="1" si="267"/>
        <v>1E-4</v>
      </c>
      <c r="B629" s="304">
        <f t="shared" ca="1" si="268"/>
        <v>34.709800000000548</v>
      </c>
      <c r="D629" s="306">
        <f t="shared" ca="1" si="269"/>
        <v>-0.70416405455595377</v>
      </c>
      <c r="E629" s="307">
        <f t="shared" ca="1" si="270"/>
        <v>-1.8975464194017766</v>
      </c>
      <c r="F629" s="304">
        <f t="shared" ca="1" si="271"/>
        <v>2.0239884954004022</v>
      </c>
      <c r="G629" s="306">
        <f t="shared" ca="1" si="272"/>
        <v>10.629524516202581</v>
      </c>
      <c r="H629" s="307">
        <f t="shared" ca="1" si="273"/>
        <v>-119.44135682452389</v>
      </c>
      <c r="I629" s="304">
        <f t="shared" ca="1" si="274"/>
        <v>119.91340421956083</v>
      </c>
      <c r="J629" s="306">
        <f t="shared" ca="1" si="275"/>
        <v>772.03857426345655</v>
      </c>
      <c r="K629" s="307">
        <f t="shared" ca="1" si="276"/>
        <v>-4.1845245150792882</v>
      </c>
      <c r="L629" s="304">
        <f t="shared" ca="1" si="261"/>
        <v>772.04991444605957</v>
      </c>
      <c r="M629" s="306">
        <f t="shared" ca="1" si="277"/>
        <v>-1.4820364876608805</v>
      </c>
      <c r="N629" s="304">
        <f t="shared" ca="1" si="278"/>
        <v>-84.914435827360762</v>
      </c>
      <c r="P629" s="310">
        <f t="shared" ca="1" si="279"/>
        <v>23</v>
      </c>
      <c r="Q629" s="304">
        <f t="shared" ca="1" si="280"/>
        <v>0</v>
      </c>
      <c r="R629" s="306">
        <f t="shared" ca="1" si="281"/>
        <v>0</v>
      </c>
      <c r="S629" s="307">
        <f t="shared" ca="1" si="282"/>
        <v>7.2810000000000015</v>
      </c>
      <c r="T629" s="304">
        <f t="shared" ca="1" si="262"/>
        <v>71.426610000000025</v>
      </c>
      <c r="U629" s="311">
        <f t="shared" ca="1" si="263"/>
        <v>0</v>
      </c>
      <c r="V629" s="306">
        <f t="shared" ca="1" si="264"/>
        <v>1.2255127115257947</v>
      </c>
      <c r="W629" s="304">
        <f t="shared" ca="1" si="265"/>
        <v>57.83850794377387</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1.82765651343031</v>
      </c>
      <c r="AH629" s="304">
        <f t="shared" ca="1" si="289"/>
        <v>-7.9437251136258711</v>
      </c>
    </row>
    <row r="630" spans="1:34" x14ac:dyDescent="0.2">
      <c r="A630" s="347">
        <f t="shared" ca="1" si="267"/>
        <v>1E-4</v>
      </c>
      <c r="B630" s="304">
        <f t="shared" ca="1" si="268"/>
        <v>34.709900000000552</v>
      </c>
      <c r="D630" s="306">
        <f t="shared" ca="1" si="269"/>
        <v>-0.7041613040807625</v>
      </c>
      <c r="E630" s="307">
        <f t="shared" ca="1" si="270"/>
        <v>-1.8975123384371795</v>
      </c>
      <c r="F630" s="304">
        <f t="shared" ca="1" si="271"/>
        <v>2.0239555866387122</v>
      </c>
      <c r="G630" s="306">
        <f t="shared" ca="1" si="272"/>
        <v>10.629454100072174</v>
      </c>
      <c r="H630" s="307">
        <f t="shared" ca="1" si="273"/>
        <v>-119.44154657575774</v>
      </c>
      <c r="I630" s="304">
        <f t="shared" ca="1" si="274"/>
        <v>119.91358698193649</v>
      </c>
      <c r="J630" s="306">
        <f t="shared" ca="1" si="275"/>
        <v>772.03857426345655</v>
      </c>
      <c r="K630" s="307">
        <f t="shared" ca="1" si="276"/>
        <v>-4.1964686602493027</v>
      </c>
      <c r="L630" s="304">
        <f t="shared" ca="1" si="261"/>
        <v>772.04997927593206</v>
      </c>
      <c r="M630" s="306">
        <f t="shared" ca="1" si="277"/>
        <v>-1.4820372128423844</v>
      </c>
      <c r="N630" s="304">
        <f t="shared" ca="1" si="278"/>
        <v>-84.914477377200313</v>
      </c>
      <c r="P630" s="310">
        <f t="shared" ca="1" si="279"/>
        <v>23</v>
      </c>
      <c r="Q630" s="304">
        <f t="shared" ca="1" si="280"/>
        <v>0</v>
      </c>
      <c r="R630" s="306">
        <f t="shared" ca="1" si="281"/>
        <v>0</v>
      </c>
      <c r="S630" s="307">
        <f t="shared" ca="1" si="282"/>
        <v>7.2810000000000015</v>
      </c>
      <c r="T630" s="304">
        <f t="shared" ca="1" si="262"/>
        <v>71.426610000000025</v>
      </c>
      <c r="U630" s="311">
        <f t="shared" ca="1" si="263"/>
        <v>0</v>
      </c>
      <c r="V630" s="306">
        <f t="shared" ca="1" si="264"/>
        <v>1.2255141752969065</v>
      </c>
      <c r="W630" s="304">
        <f t="shared" ca="1" si="265"/>
        <v>57.838753332929578</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1.8276234410612648</v>
      </c>
      <c r="AH630" s="304">
        <f t="shared" ca="1" si="289"/>
        <v>-7.9437588166150057</v>
      </c>
    </row>
    <row r="631" spans="1:34" x14ac:dyDescent="0.2">
      <c r="A631" s="347">
        <f t="shared" ca="1" si="267"/>
        <v>1E-4</v>
      </c>
      <c r="B631" s="304">
        <f t="shared" ca="1" si="268"/>
        <v>34.710000000000555</v>
      </c>
      <c r="D631" s="306">
        <f t="shared" ca="1" si="269"/>
        <v>-0.70415855358391366</v>
      </c>
      <c r="E631" s="307">
        <f t="shared" ca="1" si="270"/>
        <v>-1.8974782577931144</v>
      </c>
      <c r="F631" s="304">
        <f t="shared" ca="1" si="271"/>
        <v>2.0239226782125304</v>
      </c>
      <c r="G631" s="306">
        <f t="shared" ca="1" si="272"/>
        <v>10.629383684216815</v>
      </c>
      <c r="H631" s="307">
        <f t="shared" ca="1" si="273"/>
        <v>-119.44173632358353</v>
      </c>
      <c r="I631" s="304">
        <f t="shared" ca="1" si="274"/>
        <v>119.91376974100493</v>
      </c>
      <c r="J631" s="306">
        <f t="shared" ca="1" si="275"/>
        <v>772.03857426345655</v>
      </c>
      <c r="K631" s="307">
        <f t="shared" ca="1" si="276"/>
        <v>-4.2084128243942693</v>
      </c>
      <c r="L631" s="304">
        <f t="shared" ca="1" si="261"/>
        <v>772.05004429068663</v>
      </c>
      <c r="M631" s="306">
        <f t="shared" ca="1" si="277"/>
        <v>-1.482037938016874</v>
      </c>
      <c r="N631" s="304">
        <f t="shared" ca="1" si="278"/>
        <v>-84.914518926637982</v>
      </c>
      <c r="P631" s="310">
        <f t="shared" ca="1" si="279"/>
        <v>23</v>
      </c>
      <c r="Q631" s="304">
        <f t="shared" ca="1" si="280"/>
        <v>0</v>
      </c>
      <c r="R631" s="306">
        <f t="shared" ca="1" si="281"/>
        <v>0</v>
      </c>
      <c r="S631" s="307">
        <f t="shared" ca="1" si="282"/>
        <v>7.2810000000000015</v>
      </c>
      <c r="T631" s="304">
        <f t="shared" ca="1" si="262"/>
        <v>71.426610000000025</v>
      </c>
      <c r="U631" s="311">
        <f t="shared" ca="1" si="263"/>
        <v>0</v>
      </c>
      <c r="V631" s="306">
        <f t="shared" ca="1" si="264"/>
        <v>1.2255156390720927</v>
      </c>
      <c r="W631" s="304">
        <f t="shared" ca="1" si="265"/>
        <v>57.838998719777067</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1.8275903689979929</v>
      </c>
      <c r="AH631" s="304">
        <f t="shared" ca="1" si="289"/>
        <v>-7.9437925192871264</v>
      </c>
    </row>
    <row r="632" spans="1:34" x14ac:dyDescent="0.2">
      <c r="A632" s="347">
        <f t="shared" ca="1" si="267"/>
        <v>1E-4</v>
      </c>
      <c r="B632" s="304">
        <f t="shared" ca="1" si="268"/>
        <v>34.710100000000558</v>
      </c>
      <c r="D632" s="306">
        <f t="shared" ca="1" si="269"/>
        <v>-0.70415580306540615</v>
      </c>
      <c r="E632" s="307">
        <f t="shared" ca="1" si="270"/>
        <v>-1.8974441774695903</v>
      </c>
      <c r="F632" s="304">
        <f t="shared" ca="1" si="271"/>
        <v>2.0238897701218654</v>
      </c>
      <c r="G632" s="306">
        <f t="shared" ca="1" si="272"/>
        <v>10.629313268636508</v>
      </c>
      <c r="H632" s="307">
        <f t="shared" ca="1" si="273"/>
        <v>-119.44192606800128</v>
      </c>
      <c r="I632" s="304">
        <f t="shared" ca="1" si="274"/>
        <v>119.91395249676617</v>
      </c>
      <c r="J632" s="306">
        <f t="shared" ca="1" si="275"/>
        <v>772.03857426345655</v>
      </c>
      <c r="K632" s="307">
        <f t="shared" ca="1" si="276"/>
        <v>-4.220357007513849</v>
      </c>
      <c r="L632" s="304">
        <f t="shared" ca="1" si="261"/>
        <v>772.05010949032419</v>
      </c>
      <c r="M632" s="306">
        <f t="shared" ca="1" si="277"/>
        <v>-1.482038663184349</v>
      </c>
      <c r="N632" s="304">
        <f t="shared" ca="1" si="278"/>
        <v>-84.914560475673738</v>
      </c>
      <c r="P632" s="310">
        <f t="shared" ca="1" si="279"/>
        <v>23</v>
      </c>
      <c r="Q632" s="304">
        <f t="shared" ca="1" si="280"/>
        <v>0</v>
      </c>
      <c r="R632" s="306">
        <f t="shared" ca="1" si="281"/>
        <v>0</v>
      </c>
      <c r="S632" s="307">
        <f t="shared" ca="1" si="282"/>
        <v>7.2810000000000015</v>
      </c>
      <c r="T632" s="304">
        <f t="shared" ca="1" si="262"/>
        <v>71.426610000000025</v>
      </c>
      <c r="U632" s="311">
        <f t="shared" ca="1" si="263"/>
        <v>0</v>
      </c>
      <c r="V632" s="306">
        <f t="shared" ca="1" si="264"/>
        <v>1.2255171028513527</v>
      </c>
      <c r="W632" s="304">
        <f t="shared" ca="1" si="265"/>
        <v>57.8392441043163</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1.8275572972405074</v>
      </c>
      <c r="AH632" s="304">
        <f t="shared" ca="1" si="289"/>
        <v>-7.9438262216422268</v>
      </c>
    </row>
    <row r="633" spans="1:34" x14ac:dyDescent="0.2">
      <c r="A633" s="347">
        <f t="shared" ca="1" si="267"/>
        <v>1E-4</v>
      </c>
      <c r="B633" s="304">
        <f t="shared" ca="1" si="268"/>
        <v>34.710200000000562</v>
      </c>
      <c r="D633" s="306">
        <f t="shared" ca="1" si="269"/>
        <v>-0.70415305252524307</v>
      </c>
      <c r="E633" s="307">
        <f t="shared" ca="1" si="270"/>
        <v>-1.8974100974666088</v>
      </c>
      <c r="F633" s="304">
        <f t="shared" ca="1" si="271"/>
        <v>2.0238568623667201</v>
      </c>
      <c r="G633" s="306">
        <f t="shared" ca="1" si="272"/>
        <v>10.629242853331256</v>
      </c>
      <c r="H633" s="307">
        <f t="shared" ca="1" si="273"/>
        <v>-119.44211580901103</v>
      </c>
      <c r="I633" s="304">
        <f t="shared" ca="1" si="274"/>
        <v>119.91413524922028</v>
      </c>
      <c r="J633" s="306">
        <f t="shared" ca="1" si="275"/>
        <v>772.03857426345655</v>
      </c>
      <c r="K633" s="307">
        <f t="shared" ca="1" si="276"/>
        <v>-4.2323012096076997</v>
      </c>
      <c r="L633" s="304">
        <f t="shared" ca="1" si="261"/>
        <v>772.05017487484554</v>
      </c>
      <c r="M633" s="306">
        <f t="shared" ca="1" si="277"/>
        <v>-1.4820393883448097</v>
      </c>
      <c r="N633" s="304">
        <f t="shared" ca="1" si="278"/>
        <v>-84.914602024307612</v>
      </c>
      <c r="P633" s="310">
        <f t="shared" ca="1" si="279"/>
        <v>23</v>
      </c>
      <c r="Q633" s="304">
        <f t="shared" ca="1" si="280"/>
        <v>0</v>
      </c>
      <c r="R633" s="306">
        <f t="shared" ca="1" si="281"/>
        <v>0</v>
      </c>
      <c r="S633" s="307">
        <f t="shared" ca="1" si="282"/>
        <v>7.2810000000000015</v>
      </c>
      <c r="T633" s="304">
        <f t="shared" ca="1" si="262"/>
        <v>71.426610000000025</v>
      </c>
      <c r="U633" s="311">
        <f t="shared" ca="1" si="263"/>
        <v>0</v>
      </c>
      <c r="V633" s="306">
        <f t="shared" ca="1" si="264"/>
        <v>1.2255185666346871</v>
      </c>
      <c r="W633" s="304">
        <f t="shared" ca="1" si="265"/>
        <v>57.839489486547343</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1.8275242257888067</v>
      </c>
      <c r="AH633" s="304">
        <f t="shared" ca="1" si="289"/>
        <v>-7.9438599236803036</v>
      </c>
    </row>
    <row r="634" spans="1:34" x14ac:dyDescent="0.2">
      <c r="A634" s="347">
        <f t="shared" ca="1" si="267"/>
        <v>1E-4</v>
      </c>
      <c r="B634" s="304">
        <f t="shared" ca="1" si="268"/>
        <v>34.710300000000565</v>
      </c>
      <c r="D634" s="306">
        <f t="shared" ca="1" si="269"/>
        <v>-0.70415030196342288</v>
      </c>
      <c r="E634" s="307">
        <f t="shared" ca="1" si="270"/>
        <v>-1.897376017784163</v>
      </c>
      <c r="F634" s="304">
        <f t="shared" ca="1" si="271"/>
        <v>2.0238239549470869</v>
      </c>
      <c r="G634" s="306">
        <f t="shared" ca="1" si="272"/>
        <v>10.62917243830106</v>
      </c>
      <c r="H634" s="307">
        <f t="shared" ca="1" si="273"/>
        <v>-119.4423055466128</v>
      </c>
      <c r="I634" s="304">
        <f t="shared" ca="1" si="274"/>
        <v>119.91431799836727</v>
      </c>
      <c r="J634" s="306">
        <f t="shared" ca="1" si="275"/>
        <v>772.03857426345655</v>
      </c>
      <c r="K634" s="307">
        <f t="shared" ca="1" si="276"/>
        <v>-4.2442454306754813</v>
      </c>
      <c r="L634" s="304">
        <f t="shared" ca="1" si="261"/>
        <v>772.05024044425147</v>
      </c>
      <c r="M634" s="306">
        <f t="shared" ca="1" si="277"/>
        <v>-1.4820401134982564</v>
      </c>
      <c r="N634" s="304">
        <f t="shared" ca="1" si="278"/>
        <v>-84.914643572539603</v>
      </c>
      <c r="P634" s="310">
        <f t="shared" ca="1" si="279"/>
        <v>23</v>
      </c>
      <c r="Q634" s="304">
        <f t="shared" ca="1" si="280"/>
        <v>0</v>
      </c>
      <c r="R634" s="306">
        <f t="shared" ca="1" si="281"/>
        <v>0</v>
      </c>
      <c r="S634" s="307">
        <f t="shared" ca="1" si="282"/>
        <v>7.2810000000000015</v>
      </c>
      <c r="T634" s="304">
        <f t="shared" ca="1" si="262"/>
        <v>71.426610000000025</v>
      </c>
      <c r="U634" s="311">
        <f t="shared" ca="1" si="263"/>
        <v>0</v>
      </c>
      <c r="V634" s="306">
        <f t="shared" ca="1" si="264"/>
        <v>1.225520030422095</v>
      </c>
      <c r="W634" s="304">
        <f t="shared" ca="1" si="265"/>
        <v>57.839734866470131</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1.8274911546428836</v>
      </c>
      <c r="AH634" s="304">
        <f t="shared" ca="1" si="289"/>
        <v>-7.9438936254013637</v>
      </c>
    </row>
    <row r="635" spans="1:34" x14ac:dyDescent="0.2">
      <c r="A635" s="347">
        <f t="shared" ca="1" si="267"/>
        <v>1E-4</v>
      </c>
      <c r="B635" s="304">
        <f t="shared" ca="1" si="268"/>
        <v>34.710400000000568</v>
      </c>
      <c r="D635" s="306">
        <f t="shared" ca="1" si="269"/>
        <v>-0.70414755137994622</v>
      </c>
      <c r="E635" s="307">
        <f t="shared" ca="1" si="270"/>
        <v>-1.8973419384222616</v>
      </c>
      <c r="F635" s="304">
        <f t="shared" ca="1" si="271"/>
        <v>2.023791047862975</v>
      </c>
      <c r="G635" s="306">
        <f t="shared" ca="1" si="272"/>
        <v>10.629102023545922</v>
      </c>
      <c r="H635" s="307">
        <f t="shared" ca="1" si="273"/>
        <v>-119.44249528080664</v>
      </c>
      <c r="I635" s="304">
        <f t="shared" ca="1" si="274"/>
        <v>119.91450074420717</v>
      </c>
      <c r="J635" s="306">
        <f t="shared" ca="1" si="275"/>
        <v>772.03857426345655</v>
      </c>
      <c r="K635" s="307">
        <f t="shared" ca="1" si="276"/>
        <v>-4.2561896707168527</v>
      </c>
      <c r="L635" s="304">
        <f t="shared" ca="1" si="261"/>
        <v>772.0503061985429</v>
      </c>
      <c r="M635" s="306">
        <f t="shared" ca="1" si="277"/>
        <v>-1.4820408386446888</v>
      </c>
      <c r="N635" s="304">
        <f t="shared" ca="1" si="278"/>
        <v>-84.914685120369711</v>
      </c>
      <c r="P635" s="310">
        <f t="shared" ca="1" si="279"/>
        <v>23</v>
      </c>
      <c r="Q635" s="304">
        <f t="shared" ca="1" si="280"/>
        <v>0</v>
      </c>
      <c r="R635" s="306">
        <f t="shared" ca="1" si="281"/>
        <v>0</v>
      </c>
      <c r="S635" s="307">
        <f t="shared" ca="1" si="282"/>
        <v>7.2810000000000015</v>
      </c>
      <c r="T635" s="304">
        <f t="shared" ca="1" si="262"/>
        <v>71.426610000000025</v>
      </c>
      <c r="U635" s="311">
        <f t="shared" ca="1" si="263"/>
        <v>0</v>
      </c>
      <c r="V635" s="306">
        <f t="shared" ca="1" si="264"/>
        <v>1.225521494213577</v>
      </c>
      <c r="W635" s="304">
        <f t="shared" ca="1" si="265"/>
        <v>57.839980244084721</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1.8274580838027452</v>
      </c>
      <c r="AH635" s="304">
        <f t="shared" ca="1" si="289"/>
        <v>-7.9439273268054</v>
      </c>
    </row>
    <row r="636" spans="1:34" x14ac:dyDescent="0.2">
      <c r="A636" s="347">
        <f t="shared" ca="1" si="267"/>
        <v>1E-4</v>
      </c>
      <c r="B636" s="304">
        <f t="shared" ca="1" si="268"/>
        <v>34.710500000000572</v>
      </c>
      <c r="D636" s="306">
        <f t="shared" ca="1" si="269"/>
        <v>-0.70414480077481523</v>
      </c>
      <c r="E636" s="307">
        <f t="shared" ca="1" si="270"/>
        <v>-1.897307859380895</v>
      </c>
      <c r="F636" s="304">
        <f t="shared" ca="1" si="271"/>
        <v>2.023758141114377</v>
      </c>
      <c r="G636" s="306">
        <f t="shared" ca="1" si="272"/>
        <v>10.629031609065844</v>
      </c>
      <c r="H636" s="307">
        <f t="shared" ca="1" si="273"/>
        <v>-119.44268501159257</v>
      </c>
      <c r="I636" s="304">
        <f t="shared" ca="1" si="274"/>
        <v>119.91468348674003</v>
      </c>
      <c r="J636" s="306">
        <f t="shared" ca="1" si="275"/>
        <v>772.03857426345655</v>
      </c>
      <c r="K636" s="307">
        <f t="shared" ca="1" si="276"/>
        <v>-4.2681339297314729</v>
      </c>
      <c r="L636" s="304">
        <f t="shared" ca="1" si="261"/>
        <v>772.0503721377205</v>
      </c>
      <c r="M636" s="306">
        <f t="shared" ca="1" si="277"/>
        <v>-1.4820415637841071</v>
      </c>
      <c r="N636" s="304">
        <f t="shared" ca="1" si="278"/>
        <v>-84.914726667797936</v>
      </c>
      <c r="P636" s="310">
        <f t="shared" ca="1" si="279"/>
        <v>23</v>
      </c>
      <c r="Q636" s="304">
        <f t="shared" ca="1" si="280"/>
        <v>0</v>
      </c>
      <c r="R636" s="306">
        <f t="shared" ca="1" si="281"/>
        <v>0</v>
      </c>
      <c r="S636" s="307">
        <f t="shared" ca="1" si="282"/>
        <v>7.2810000000000015</v>
      </c>
      <c r="T636" s="304">
        <f t="shared" ca="1" si="262"/>
        <v>71.426610000000025</v>
      </c>
      <c r="U636" s="311">
        <f t="shared" ca="1" si="263"/>
        <v>0</v>
      </c>
      <c r="V636" s="306">
        <f t="shared" ca="1" si="264"/>
        <v>1.2255229580091334</v>
      </c>
      <c r="W636" s="304">
        <f t="shared" ca="1" si="265"/>
        <v>57.840225619391134</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1.8274250132683862</v>
      </c>
      <c r="AH636" s="304">
        <f t="shared" ca="1" si="289"/>
        <v>-7.9439610278924198</v>
      </c>
    </row>
    <row r="637" spans="1:34" x14ac:dyDescent="0.2">
      <c r="A637" s="347">
        <f t="shared" ca="1" si="267"/>
        <v>1E-4</v>
      </c>
      <c r="B637" s="304">
        <f t="shared" ca="1" si="268"/>
        <v>34.710600000000575</v>
      </c>
      <c r="D637" s="306">
        <f t="shared" ca="1" si="269"/>
        <v>-0.70414205014803155</v>
      </c>
      <c r="E637" s="307">
        <f t="shared" ca="1" si="270"/>
        <v>-1.897273780660063</v>
      </c>
      <c r="F637" s="304">
        <f t="shared" ca="1" si="271"/>
        <v>2.0237252347012928</v>
      </c>
      <c r="G637" s="306">
        <f t="shared" ca="1" si="272"/>
        <v>10.62896119486083</v>
      </c>
      <c r="H637" s="307">
        <f t="shared" ca="1" si="273"/>
        <v>-119.44287473897064</v>
      </c>
      <c r="I637" s="304">
        <f t="shared" ca="1" si="274"/>
        <v>119.91486622596587</v>
      </c>
      <c r="J637" s="306">
        <f t="shared" ca="1" si="275"/>
        <v>772.03857426345655</v>
      </c>
      <c r="K637" s="307">
        <f t="shared" ca="1" si="276"/>
        <v>-4.2800782077190007</v>
      </c>
      <c r="L637" s="304">
        <f t="shared" ca="1" si="261"/>
        <v>772.05043826178542</v>
      </c>
      <c r="M637" s="306">
        <f t="shared" ca="1" si="277"/>
        <v>-1.4820422889165117</v>
      </c>
      <c r="N637" s="304">
        <f t="shared" ca="1" si="278"/>
        <v>-84.914768214824306</v>
      </c>
      <c r="P637" s="310">
        <f t="shared" ca="1" si="279"/>
        <v>23</v>
      </c>
      <c r="Q637" s="304">
        <f t="shared" ca="1" si="280"/>
        <v>0</v>
      </c>
      <c r="R637" s="306">
        <f t="shared" ca="1" si="281"/>
        <v>0</v>
      </c>
      <c r="S637" s="307">
        <f t="shared" ca="1" si="282"/>
        <v>7.2810000000000015</v>
      </c>
      <c r="T637" s="304">
        <f t="shared" ca="1" si="262"/>
        <v>71.426610000000025</v>
      </c>
      <c r="U637" s="311">
        <f t="shared" ca="1" si="263"/>
        <v>0</v>
      </c>
      <c r="V637" s="306">
        <f t="shared" ca="1" si="264"/>
        <v>1.2255244218087633</v>
      </c>
      <c r="W637" s="304">
        <f t="shared" ca="1" si="265"/>
        <v>57.840470992389335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1.8273919430398058</v>
      </c>
      <c r="AH637" s="304">
        <f t="shared" ca="1" si="289"/>
        <v>-7.9439947286624255</v>
      </c>
    </row>
    <row r="638" spans="1:34" x14ac:dyDescent="0.2">
      <c r="A638" s="347">
        <f t="shared" ca="1" si="267"/>
        <v>1E-4</v>
      </c>
      <c r="B638" s="304">
        <f t="shared" ca="1" si="268"/>
        <v>34.710700000000578</v>
      </c>
      <c r="D638" s="306">
        <f t="shared" ca="1" si="269"/>
        <v>-0.70413929949959264</v>
      </c>
      <c r="E638" s="307">
        <f t="shared" ca="1" si="270"/>
        <v>-1.8972397022597685</v>
      </c>
      <c r="F638" s="304">
        <f t="shared" ca="1" si="271"/>
        <v>2.0236923286237243</v>
      </c>
      <c r="G638" s="306">
        <f t="shared" ca="1" si="272"/>
        <v>10.628890780930879</v>
      </c>
      <c r="H638" s="307">
        <f t="shared" ca="1" si="273"/>
        <v>-119.44306446294087</v>
      </c>
      <c r="I638" s="304">
        <f t="shared" ca="1" si="274"/>
        <v>119.91504896188469</v>
      </c>
      <c r="J638" s="306">
        <f t="shared" ca="1" si="275"/>
        <v>772.03857426345655</v>
      </c>
      <c r="K638" s="307">
        <f t="shared" ca="1" si="276"/>
        <v>-4.2920225046790961</v>
      </c>
      <c r="L638" s="304">
        <f t="shared" ca="1" si="261"/>
        <v>772.0505045707381</v>
      </c>
      <c r="M638" s="306">
        <f t="shared" ca="1" si="277"/>
        <v>-1.4820430140419023</v>
      </c>
      <c r="N638" s="304">
        <f t="shared" ca="1" si="278"/>
        <v>-84.914809761448808</v>
      </c>
      <c r="P638" s="310">
        <f t="shared" ca="1" si="279"/>
        <v>23</v>
      </c>
      <c r="Q638" s="304">
        <f t="shared" ca="1" si="280"/>
        <v>0</v>
      </c>
      <c r="R638" s="306">
        <f t="shared" ca="1" si="281"/>
        <v>0</v>
      </c>
      <c r="S638" s="307">
        <f t="shared" ca="1" si="282"/>
        <v>7.2810000000000015</v>
      </c>
      <c r="T638" s="304">
        <f t="shared" ca="1" si="262"/>
        <v>71.426610000000025</v>
      </c>
      <c r="U638" s="311">
        <f t="shared" ca="1" si="263"/>
        <v>0</v>
      </c>
      <c r="V638" s="306">
        <f t="shared" ca="1" si="264"/>
        <v>1.2255258856124676</v>
      </c>
      <c r="W638" s="304">
        <f t="shared" ca="1" si="265"/>
        <v>57.840716363079338</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1.8273588731170065</v>
      </c>
      <c r="AH638" s="304">
        <f t="shared" ca="1" si="289"/>
        <v>-7.9440284291154128</v>
      </c>
    </row>
    <row r="639" spans="1:34" x14ac:dyDescent="0.2">
      <c r="A639" s="347">
        <f t="shared" ca="1" si="267"/>
        <v>1E-4</v>
      </c>
      <c r="B639" s="304">
        <f t="shared" ca="1" si="268"/>
        <v>34.710800000000582</v>
      </c>
      <c r="D639" s="306">
        <f t="shared" ca="1" si="269"/>
        <v>-0.70413654882950183</v>
      </c>
      <c r="E639" s="307">
        <f t="shared" ca="1" si="270"/>
        <v>-1.8972056241800095</v>
      </c>
      <c r="F639" s="304">
        <f t="shared" ca="1" si="271"/>
        <v>2.0236594228816718</v>
      </c>
      <c r="G639" s="306">
        <f t="shared" ca="1" si="272"/>
        <v>10.628820367275996</v>
      </c>
      <c r="H639" s="307">
        <f t="shared" ca="1" si="273"/>
        <v>-119.44325418350329</v>
      </c>
      <c r="I639" s="304">
        <f t="shared" ca="1" si="274"/>
        <v>119.91523169449657</v>
      </c>
      <c r="J639" s="306">
        <f t="shared" ca="1" si="275"/>
        <v>772.03857426345655</v>
      </c>
      <c r="K639" s="307">
        <f t="shared" ca="1" si="276"/>
        <v>-4.3039668206114179</v>
      </c>
      <c r="L639" s="304">
        <f t="shared" ca="1" si="261"/>
        <v>772.05057106457969</v>
      </c>
      <c r="M639" s="306">
        <f t="shared" ca="1" si="277"/>
        <v>-1.4820437391602794</v>
      </c>
      <c r="N639" s="304">
        <f t="shared" ca="1" si="278"/>
        <v>-84.914851307671455</v>
      </c>
      <c r="P639" s="310">
        <f t="shared" ca="1" si="279"/>
        <v>23</v>
      </c>
      <c r="Q639" s="304">
        <f t="shared" ca="1" si="280"/>
        <v>0</v>
      </c>
      <c r="R639" s="306">
        <f t="shared" ca="1" si="281"/>
        <v>0</v>
      </c>
      <c r="S639" s="307">
        <f t="shared" ca="1" si="282"/>
        <v>7.2810000000000015</v>
      </c>
      <c r="T639" s="304">
        <f t="shared" ca="1" si="262"/>
        <v>71.426610000000025</v>
      </c>
      <c r="U639" s="311">
        <f t="shared" ca="1" si="263"/>
        <v>0</v>
      </c>
      <c r="V639" s="306">
        <f t="shared" ca="1" si="264"/>
        <v>1.2255273494202454</v>
      </c>
      <c r="W639" s="304">
        <f t="shared" ca="1" si="265"/>
        <v>57.840961731461157</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1.8273258034999866</v>
      </c>
      <c r="AH639" s="304">
        <f t="shared" ca="1" si="289"/>
        <v>-7.9440621292513836</v>
      </c>
    </row>
    <row r="640" spans="1:34" x14ac:dyDescent="0.2">
      <c r="A640" s="347">
        <f t="shared" ca="1" si="267"/>
        <v>1E-4</v>
      </c>
      <c r="B640" s="304">
        <f t="shared" ca="1" si="268"/>
        <v>34.710900000000585</v>
      </c>
      <c r="D640" s="306">
        <f t="shared" ca="1" si="269"/>
        <v>-0.70413379813775712</v>
      </c>
      <c r="E640" s="307">
        <f t="shared" ca="1" si="270"/>
        <v>-1.8971715464207843</v>
      </c>
      <c r="F640" s="304">
        <f t="shared" ca="1" si="271"/>
        <v>2.0236265174751327</v>
      </c>
      <c r="G640" s="306">
        <f t="shared" ca="1" si="272"/>
        <v>10.628749953896182</v>
      </c>
      <c r="H640" s="307">
        <f t="shared" ca="1" si="273"/>
        <v>-119.44344390065793</v>
      </c>
      <c r="I640" s="304">
        <f t="shared" ca="1" si="274"/>
        <v>119.91541442380151</v>
      </c>
      <c r="J640" s="306">
        <f t="shared" ca="1" si="275"/>
        <v>772.03857426345655</v>
      </c>
      <c r="K640" s="307">
        <f t="shared" ca="1" si="276"/>
        <v>-4.315911155515626</v>
      </c>
      <c r="L640" s="304">
        <f t="shared" ca="1" si="261"/>
        <v>772.05063774331086</v>
      </c>
      <c r="M640" s="306">
        <f t="shared" ca="1" si="277"/>
        <v>-1.4820444642716426</v>
      </c>
      <c r="N640" s="304">
        <f t="shared" ca="1" si="278"/>
        <v>-84.914892853492248</v>
      </c>
      <c r="P640" s="310">
        <f t="shared" ca="1" si="279"/>
        <v>23</v>
      </c>
      <c r="Q640" s="304">
        <f t="shared" ca="1" si="280"/>
        <v>0</v>
      </c>
      <c r="R640" s="306">
        <f t="shared" ca="1" si="281"/>
        <v>0</v>
      </c>
      <c r="S640" s="307">
        <f t="shared" ca="1" si="282"/>
        <v>7.2810000000000015</v>
      </c>
      <c r="T640" s="304">
        <f t="shared" ca="1" si="262"/>
        <v>71.426610000000025</v>
      </c>
      <c r="U640" s="311">
        <f t="shared" ca="1" si="263"/>
        <v>0</v>
      </c>
      <c r="V640" s="306">
        <f t="shared" ca="1" si="264"/>
        <v>1.2255288132320969</v>
      </c>
      <c r="W640" s="304">
        <f t="shared" ca="1" si="265"/>
        <v>57.841207097534763</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1.8272927341887453</v>
      </c>
      <c r="AH640" s="304">
        <f t="shared" ca="1" si="289"/>
        <v>-7.9440958290703403</v>
      </c>
    </row>
    <row r="641" spans="1:34" x14ac:dyDescent="0.2">
      <c r="A641" s="347">
        <f t="shared" ca="1" si="267"/>
        <v>1E-4</v>
      </c>
      <c r="B641" s="304">
        <f t="shared" ca="1" si="268"/>
        <v>34.711000000000588</v>
      </c>
      <c r="D641" s="306">
        <f t="shared" ca="1" si="269"/>
        <v>-0.70413104742436328</v>
      </c>
      <c r="E641" s="307">
        <f t="shared" ca="1" si="270"/>
        <v>-1.8971374689820983</v>
      </c>
      <c r="F641" s="304">
        <f t="shared" ca="1" si="271"/>
        <v>2.0235936124041145</v>
      </c>
      <c r="G641" s="306">
        <f t="shared" ca="1" si="272"/>
        <v>10.62867954079144</v>
      </c>
      <c r="H641" s="307">
        <f t="shared" ca="1" si="273"/>
        <v>-119.44363361440482</v>
      </c>
      <c r="I641" s="304">
        <f t="shared" ca="1" si="274"/>
        <v>119.91559714979955</v>
      </c>
      <c r="J641" s="306">
        <f t="shared" ca="1" si="275"/>
        <v>772.03857426345655</v>
      </c>
      <c r="K641" s="307">
        <f t="shared" ca="1" si="276"/>
        <v>-4.3278555093913793</v>
      </c>
      <c r="L641" s="304">
        <f t="shared" ca="1" si="261"/>
        <v>772.05070460693241</v>
      </c>
      <c r="M641" s="306">
        <f t="shared" ca="1" si="277"/>
        <v>-1.4820451893759925</v>
      </c>
      <c r="N641" s="304">
        <f t="shared" ca="1" si="278"/>
        <v>-84.9149343989112</v>
      </c>
      <c r="P641" s="310">
        <f t="shared" ca="1" si="279"/>
        <v>23</v>
      </c>
      <c r="Q641" s="304">
        <f t="shared" ca="1" si="280"/>
        <v>0</v>
      </c>
      <c r="R641" s="306">
        <f t="shared" ca="1" si="281"/>
        <v>0</v>
      </c>
      <c r="S641" s="307">
        <f t="shared" ca="1" si="282"/>
        <v>7.2810000000000015</v>
      </c>
      <c r="T641" s="304">
        <f t="shared" ca="1" si="262"/>
        <v>71.426610000000025</v>
      </c>
      <c r="U641" s="311">
        <f t="shared" ca="1" si="263"/>
        <v>0</v>
      </c>
      <c r="V641" s="306">
        <f t="shared" ca="1" si="264"/>
        <v>1.225530277048023</v>
      </c>
      <c r="W641" s="304">
        <f t="shared" ca="1" si="265"/>
        <v>57.841452461300243</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1.8272596651832878</v>
      </c>
      <c r="AH641" s="304">
        <f t="shared" ca="1" si="289"/>
        <v>-7.9441295285722777</v>
      </c>
    </row>
    <row r="642" spans="1:34" x14ac:dyDescent="0.2">
      <c r="A642" s="347">
        <f t="shared" ca="1" si="267"/>
        <v>1E-4</v>
      </c>
      <c r="B642" s="304">
        <f t="shared" ca="1" si="268"/>
        <v>34.711100000000592</v>
      </c>
      <c r="D642" s="306">
        <f t="shared" ca="1" si="269"/>
        <v>-0.70412829668931709</v>
      </c>
      <c r="E642" s="307">
        <f t="shared" ca="1" si="270"/>
        <v>-1.8971033918639382</v>
      </c>
      <c r="F642" s="304">
        <f t="shared" ca="1" si="271"/>
        <v>2.0235607076686031</v>
      </c>
      <c r="G642" s="306">
        <f t="shared" ca="1" si="272"/>
        <v>10.628609127961772</v>
      </c>
      <c r="H642" s="307">
        <f t="shared" ca="1" si="273"/>
        <v>-119.443823324744</v>
      </c>
      <c r="I642" s="304">
        <f t="shared" ca="1" si="274"/>
        <v>119.91577987249072</v>
      </c>
      <c r="J642" s="306">
        <f t="shared" ca="1" si="275"/>
        <v>772.03857426345655</v>
      </c>
      <c r="K642" s="307">
        <f t="shared" ca="1" si="276"/>
        <v>-4.3397998822383368</v>
      </c>
      <c r="L642" s="304">
        <f t="shared" ca="1" si="261"/>
        <v>772.05077165544526</v>
      </c>
      <c r="M642" s="306">
        <f t="shared" ca="1" si="277"/>
        <v>-1.4820459144733289</v>
      </c>
      <c r="N642" s="304">
        <f t="shared" ca="1" si="278"/>
        <v>-84.914975943928312</v>
      </c>
      <c r="P642" s="310">
        <f t="shared" ca="1" si="279"/>
        <v>23</v>
      </c>
      <c r="Q642" s="304">
        <f t="shared" ca="1" si="280"/>
        <v>0</v>
      </c>
      <c r="R642" s="306">
        <f t="shared" ca="1" si="281"/>
        <v>0</v>
      </c>
      <c r="S642" s="307">
        <f t="shared" ca="1" si="282"/>
        <v>7.2810000000000015</v>
      </c>
      <c r="T642" s="304">
        <f t="shared" ca="1" si="262"/>
        <v>71.426610000000025</v>
      </c>
      <c r="U642" s="311">
        <f t="shared" ca="1" si="263"/>
        <v>0</v>
      </c>
      <c r="V642" s="306">
        <f t="shared" ca="1" si="264"/>
        <v>1.225531740868022</v>
      </c>
      <c r="W642" s="304">
        <f t="shared" ca="1" si="265"/>
        <v>57.841697822757482</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1.8272265964835999</v>
      </c>
      <c r="AH642" s="304">
        <f t="shared" ca="1" si="289"/>
        <v>-7.9441632277572083</v>
      </c>
    </row>
    <row r="643" spans="1:34" x14ac:dyDescent="0.2">
      <c r="A643" s="347">
        <f t="shared" ca="1" si="267"/>
        <v>1E-4</v>
      </c>
      <c r="B643" s="304">
        <f t="shared" ca="1" si="268"/>
        <v>34.711200000000595</v>
      </c>
      <c r="D643" s="306">
        <f t="shared" ca="1" si="269"/>
        <v>-0.70412554593262078</v>
      </c>
      <c r="E643" s="307">
        <f t="shared" ca="1" si="270"/>
        <v>-1.8970693150663198</v>
      </c>
      <c r="F643" s="304">
        <f t="shared" ca="1" si="271"/>
        <v>2.0235278032686153</v>
      </c>
      <c r="G643" s="306">
        <f t="shared" ca="1" si="272"/>
        <v>10.628538715407178</v>
      </c>
      <c r="H643" s="307">
        <f t="shared" ca="1" si="273"/>
        <v>-119.44401303167551</v>
      </c>
      <c r="I643" s="304">
        <f t="shared" ca="1" si="274"/>
        <v>119.91596259187506</v>
      </c>
      <c r="J643" s="306">
        <f t="shared" ca="1" si="275"/>
        <v>772.03857426345655</v>
      </c>
      <c r="K643" s="307">
        <f t="shared" ca="1" si="276"/>
        <v>-4.3517442740561574</v>
      </c>
      <c r="L643" s="304">
        <f t="shared" ca="1" si="261"/>
        <v>772.05083888885031</v>
      </c>
      <c r="M643" s="306">
        <f t="shared" ca="1" si="277"/>
        <v>-1.4820466395636518</v>
      </c>
      <c r="N643" s="304">
        <f t="shared" ca="1" si="278"/>
        <v>-84.915017488543583</v>
      </c>
      <c r="P643" s="310">
        <f t="shared" ca="1" si="279"/>
        <v>23</v>
      </c>
      <c r="Q643" s="304">
        <f t="shared" ca="1" si="280"/>
        <v>0</v>
      </c>
      <c r="R643" s="306">
        <f t="shared" ca="1" si="281"/>
        <v>0</v>
      </c>
      <c r="S643" s="307">
        <f t="shared" ca="1" si="282"/>
        <v>7.2810000000000015</v>
      </c>
      <c r="T643" s="304">
        <f t="shared" ca="1" si="262"/>
        <v>71.426610000000025</v>
      </c>
      <c r="U643" s="311">
        <f t="shared" ca="1" si="263"/>
        <v>0</v>
      </c>
      <c r="V643" s="306">
        <f t="shared" ca="1" si="264"/>
        <v>1.2255332046920953</v>
      </c>
      <c r="W643" s="304">
        <f t="shared" ca="1" si="265"/>
        <v>57.841943181906615</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1.8271935280896994</v>
      </c>
      <c r="AH643" s="304">
        <f t="shared" ca="1" si="289"/>
        <v>-7.944196926625116</v>
      </c>
    </row>
    <row r="644" spans="1:34" x14ac:dyDescent="0.2">
      <c r="A644" s="347">
        <f t="shared" ca="1" si="267"/>
        <v>1E-4</v>
      </c>
      <c r="B644" s="304">
        <f t="shared" ca="1" si="268"/>
        <v>34.711300000000598</v>
      </c>
      <c r="D644" s="306">
        <f t="shared" ca="1" si="269"/>
        <v>-0.704122795154277</v>
      </c>
      <c r="E644" s="307">
        <f t="shared" ca="1" si="270"/>
        <v>-1.8970352385892255</v>
      </c>
      <c r="F644" s="304">
        <f t="shared" ca="1" si="271"/>
        <v>2.0234948992041351</v>
      </c>
      <c r="G644" s="306">
        <f t="shared" ca="1" si="272"/>
        <v>10.628468303127663</v>
      </c>
      <c r="H644" s="307">
        <f t="shared" ca="1" si="273"/>
        <v>-119.44420273519937</v>
      </c>
      <c r="I644" s="304">
        <f t="shared" ca="1" si="274"/>
        <v>119.91614530795258</v>
      </c>
      <c r="J644" s="306">
        <f t="shared" ca="1" si="275"/>
        <v>772.03857426345655</v>
      </c>
      <c r="K644" s="307">
        <f t="shared" ca="1" si="276"/>
        <v>-4.3636886848445009</v>
      </c>
      <c r="L644" s="304">
        <f t="shared" ref="L644:L707" ca="1" si="290">SQRT(pos_x^2+pos_z^2)</f>
        <v>772.05090630714824</v>
      </c>
      <c r="M644" s="306">
        <f t="shared" ca="1" si="277"/>
        <v>-1.4820473646469616</v>
      </c>
      <c r="N644" s="304">
        <f t="shared" ca="1" si="278"/>
        <v>-84.915059032757028</v>
      </c>
      <c r="P644" s="310">
        <f t="shared" ca="1" si="279"/>
        <v>23</v>
      </c>
      <c r="Q644" s="304">
        <f t="shared" ca="1" si="280"/>
        <v>0</v>
      </c>
      <c r="R644" s="306">
        <f t="shared" ca="1" si="281"/>
        <v>0</v>
      </c>
      <c r="S644" s="307">
        <f t="shared" ca="1" si="282"/>
        <v>7.2810000000000015</v>
      </c>
      <c r="T644" s="304">
        <f t="shared" ref="T644:T707" ca="1" si="291">m*g</f>
        <v>71.426610000000025</v>
      </c>
      <c r="U644" s="311">
        <f t="shared" ref="U644:U707" ca="1" si="292">IF(pos_xz&lt;L_rampe,Poids*COS(Beta),0)</f>
        <v>0</v>
      </c>
      <c r="V644" s="306">
        <f t="shared" ref="V644:V707" ca="1" si="293">Rho_moyen*(20000-Alt_rampe-pos_z)/(20000+Alt_rampe+pos_z)</f>
        <v>1.2255346685202422</v>
      </c>
      <c r="W644" s="304">
        <f t="shared" ref="W644:W707" ca="1" si="294">1/2*Rho*Sref*Cx*vit_xz^2</f>
        <v>57.84218853874755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1.827160460001565</v>
      </c>
      <c r="AH644" s="304">
        <f t="shared" ca="1" si="289"/>
        <v>-7.9442306251760204</v>
      </c>
    </row>
    <row r="645" spans="1:34" x14ac:dyDescent="0.2">
      <c r="A645" s="347">
        <f t="shared" ref="A645:A708" ca="1" si="296">IF(B644+0.01&lt;=T_ini+ROUNDUP(Temps_fin_propu,0), 0.01, IF(K644&gt;0, 0.1, 0.0001))</f>
        <v>1E-4</v>
      </c>
      <c r="B645" s="304">
        <f t="shared" ref="B645:B708" ca="1" si="297">B644+pas</f>
        <v>34.711400000000602</v>
      </c>
      <c r="D645" s="306">
        <f t="shared" ref="D645:D708" ca="1" si="298">IF(AND(L644&lt;L_rampe,Poussee&lt;Poids*SIN(M644)),0,(-W644+Poussee)/m*COS(M644)-U644/m*SIN(M644))</f>
        <v>-0.70412004435428277</v>
      </c>
      <c r="E645" s="307">
        <f t="shared" ref="E645:E708" ca="1" si="299">IF(AND(L644&lt;L_rampe,Poussee&lt;Poids*SIN(M644)),0,(-W644+Poussee)/m*SIN(M644)+U644/m*COS(M644)-Poids/m)</f>
        <v>-1.8970011624326668</v>
      </c>
      <c r="F645" s="304">
        <f t="shared" ref="F645:F708" ca="1" si="300">SQRT(acc_x^2+acc_z^2)</f>
        <v>2.0234619954751722</v>
      </c>
      <c r="G645" s="306">
        <f t="shared" ref="G645:G708" ca="1" si="301">G644+acc_x*pas</f>
        <v>10.628397891123228</v>
      </c>
      <c r="H645" s="307">
        <f t="shared" ref="H645:H708" ca="1" si="302">H644+acc_z*pas</f>
        <v>-119.44439243531561</v>
      </c>
      <c r="I645" s="304">
        <f t="shared" ref="I645:I708" ca="1" si="303">SQRT(vit_x^2+vit_z^2)</f>
        <v>119.91632802072333</v>
      </c>
      <c r="J645" s="306">
        <f t="shared" ref="J645:J708" ca="1" si="304">J644+0.5*(vit_x+G644)*pas*(K644&gt;=0)</f>
        <v>772.03857426345655</v>
      </c>
      <c r="K645" s="307">
        <f t="shared" ref="K645:K708" ca="1" si="305">K644+0.5*(vit_z+H644)*pas</f>
        <v>-4.3756331146030263</v>
      </c>
      <c r="L645" s="304">
        <f t="shared" ca="1" si="290"/>
        <v>772.05097391033985</v>
      </c>
      <c r="M645" s="306">
        <f t="shared" ref="M645:M708" ca="1" si="306">IF(AND(L644&gt;L_rampe,G645&gt;0),ATAN2(G645,H645),$M$4)</f>
        <v>-1.4820480897232584</v>
      </c>
      <c r="N645" s="304">
        <f t="shared" ref="N645:N708" ca="1" si="307">DEGREES(Beta)</f>
        <v>-84.915100576568662</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7.2810000000000015</v>
      </c>
      <c r="T645" s="304">
        <f t="shared" ca="1" si="291"/>
        <v>71.426610000000025</v>
      </c>
      <c r="U645" s="311">
        <f t="shared" ca="1" si="292"/>
        <v>0</v>
      </c>
      <c r="V645" s="306">
        <f t="shared" ca="1" si="293"/>
        <v>1.2255361323524627</v>
      </c>
      <c r="W645" s="304">
        <f t="shared" ca="1" si="294"/>
        <v>57.842433893280337</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1.8271273922192162</v>
      </c>
      <c r="AH645" s="304">
        <f t="shared" ref="AH645:AH708" ca="1" si="318">IF(AND(L644&lt;L_rampe,Poussee&lt;Poids*SIN(M644)), g*SIN(M644), (-W644+Poussee)/m)</f>
        <v>-7.9442643234099073</v>
      </c>
    </row>
    <row r="646" spans="1:34" x14ac:dyDescent="0.2">
      <c r="A646" s="347">
        <f t="shared" ca="1" si="296"/>
        <v>1E-4</v>
      </c>
      <c r="B646" s="304">
        <f t="shared" ca="1" si="297"/>
        <v>34.711500000000605</v>
      </c>
      <c r="D646" s="306">
        <f t="shared" ca="1" si="298"/>
        <v>-0.70411729353264019</v>
      </c>
      <c r="E646" s="307">
        <f t="shared" ca="1" si="299"/>
        <v>-1.8969670865966366</v>
      </c>
      <c r="F646" s="304">
        <f t="shared" ca="1" si="300"/>
        <v>2.0234290920817219</v>
      </c>
      <c r="G646" s="306">
        <f t="shared" ca="1" si="301"/>
        <v>10.628327479393874</v>
      </c>
      <c r="H646" s="307">
        <f t="shared" ca="1" si="302"/>
        <v>-119.44458213202427</v>
      </c>
      <c r="I646" s="304">
        <f t="shared" ca="1" si="303"/>
        <v>119.91651073018731</v>
      </c>
      <c r="J646" s="306">
        <f t="shared" ca="1" si="304"/>
        <v>772.03857426345655</v>
      </c>
      <c r="K646" s="307">
        <f t="shared" ca="1" si="305"/>
        <v>-4.3875775633313934</v>
      </c>
      <c r="L646" s="304">
        <f t="shared" ca="1" si="290"/>
        <v>772.05104169842616</v>
      </c>
      <c r="M646" s="306">
        <f t="shared" ca="1" si="306"/>
        <v>-1.4820488147925421</v>
      </c>
      <c r="N646" s="304">
        <f t="shared" ca="1" si="307"/>
        <v>-84.915142119978469</v>
      </c>
      <c r="P646" s="310">
        <f t="shared" ca="1" si="308"/>
        <v>23</v>
      </c>
      <c r="Q646" s="304">
        <f t="shared" ca="1" si="309"/>
        <v>0</v>
      </c>
      <c r="R646" s="306">
        <f t="shared" ca="1" si="310"/>
        <v>0</v>
      </c>
      <c r="S646" s="307">
        <f t="shared" ca="1" si="311"/>
        <v>7.2810000000000015</v>
      </c>
      <c r="T646" s="304">
        <f t="shared" ca="1" si="291"/>
        <v>71.426610000000025</v>
      </c>
      <c r="U646" s="311">
        <f t="shared" ca="1" si="292"/>
        <v>0</v>
      </c>
      <c r="V646" s="306">
        <f t="shared" ca="1" si="293"/>
        <v>1.2255375961887569</v>
      </c>
      <c r="W646" s="304">
        <f t="shared" ca="1" si="294"/>
        <v>57.842679245504939</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1.8270943247426388</v>
      </c>
      <c r="AH646" s="304">
        <f t="shared" ca="1" si="318"/>
        <v>-7.9442980213267855</v>
      </c>
    </row>
    <row r="647" spans="1:34" x14ac:dyDescent="0.2">
      <c r="A647" s="347">
        <f t="shared" ca="1" si="296"/>
        <v>1E-4</v>
      </c>
      <c r="B647" s="304">
        <f t="shared" ca="1" si="297"/>
        <v>34.711600000000608</v>
      </c>
      <c r="D647" s="306">
        <f t="shared" ca="1" si="298"/>
        <v>-0.70411454268935003</v>
      </c>
      <c r="E647" s="307">
        <f t="shared" ca="1" si="299"/>
        <v>-1.8969330110811411</v>
      </c>
      <c r="F647" s="304">
        <f t="shared" ca="1" si="300"/>
        <v>2.0233961890237899</v>
      </c>
      <c r="G647" s="306">
        <f t="shared" ca="1" si="301"/>
        <v>10.628257067939606</v>
      </c>
      <c r="H647" s="307">
        <f t="shared" ca="1" si="302"/>
        <v>-119.44477182532538</v>
      </c>
      <c r="I647" s="304">
        <f t="shared" ca="1" si="303"/>
        <v>119.91669343634459</v>
      </c>
      <c r="J647" s="306">
        <f t="shared" ca="1" si="304"/>
        <v>772.03857426345655</v>
      </c>
      <c r="K647" s="307">
        <f t="shared" ca="1" si="305"/>
        <v>-4.3995220310292611</v>
      </c>
      <c r="L647" s="304">
        <f t="shared" ca="1" si="290"/>
        <v>772.05110967140786</v>
      </c>
      <c r="M647" s="306">
        <f t="shared" ca="1" si="306"/>
        <v>-1.4820495398548128</v>
      </c>
      <c r="N647" s="304">
        <f t="shared" ca="1" si="307"/>
        <v>-84.915183662986465</v>
      </c>
      <c r="P647" s="310">
        <f t="shared" ca="1" si="308"/>
        <v>23</v>
      </c>
      <c r="Q647" s="304">
        <f t="shared" ca="1" si="309"/>
        <v>0</v>
      </c>
      <c r="R647" s="306">
        <f t="shared" ca="1" si="310"/>
        <v>0</v>
      </c>
      <c r="S647" s="307">
        <f t="shared" ca="1" si="311"/>
        <v>7.2810000000000015</v>
      </c>
      <c r="T647" s="304">
        <f t="shared" ca="1" si="291"/>
        <v>71.426610000000025</v>
      </c>
      <c r="U647" s="311">
        <f t="shared" ca="1" si="292"/>
        <v>0</v>
      </c>
      <c r="V647" s="306">
        <f t="shared" ca="1" si="293"/>
        <v>1.2255390600291247</v>
      </c>
      <c r="W647" s="304">
        <f t="shared" ca="1" si="294"/>
        <v>57.842924595421394</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1.8270612575718426</v>
      </c>
      <c r="AH647" s="304">
        <f t="shared" ca="1" si="318"/>
        <v>-7.9443317189266489</v>
      </c>
    </row>
    <row r="648" spans="1:34" x14ac:dyDescent="0.2">
      <c r="A648" s="347">
        <f t="shared" ca="1" si="296"/>
        <v>1E-4</v>
      </c>
      <c r="B648" s="304">
        <f t="shared" ca="1" si="297"/>
        <v>34.711700000000612</v>
      </c>
      <c r="D648" s="306">
        <f t="shared" ca="1" si="298"/>
        <v>-0.70411179182441397</v>
      </c>
      <c r="E648" s="307">
        <f t="shared" ca="1" si="299"/>
        <v>-1.896898935886175</v>
      </c>
      <c r="F648" s="304">
        <f t="shared" ca="1" si="300"/>
        <v>2.0233632863013726</v>
      </c>
      <c r="G648" s="306">
        <f t="shared" ca="1" si="301"/>
        <v>10.628186656760423</v>
      </c>
      <c r="H648" s="307">
        <f t="shared" ca="1" si="302"/>
        <v>-119.44496151521896</v>
      </c>
      <c r="I648" s="304">
        <f t="shared" ca="1" si="303"/>
        <v>119.91687613919518</v>
      </c>
      <c r="J648" s="306">
        <f t="shared" ca="1" si="304"/>
        <v>772.03857426345655</v>
      </c>
      <c r="K648" s="307">
        <f t="shared" ca="1" si="305"/>
        <v>-4.4114665176962884</v>
      </c>
      <c r="L648" s="304">
        <f t="shared" ca="1" si="290"/>
        <v>772.05117782928573</v>
      </c>
      <c r="M648" s="306">
        <f t="shared" ca="1" si="306"/>
        <v>-1.4820502649100706</v>
      </c>
      <c r="N648" s="304">
        <f t="shared" ca="1" si="307"/>
        <v>-84.915225205592648</v>
      </c>
      <c r="P648" s="310">
        <f t="shared" ca="1" si="308"/>
        <v>23</v>
      </c>
      <c r="Q648" s="304">
        <f t="shared" ca="1" si="309"/>
        <v>0</v>
      </c>
      <c r="R648" s="306">
        <f t="shared" ca="1" si="310"/>
        <v>0</v>
      </c>
      <c r="S648" s="307">
        <f t="shared" ca="1" si="311"/>
        <v>7.2810000000000015</v>
      </c>
      <c r="T648" s="304">
        <f t="shared" ca="1" si="291"/>
        <v>71.426610000000025</v>
      </c>
      <c r="U648" s="311">
        <f t="shared" ca="1" si="292"/>
        <v>0</v>
      </c>
      <c r="V648" s="306">
        <f t="shared" ca="1" si="293"/>
        <v>1.2255405238735666</v>
      </c>
      <c r="W648" s="304">
        <f t="shared" ca="1" si="294"/>
        <v>57.843169943029743</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1.8270281907068213</v>
      </c>
      <c r="AH648" s="304">
        <f t="shared" ca="1" si="318"/>
        <v>-7.9443654162095019</v>
      </c>
    </row>
    <row r="649" spans="1:34" x14ac:dyDescent="0.2">
      <c r="A649" s="347">
        <f t="shared" ca="1" si="296"/>
        <v>1E-4</v>
      </c>
      <c r="B649" s="304">
        <f t="shared" ca="1" si="297"/>
        <v>34.711800000000615</v>
      </c>
      <c r="D649" s="306">
        <f t="shared" ca="1" si="298"/>
        <v>-0.70410904093783255</v>
      </c>
      <c r="E649" s="307">
        <f t="shared" ca="1" si="299"/>
        <v>-1.8968648610117329</v>
      </c>
      <c r="F649" s="304">
        <f t="shared" ca="1" si="300"/>
        <v>2.0233303839144647</v>
      </c>
      <c r="G649" s="306">
        <f t="shared" ca="1" si="301"/>
        <v>10.628116245856329</v>
      </c>
      <c r="H649" s="307">
        <f t="shared" ca="1" si="302"/>
        <v>-119.44515120170506</v>
      </c>
      <c r="I649" s="304">
        <f t="shared" ca="1" si="303"/>
        <v>119.91705883873912</v>
      </c>
      <c r="J649" s="306">
        <f t="shared" ca="1" si="304"/>
        <v>772.03857426345655</v>
      </c>
      <c r="K649" s="307">
        <f t="shared" ca="1" si="305"/>
        <v>-4.4234110233321342</v>
      </c>
      <c r="L649" s="304">
        <f t="shared" ca="1" si="290"/>
        <v>772.05124617206081</v>
      </c>
      <c r="M649" s="306">
        <f t="shared" ca="1" si="306"/>
        <v>-1.4820509899583156</v>
      </c>
      <c r="N649" s="304">
        <f t="shared" ca="1" si="307"/>
        <v>-84.915266747797034</v>
      </c>
      <c r="P649" s="310">
        <f t="shared" ca="1" si="308"/>
        <v>23</v>
      </c>
      <c r="Q649" s="304">
        <f t="shared" ca="1" si="309"/>
        <v>0</v>
      </c>
      <c r="R649" s="306">
        <f t="shared" ca="1" si="310"/>
        <v>0</v>
      </c>
      <c r="S649" s="307">
        <f t="shared" ca="1" si="311"/>
        <v>7.2810000000000015</v>
      </c>
      <c r="T649" s="304">
        <f t="shared" ca="1" si="291"/>
        <v>71.426610000000025</v>
      </c>
      <c r="U649" s="311">
        <f t="shared" ca="1" si="292"/>
        <v>0</v>
      </c>
      <c r="V649" s="306">
        <f t="shared" ca="1" si="293"/>
        <v>1.2255419877220817</v>
      </c>
      <c r="W649" s="304">
        <f t="shared" ca="1" si="294"/>
        <v>57.843415288329943</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1.8269951241475688</v>
      </c>
      <c r="AH649" s="304">
        <f t="shared" ca="1" si="318"/>
        <v>-7.9443991131753506</v>
      </c>
    </row>
    <row r="650" spans="1:34" x14ac:dyDescent="0.2">
      <c r="A650" s="347">
        <f t="shared" ca="1" si="296"/>
        <v>1E-4</v>
      </c>
      <c r="B650" s="304">
        <f t="shared" ca="1" si="297"/>
        <v>34.711900000000618</v>
      </c>
      <c r="D650" s="306">
        <f t="shared" ca="1" si="298"/>
        <v>-0.70410629002960645</v>
      </c>
      <c r="E650" s="307">
        <f t="shared" ca="1" si="299"/>
        <v>-1.8968307864578184</v>
      </c>
      <c r="F650" s="304">
        <f t="shared" ca="1" si="300"/>
        <v>2.0232974818630707</v>
      </c>
      <c r="G650" s="306">
        <f t="shared" ca="1" si="301"/>
        <v>10.628045835227326</v>
      </c>
      <c r="H650" s="307">
        <f t="shared" ca="1" si="302"/>
        <v>-119.4453408847837</v>
      </c>
      <c r="I650" s="304">
        <f t="shared" ca="1" si="303"/>
        <v>119.91724153497643</v>
      </c>
      <c r="J650" s="306">
        <f t="shared" ca="1" si="304"/>
        <v>772.03857426345655</v>
      </c>
      <c r="K650" s="307">
        <f t="shared" ca="1" si="305"/>
        <v>-4.4353555479364584</v>
      </c>
      <c r="L650" s="304">
        <f t="shared" ca="1" si="290"/>
        <v>772.05131469973378</v>
      </c>
      <c r="M650" s="306">
        <f t="shared" ca="1" si="306"/>
        <v>-1.4820517149995482</v>
      </c>
      <c r="N650" s="304">
        <f t="shared" ca="1" si="307"/>
        <v>-84.915308289599636</v>
      </c>
      <c r="P650" s="310">
        <f t="shared" ca="1" si="308"/>
        <v>23</v>
      </c>
      <c r="Q650" s="304">
        <f t="shared" ca="1" si="309"/>
        <v>0</v>
      </c>
      <c r="R650" s="306">
        <f t="shared" ca="1" si="310"/>
        <v>0</v>
      </c>
      <c r="S650" s="307">
        <f t="shared" ca="1" si="311"/>
        <v>7.2810000000000015</v>
      </c>
      <c r="T650" s="304">
        <f t="shared" ca="1" si="291"/>
        <v>71.426610000000025</v>
      </c>
      <c r="U650" s="311">
        <f t="shared" ca="1" si="292"/>
        <v>0</v>
      </c>
      <c r="V650" s="306">
        <f t="shared" ca="1" si="293"/>
        <v>1.2255434515746702</v>
      </c>
      <c r="W650" s="304">
        <f t="shared" ca="1" si="294"/>
        <v>57.843660631321967</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1.8269620578940913</v>
      </c>
      <c r="AH650" s="304">
        <f t="shared" ca="1" si="318"/>
        <v>-7.9444328098241908</v>
      </c>
    </row>
    <row r="651" spans="1:34" x14ac:dyDescent="0.2">
      <c r="A651" s="347">
        <f t="shared" ca="1" si="296"/>
        <v>1E-4</v>
      </c>
      <c r="B651" s="304">
        <f t="shared" ca="1" si="297"/>
        <v>34.712000000000621</v>
      </c>
      <c r="D651" s="306">
        <f t="shared" ca="1" si="298"/>
        <v>-0.70410353909973311</v>
      </c>
      <c r="E651" s="307">
        <f t="shared" ca="1" si="299"/>
        <v>-1.8967967122244378</v>
      </c>
      <c r="F651" s="304">
        <f t="shared" ca="1" si="300"/>
        <v>2.0232645801471953</v>
      </c>
      <c r="G651" s="306">
        <f t="shared" ca="1" si="301"/>
        <v>10.627975424873416</v>
      </c>
      <c r="H651" s="307">
        <f t="shared" ca="1" si="302"/>
        <v>-119.44553056445493</v>
      </c>
      <c r="I651" s="304">
        <f t="shared" ca="1" si="303"/>
        <v>119.91742422790713</v>
      </c>
      <c r="J651" s="306">
        <f t="shared" ca="1" si="304"/>
        <v>772.03857426345655</v>
      </c>
      <c r="K651" s="307">
        <f t="shared" ca="1" si="305"/>
        <v>-4.4473000915089207</v>
      </c>
      <c r="L651" s="304">
        <f t="shared" ca="1" si="290"/>
        <v>772.05138341230543</v>
      </c>
      <c r="M651" s="306">
        <f t="shared" ca="1" si="306"/>
        <v>-1.4820524400337682</v>
      </c>
      <c r="N651" s="304">
        <f t="shared" ca="1" si="307"/>
        <v>-84.915349831000441</v>
      </c>
      <c r="P651" s="310">
        <f t="shared" ca="1" si="308"/>
        <v>23</v>
      </c>
      <c r="Q651" s="304">
        <f t="shared" ca="1" si="309"/>
        <v>0</v>
      </c>
      <c r="R651" s="306">
        <f t="shared" ca="1" si="310"/>
        <v>0</v>
      </c>
      <c r="S651" s="307">
        <f t="shared" ca="1" si="311"/>
        <v>7.2810000000000015</v>
      </c>
      <c r="T651" s="304">
        <f t="shared" ca="1" si="291"/>
        <v>71.426610000000025</v>
      </c>
      <c r="U651" s="311">
        <f t="shared" ca="1" si="292"/>
        <v>0</v>
      </c>
      <c r="V651" s="306">
        <f t="shared" ca="1" si="293"/>
        <v>1.2255449154313323</v>
      </c>
      <c r="W651" s="304">
        <f t="shared" ca="1" si="294"/>
        <v>57.843905972005878</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1.8269289919463967</v>
      </c>
      <c r="AH651" s="304">
        <f t="shared" ca="1" si="318"/>
        <v>-7.944466506156016</v>
      </c>
    </row>
    <row r="652" spans="1:34" x14ac:dyDescent="0.2">
      <c r="A652" s="347">
        <f t="shared" ca="1" si="296"/>
        <v>1E-4</v>
      </c>
      <c r="B652" s="304">
        <f t="shared" ca="1" si="297"/>
        <v>34.712100000000625</v>
      </c>
      <c r="D652" s="306">
        <f t="shared" ca="1" si="298"/>
        <v>-0.70410078814821675</v>
      </c>
      <c r="E652" s="307">
        <f t="shared" ca="1" si="299"/>
        <v>-1.8967626383115812</v>
      </c>
      <c r="F652" s="304">
        <f t="shared" ca="1" si="300"/>
        <v>2.0232316787668312</v>
      </c>
      <c r="G652" s="306">
        <f t="shared" ca="1" si="301"/>
        <v>10.627905014794601</v>
      </c>
      <c r="H652" s="307">
        <f t="shared" ca="1" si="302"/>
        <v>-119.44572024071876</v>
      </c>
      <c r="I652" s="304">
        <f t="shared" ca="1" si="303"/>
        <v>119.91760691753129</v>
      </c>
      <c r="J652" s="306">
        <f t="shared" ca="1" si="304"/>
        <v>772.03857426345655</v>
      </c>
      <c r="K652" s="307">
        <f t="shared" ca="1" si="305"/>
        <v>-4.4592446540491792</v>
      </c>
      <c r="L652" s="304">
        <f t="shared" ca="1" si="290"/>
        <v>772.05145230977666</v>
      </c>
      <c r="M652" s="306">
        <f t="shared" ca="1" si="306"/>
        <v>-1.4820531650609756</v>
      </c>
      <c r="N652" s="304">
        <f t="shared" ca="1" si="307"/>
        <v>-84.915391371999462</v>
      </c>
      <c r="P652" s="310">
        <f t="shared" ca="1" si="308"/>
        <v>23</v>
      </c>
      <c r="Q652" s="304">
        <f t="shared" ca="1" si="309"/>
        <v>0</v>
      </c>
      <c r="R652" s="306">
        <f t="shared" ca="1" si="310"/>
        <v>0</v>
      </c>
      <c r="S652" s="307">
        <f t="shared" ca="1" si="311"/>
        <v>7.2810000000000015</v>
      </c>
      <c r="T652" s="304">
        <f t="shared" ca="1" si="291"/>
        <v>71.426610000000025</v>
      </c>
      <c r="U652" s="311">
        <f t="shared" ca="1" si="292"/>
        <v>0</v>
      </c>
      <c r="V652" s="306">
        <f t="shared" ca="1" si="293"/>
        <v>1.2255463792920678</v>
      </c>
      <c r="W652" s="304">
        <f t="shared" ca="1" si="294"/>
        <v>57.844151310381662</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1.8268959263044708</v>
      </c>
      <c r="AH652" s="304">
        <f t="shared" ca="1" si="318"/>
        <v>-7.9445002021708371</v>
      </c>
    </row>
    <row r="653" spans="1:34" x14ac:dyDescent="0.2">
      <c r="A653" s="347">
        <f t="shared" ca="1" si="296"/>
        <v>1E-4</v>
      </c>
      <c r="B653" s="304">
        <f t="shared" ca="1" si="297"/>
        <v>34.712200000000628</v>
      </c>
      <c r="D653" s="306">
        <f t="shared" ca="1" si="298"/>
        <v>-0.70409803717505826</v>
      </c>
      <c r="E653" s="307">
        <f t="shared" ca="1" si="299"/>
        <v>-1.8967285647192496</v>
      </c>
      <c r="F653" s="304">
        <f t="shared" ca="1" si="300"/>
        <v>2.02319877772198</v>
      </c>
      <c r="G653" s="306">
        <f t="shared" ca="1" si="301"/>
        <v>10.627834604990884</v>
      </c>
      <c r="H653" s="307">
        <f t="shared" ca="1" si="302"/>
        <v>-119.44590991357524</v>
      </c>
      <c r="I653" s="304">
        <f t="shared" ca="1" si="303"/>
        <v>119.9177896038489</v>
      </c>
      <c r="J653" s="306">
        <f t="shared" ca="1" si="304"/>
        <v>772.03857426345655</v>
      </c>
      <c r="K653" s="307">
        <f t="shared" ca="1" si="305"/>
        <v>-4.4711892355568938</v>
      </c>
      <c r="L653" s="304">
        <f t="shared" ca="1" si="290"/>
        <v>772.05152139214829</v>
      </c>
      <c r="M653" s="306">
        <f t="shared" ca="1" si="306"/>
        <v>-1.4820538900811708</v>
      </c>
      <c r="N653" s="304">
        <f t="shared" ca="1" si="307"/>
        <v>-84.915432912596714</v>
      </c>
      <c r="P653" s="310">
        <f t="shared" ca="1" si="308"/>
        <v>23</v>
      </c>
      <c r="Q653" s="304">
        <f t="shared" ca="1" si="309"/>
        <v>0</v>
      </c>
      <c r="R653" s="306">
        <f t="shared" ca="1" si="310"/>
        <v>0</v>
      </c>
      <c r="S653" s="307">
        <f t="shared" ca="1" si="311"/>
        <v>7.2810000000000015</v>
      </c>
      <c r="T653" s="304">
        <f t="shared" ca="1" si="291"/>
        <v>71.426610000000025</v>
      </c>
      <c r="U653" s="311">
        <f t="shared" ca="1" si="292"/>
        <v>0</v>
      </c>
      <c r="V653" s="306">
        <f t="shared" ca="1" si="293"/>
        <v>1.2255478431568769</v>
      </c>
      <c r="W653" s="304">
        <f t="shared" ca="1" si="294"/>
        <v>57.844396646449312</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1.82686286096832</v>
      </c>
      <c r="AH653" s="304">
        <f t="shared" ca="1" si="318"/>
        <v>-7.9445338978686513</v>
      </c>
    </row>
    <row r="654" spans="1:34" x14ac:dyDescent="0.2">
      <c r="A654" s="347">
        <f t="shared" ca="1" si="296"/>
        <v>1E-4</v>
      </c>
      <c r="B654" s="304">
        <f t="shared" ca="1" si="297"/>
        <v>34.712300000000631</v>
      </c>
      <c r="D654" s="306">
        <f t="shared" ca="1" si="298"/>
        <v>-0.70409528618025585</v>
      </c>
      <c r="E654" s="307">
        <f t="shared" ca="1" si="299"/>
        <v>-1.8966944914474464</v>
      </c>
      <c r="F654" s="304">
        <f t="shared" ca="1" si="300"/>
        <v>2.0231658770126448</v>
      </c>
      <c r="G654" s="306">
        <f t="shared" ca="1" si="301"/>
        <v>10.627764195462266</v>
      </c>
      <c r="H654" s="307">
        <f t="shared" ca="1" si="302"/>
        <v>-119.44609958302438</v>
      </c>
      <c r="I654" s="304">
        <f t="shared" ca="1" si="303"/>
        <v>119.91797228686001</v>
      </c>
      <c r="J654" s="306">
        <f t="shared" ca="1" si="304"/>
        <v>772.03857426345655</v>
      </c>
      <c r="K654" s="307">
        <f t="shared" ca="1" si="305"/>
        <v>-4.4831338360317234</v>
      </c>
      <c r="L654" s="304">
        <f t="shared" ca="1" si="290"/>
        <v>772.05159065942121</v>
      </c>
      <c r="M654" s="306">
        <f t="shared" ca="1" si="306"/>
        <v>-1.4820546150943537</v>
      </c>
      <c r="N654" s="304">
        <f t="shared" ca="1" si="307"/>
        <v>-84.915474452792182</v>
      </c>
      <c r="P654" s="310">
        <f t="shared" ca="1" si="308"/>
        <v>23</v>
      </c>
      <c r="Q654" s="304">
        <f t="shared" ca="1" si="309"/>
        <v>0</v>
      </c>
      <c r="R654" s="306">
        <f t="shared" ca="1" si="310"/>
        <v>0</v>
      </c>
      <c r="S654" s="307">
        <f t="shared" ca="1" si="311"/>
        <v>7.2810000000000015</v>
      </c>
      <c r="T654" s="304">
        <f t="shared" ca="1" si="291"/>
        <v>71.426610000000025</v>
      </c>
      <c r="U654" s="311">
        <f t="shared" ca="1" si="292"/>
        <v>0</v>
      </c>
      <c r="V654" s="306">
        <f t="shared" ca="1" si="293"/>
        <v>1.2255493070257595</v>
      </c>
      <c r="W654" s="304">
        <f t="shared" ca="1" si="294"/>
        <v>57.84464198020887</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1.8268297959379431</v>
      </c>
      <c r="AH654" s="304">
        <f t="shared" ca="1" si="318"/>
        <v>-7.9445675932494577</v>
      </c>
    </row>
    <row r="655" spans="1:34" x14ac:dyDescent="0.2">
      <c r="A655" s="347">
        <f t="shared" ca="1" si="296"/>
        <v>1E-4</v>
      </c>
      <c r="B655" s="304">
        <f t="shared" ca="1" si="297"/>
        <v>34.712400000000635</v>
      </c>
      <c r="D655" s="306">
        <f t="shared" ca="1" si="298"/>
        <v>-0.70409253516381287</v>
      </c>
      <c r="E655" s="307">
        <f t="shared" ca="1" si="299"/>
        <v>-1.8966604184961646</v>
      </c>
      <c r="F655" s="304">
        <f t="shared" ca="1" si="300"/>
        <v>2.0231329766388195</v>
      </c>
      <c r="G655" s="306">
        <f t="shared" ca="1" si="301"/>
        <v>10.62769378620875</v>
      </c>
      <c r="H655" s="307">
        <f t="shared" ca="1" si="302"/>
        <v>-119.44628924906623</v>
      </c>
      <c r="I655" s="304">
        <f t="shared" ca="1" si="303"/>
        <v>119.91815496656464</v>
      </c>
      <c r="J655" s="306">
        <f t="shared" ca="1" si="304"/>
        <v>772.03857426345655</v>
      </c>
      <c r="K655" s="307">
        <f t="shared" ca="1" si="305"/>
        <v>-4.4950784554733278</v>
      </c>
      <c r="L655" s="304">
        <f t="shared" ca="1" si="290"/>
        <v>772.05166011159611</v>
      </c>
      <c r="M655" s="306">
        <f t="shared" ca="1" si="306"/>
        <v>-1.4820553401005245</v>
      </c>
      <c r="N655" s="304">
        <f t="shared" ca="1" si="307"/>
        <v>-84.915515992585881</v>
      </c>
      <c r="P655" s="310">
        <f t="shared" ca="1" si="308"/>
        <v>23</v>
      </c>
      <c r="Q655" s="304">
        <f t="shared" ca="1" si="309"/>
        <v>0</v>
      </c>
      <c r="R655" s="306">
        <f t="shared" ca="1" si="310"/>
        <v>0</v>
      </c>
      <c r="S655" s="307">
        <f t="shared" ca="1" si="311"/>
        <v>7.2810000000000015</v>
      </c>
      <c r="T655" s="304">
        <f t="shared" ca="1" si="291"/>
        <v>71.426610000000025</v>
      </c>
      <c r="U655" s="311">
        <f t="shared" ca="1" si="292"/>
        <v>0</v>
      </c>
      <c r="V655" s="306">
        <f t="shared" ca="1" si="293"/>
        <v>1.2255507708987157</v>
      </c>
      <c r="W655" s="304">
        <f t="shared" ca="1" si="294"/>
        <v>57.844887311660308</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1.8267967312133369</v>
      </c>
      <c r="AH655" s="304">
        <f t="shared" ca="1" si="318"/>
        <v>-7.9446012883132617</v>
      </c>
    </row>
    <row r="656" spans="1:34" x14ac:dyDescent="0.2">
      <c r="A656" s="347">
        <f t="shared" ca="1" si="296"/>
        <v>1E-4</v>
      </c>
      <c r="B656" s="304">
        <f t="shared" ca="1" si="297"/>
        <v>34.712500000000638</v>
      </c>
      <c r="D656" s="306">
        <f t="shared" ca="1" si="298"/>
        <v>-0.70408978412572687</v>
      </c>
      <c r="E656" s="307">
        <f t="shared" ca="1" si="299"/>
        <v>-1.8966263458654078</v>
      </c>
      <c r="F656" s="304">
        <f t="shared" ca="1" si="300"/>
        <v>2.0231000766005081</v>
      </c>
      <c r="G656" s="306">
        <f t="shared" ca="1" si="301"/>
        <v>10.627623377230337</v>
      </c>
      <c r="H656" s="307">
        <f t="shared" ca="1" si="302"/>
        <v>-119.44647891170081</v>
      </c>
      <c r="I656" s="304">
        <f t="shared" ca="1" si="303"/>
        <v>119.91833764296284</v>
      </c>
      <c r="J656" s="306">
        <f t="shared" ca="1" si="304"/>
        <v>772.03857426345655</v>
      </c>
      <c r="K656" s="307">
        <f t="shared" ca="1" si="305"/>
        <v>-4.507023093881366</v>
      </c>
      <c r="L656" s="304">
        <f t="shared" ca="1" si="290"/>
        <v>772.05172974867389</v>
      </c>
      <c r="M656" s="306">
        <f t="shared" ca="1" si="306"/>
        <v>-1.482056065099683</v>
      </c>
      <c r="N656" s="304">
        <f t="shared" ca="1" si="307"/>
        <v>-84.915557531977825</v>
      </c>
      <c r="P656" s="310">
        <f t="shared" ca="1" si="308"/>
        <v>23</v>
      </c>
      <c r="Q656" s="304">
        <f t="shared" ca="1" si="309"/>
        <v>0</v>
      </c>
      <c r="R656" s="306">
        <f t="shared" ca="1" si="310"/>
        <v>0</v>
      </c>
      <c r="S656" s="307">
        <f t="shared" ca="1" si="311"/>
        <v>7.2810000000000015</v>
      </c>
      <c r="T656" s="304">
        <f t="shared" ca="1" si="291"/>
        <v>71.426610000000025</v>
      </c>
      <c r="U656" s="311">
        <f t="shared" ca="1" si="292"/>
        <v>0</v>
      </c>
      <c r="V656" s="306">
        <f t="shared" ca="1" si="293"/>
        <v>1.2255522347757448</v>
      </c>
      <c r="W656" s="304">
        <f t="shared" ca="1" si="294"/>
        <v>57.845132640803627</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1.8267636667945011</v>
      </c>
      <c r="AH656" s="304">
        <f t="shared" ca="1" si="318"/>
        <v>-7.9446349830600598</v>
      </c>
    </row>
    <row r="657" spans="1:34" x14ac:dyDescent="0.2">
      <c r="A657" s="347">
        <f t="shared" ca="1" si="296"/>
        <v>1E-4</v>
      </c>
      <c r="B657" s="304">
        <f t="shared" ca="1" si="297"/>
        <v>34.712600000000641</v>
      </c>
      <c r="D657" s="306">
        <f t="shared" ca="1" si="298"/>
        <v>-0.70408703306600295</v>
      </c>
      <c r="E657" s="307">
        <f t="shared" ca="1" si="299"/>
        <v>-1.8965922735551759</v>
      </c>
      <c r="F657" s="304">
        <f t="shared" ca="1" si="300"/>
        <v>2.0230671768977118</v>
      </c>
      <c r="G657" s="306">
        <f t="shared" ca="1" si="301"/>
        <v>10.627552968527031</v>
      </c>
      <c r="H657" s="307">
        <f t="shared" ca="1" si="302"/>
        <v>-119.44666857092817</v>
      </c>
      <c r="I657" s="304">
        <f t="shared" ca="1" si="303"/>
        <v>119.91852031605463</v>
      </c>
      <c r="J657" s="306">
        <f t="shared" ca="1" si="304"/>
        <v>772.03857426345655</v>
      </c>
      <c r="K657" s="307">
        <f t="shared" ca="1" si="305"/>
        <v>-4.5189677512554978</v>
      </c>
      <c r="L657" s="304">
        <f t="shared" ca="1" si="290"/>
        <v>772.05179957065548</v>
      </c>
      <c r="M657" s="306">
        <f t="shared" ca="1" si="306"/>
        <v>-1.4820567900918298</v>
      </c>
      <c r="N657" s="304">
        <f t="shared" ca="1" si="307"/>
        <v>-84.915599070968014</v>
      </c>
      <c r="P657" s="310">
        <f t="shared" ca="1" si="308"/>
        <v>23</v>
      </c>
      <c r="Q657" s="304">
        <f t="shared" ca="1" si="309"/>
        <v>0</v>
      </c>
      <c r="R657" s="306">
        <f t="shared" ca="1" si="310"/>
        <v>0</v>
      </c>
      <c r="S657" s="307">
        <f t="shared" ca="1" si="311"/>
        <v>7.2810000000000015</v>
      </c>
      <c r="T657" s="304">
        <f t="shared" ca="1" si="291"/>
        <v>71.426610000000025</v>
      </c>
      <c r="U657" s="311">
        <f t="shared" ca="1" si="292"/>
        <v>0</v>
      </c>
      <c r="V657" s="306">
        <f t="shared" ca="1" si="293"/>
        <v>1.2255536986568478</v>
      </c>
      <c r="W657" s="304">
        <f t="shared" ca="1" si="294"/>
        <v>57.845377967638861</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1.8267306026814385</v>
      </c>
      <c r="AH657" s="304">
        <f t="shared" ca="1" si="318"/>
        <v>-7.9446686774898527</v>
      </c>
    </row>
    <row r="658" spans="1:34" x14ac:dyDescent="0.2">
      <c r="A658" s="347">
        <f t="shared" ca="1" si="296"/>
        <v>1E-4</v>
      </c>
      <c r="B658" s="304">
        <f t="shared" ca="1" si="297"/>
        <v>34.712700000000645</v>
      </c>
      <c r="D658" s="306">
        <f t="shared" ca="1" si="298"/>
        <v>-0.70408428198463746</v>
      </c>
      <c r="E658" s="307">
        <f t="shared" ca="1" si="299"/>
        <v>-1.8965582015654645</v>
      </c>
      <c r="F658" s="304">
        <f t="shared" ca="1" si="300"/>
        <v>2.0230342775304258</v>
      </c>
      <c r="G658" s="306">
        <f t="shared" ca="1" si="301"/>
        <v>10.627482560098832</v>
      </c>
      <c r="H658" s="307">
        <f t="shared" ca="1" si="302"/>
        <v>-119.44685822674832</v>
      </c>
      <c r="I658" s="304">
        <f t="shared" ca="1" si="303"/>
        <v>119.91870298584001</v>
      </c>
      <c r="J658" s="306">
        <f t="shared" ca="1" si="304"/>
        <v>772.03857426345655</v>
      </c>
      <c r="K658" s="307">
        <f t="shared" ca="1" si="305"/>
        <v>-4.5309124275953812</v>
      </c>
      <c r="L658" s="304">
        <f t="shared" ca="1" si="290"/>
        <v>772.05186957754154</v>
      </c>
      <c r="M658" s="306">
        <f t="shared" ca="1" si="306"/>
        <v>-1.4820575150769648</v>
      </c>
      <c r="N658" s="304">
        <f t="shared" ca="1" si="307"/>
        <v>-84.915640609556462</v>
      </c>
      <c r="P658" s="310">
        <f t="shared" ca="1" si="308"/>
        <v>23</v>
      </c>
      <c r="Q658" s="304">
        <f t="shared" ca="1" si="309"/>
        <v>0</v>
      </c>
      <c r="R658" s="306">
        <f t="shared" ca="1" si="310"/>
        <v>0</v>
      </c>
      <c r="S658" s="307">
        <f t="shared" ca="1" si="311"/>
        <v>7.2810000000000015</v>
      </c>
      <c r="T658" s="304">
        <f t="shared" ca="1" si="291"/>
        <v>71.426610000000025</v>
      </c>
      <c r="U658" s="311">
        <f t="shared" ca="1" si="292"/>
        <v>0</v>
      </c>
      <c r="V658" s="306">
        <f t="shared" ca="1" si="293"/>
        <v>1.2255551625420236</v>
      </c>
      <c r="W658" s="304">
        <f t="shared" ca="1" si="294"/>
        <v>57.845623292165961</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1.8266975388741473</v>
      </c>
      <c r="AH658" s="304">
        <f t="shared" ca="1" si="318"/>
        <v>-7.9447023716026441</v>
      </c>
    </row>
    <row r="659" spans="1:34" x14ac:dyDescent="0.2">
      <c r="A659" s="347">
        <f t="shared" ca="1" si="296"/>
        <v>1E-4</v>
      </c>
      <c r="B659" s="304">
        <f t="shared" ca="1" si="297"/>
        <v>34.712800000000648</v>
      </c>
      <c r="D659" s="306">
        <f t="shared" ca="1" si="298"/>
        <v>-0.70408153088163139</v>
      </c>
      <c r="E659" s="307">
        <f t="shared" ca="1" si="299"/>
        <v>-1.8965241298962807</v>
      </c>
      <c r="F659" s="304">
        <f t="shared" ca="1" si="300"/>
        <v>2.0230013784986571</v>
      </c>
      <c r="G659" s="306">
        <f t="shared" ca="1" si="301"/>
        <v>10.627412151945745</v>
      </c>
      <c r="H659" s="307">
        <f t="shared" ca="1" si="302"/>
        <v>-119.4470478791613</v>
      </c>
      <c r="I659" s="304">
        <f t="shared" ca="1" si="303"/>
        <v>119.91888565231908</v>
      </c>
      <c r="J659" s="306">
        <f t="shared" ca="1" si="304"/>
        <v>772.03857426345655</v>
      </c>
      <c r="K659" s="307">
        <f t="shared" ca="1" si="305"/>
        <v>-4.5428571229006769</v>
      </c>
      <c r="L659" s="304">
        <f t="shared" ca="1" si="290"/>
        <v>772.05193976933299</v>
      </c>
      <c r="M659" s="306">
        <f t="shared" ca="1" si="306"/>
        <v>-1.4820582400550879</v>
      </c>
      <c r="N659" s="304">
        <f t="shared" ca="1" si="307"/>
        <v>-84.915682147743155</v>
      </c>
      <c r="P659" s="310">
        <f t="shared" ca="1" si="308"/>
        <v>23</v>
      </c>
      <c r="Q659" s="304">
        <f t="shared" ca="1" si="309"/>
        <v>0</v>
      </c>
      <c r="R659" s="306">
        <f t="shared" ca="1" si="310"/>
        <v>0</v>
      </c>
      <c r="S659" s="307">
        <f t="shared" ca="1" si="311"/>
        <v>7.2810000000000015</v>
      </c>
      <c r="T659" s="304">
        <f t="shared" ca="1" si="291"/>
        <v>71.426610000000025</v>
      </c>
      <c r="U659" s="311">
        <f t="shared" ca="1" si="292"/>
        <v>0</v>
      </c>
      <c r="V659" s="306">
        <f t="shared" ca="1" si="293"/>
        <v>1.2255566264312732</v>
      </c>
      <c r="W659" s="304">
        <f t="shared" ca="1" si="294"/>
        <v>57.845868614385012</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1.8266644753726329</v>
      </c>
      <c r="AH659" s="304">
        <f t="shared" ca="1" si="318"/>
        <v>-7.9447360653984269</v>
      </c>
    </row>
    <row r="660" spans="1:34" x14ac:dyDescent="0.2">
      <c r="A660" s="347">
        <f t="shared" ca="1" si="296"/>
        <v>1E-4</v>
      </c>
      <c r="B660" s="304">
        <f t="shared" ca="1" si="297"/>
        <v>34.712900000000651</v>
      </c>
      <c r="D660" s="306">
        <f t="shared" ca="1" si="298"/>
        <v>-0.70407877975698885</v>
      </c>
      <c r="E660" s="307">
        <f t="shared" ca="1" si="299"/>
        <v>-1.8964900585476121</v>
      </c>
      <c r="F660" s="304">
        <f t="shared" ca="1" si="300"/>
        <v>2.0229684798023957</v>
      </c>
      <c r="G660" s="306">
        <f t="shared" ca="1" si="301"/>
        <v>10.627341744067769</v>
      </c>
      <c r="H660" s="307">
        <f t="shared" ca="1" si="302"/>
        <v>-119.44723752816716</v>
      </c>
      <c r="I660" s="304">
        <f t="shared" ca="1" si="303"/>
        <v>119.91906831549181</v>
      </c>
      <c r="J660" s="306">
        <f t="shared" ca="1" si="304"/>
        <v>772.03857426345655</v>
      </c>
      <c r="K660" s="307">
        <f t="shared" ca="1" si="305"/>
        <v>-4.554801837171043</v>
      </c>
      <c r="L660" s="304">
        <f t="shared" ca="1" si="290"/>
        <v>772.05201014603063</v>
      </c>
      <c r="M660" s="306">
        <f t="shared" ca="1" si="306"/>
        <v>-1.4820589650261993</v>
      </c>
      <c r="N660" s="304">
        <f t="shared" ca="1" si="307"/>
        <v>-84.915723685528093</v>
      </c>
      <c r="P660" s="310">
        <f t="shared" ca="1" si="308"/>
        <v>23</v>
      </c>
      <c r="Q660" s="304">
        <f t="shared" ca="1" si="309"/>
        <v>0</v>
      </c>
      <c r="R660" s="306">
        <f t="shared" ca="1" si="310"/>
        <v>0</v>
      </c>
      <c r="S660" s="307">
        <f t="shared" ca="1" si="311"/>
        <v>7.2810000000000015</v>
      </c>
      <c r="T660" s="304">
        <f t="shared" ca="1" si="291"/>
        <v>71.426610000000025</v>
      </c>
      <c r="U660" s="311">
        <f t="shared" ca="1" si="292"/>
        <v>0</v>
      </c>
      <c r="V660" s="306">
        <f t="shared" ca="1" si="293"/>
        <v>1.2255580903245951</v>
      </c>
      <c r="W660" s="304">
        <f t="shared" ca="1" si="294"/>
        <v>57.846113934295929</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1.8266314121768801</v>
      </c>
      <c r="AH660" s="304">
        <f t="shared" ca="1" si="318"/>
        <v>-7.9447697588772144</v>
      </c>
    </row>
    <row r="661" spans="1:34" x14ac:dyDescent="0.2">
      <c r="A661" s="347">
        <f t="shared" ca="1" si="296"/>
        <v>1E-4</v>
      </c>
      <c r="B661" s="304">
        <f t="shared" ca="1" si="297"/>
        <v>34.713000000000655</v>
      </c>
      <c r="D661" s="306">
        <f t="shared" ca="1" si="298"/>
        <v>-0.7040760286107085</v>
      </c>
      <c r="E661" s="307">
        <f t="shared" ca="1" si="299"/>
        <v>-1.8964559875194693</v>
      </c>
      <c r="F661" s="304">
        <f t="shared" ca="1" si="300"/>
        <v>2.0229355814416516</v>
      </c>
      <c r="G661" s="306">
        <f t="shared" ca="1" si="301"/>
        <v>10.627271336464908</v>
      </c>
      <c r="H661" s="307">
        <f t="shared" ca="1" si="302"/>
        <v>-119.44742717376592</v>
      </c>
      <c r="I661" s="304">
        <f t="shared" ca="1" si="303"/>
        <v>119.91925097535825</v>
      </c>
      <c r="J661" s="306">
        <f t="shared" ca="1" si="304"/>
        <v>772.03857426345655</v>
      </c>
      <c r="K661" s="307">
        <f t="shared" ca="1" si="305"/>
        <v>-4.5667465704061394</v>
      </c>
      <c r="L661" s="304">
        <f t="shared" ca="1" si="290"/>
        <v>772.05208070763524</v>
      </c>
      <c r="M661" s="306">
        <f t="shared" ca="1" si="306"/>
        <v>-1.4820596899902991</v>
      </c>
      <c r="N661" s="304">
        <f t="shared" ca="1" si="307"/>
        <v>-84.915765222911318</v>
      </c>
      <c r="P661" s="310">
        <f t="shared" ca="1" si="308"/>
        <v>23</v>
      </c>
      <c r="Q661" s="304">
        <f t="shared" ca="1" si="309"/>
        <v>0</v>
      </c>
      <c r="R661" s="306">
        <f t="shared" ca="1" si="310"/>
        <v>0</v>
      </c>
      <c r="S661" s="307">
        <f t="shared" ca="1" si="311"/>
        <v>7.2810000000000015</v>
      </c>
      <c r="T661" s="304">
        <f t="shared" ca="1" si="291"/>
        <v>71.426610000000025</v>
      </c>
      <c r="U661" s="311">
        <f t="shared" ca="1" si="292"/>
        <v>0</v>
      </c>
      <c r="V661" s="306">
        <f t="shared" ca="1" si="293"/>
        <v>1.225559554221991</v>
      </c>
      <c r="W661" s="304">
        <f t="shared" ca="1" si="294"/>
        <v>57.846359251898804</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1.8265983492869049</v>
      </c>
      <c r="AH661" s="304">
        <f t="shared" ca="1" si="318"/>
        <v>-7.9448034520389941</v>
      </c>
    </row>
    <row r="662" spans="1:34" x14ac:dyDescent="0.2">
      <c r="A662" s="347">
        <f t="shared" ca="1" si="296"/>
        <v>1E-4</v>
      </c>
      <c r="B662" s="304">
        <f t="shared" ca="1" si="297"/>
        <v>34.713100000000658</v>
      </c>
      <c r="D662" s="306">
        <f t="shared" ca="1" si="298"/>
        <v>-0.70407327744279102</v>
      </c>
      <c r="E662" s="307">
        <f t="shared" ca="1" si="299"/>
        <v>-1.8964219168118426</v>
      </c>
      <c r="F662" s="304">
        <f t="shared" ca="1" si="300"/>
        <v>2.0229026834164161</v>
      </c>
      <c r="G662" s="306">
        <f t="shared" ca="1" si="301"/>
        <v>10.627200929137164</v>
      </c>
      <c r="H662" s="307">
        <f t="shared" ca="1" si="302"/>
        <v>-119.4476168159576</v>
      </c>
      <c r="I662" s="304">
        <f t="shared" ca="1" si="303"/>
        <v>119.91943363191844</v>
      </c>
      <c r="J662" s="306">
        <f t="shared" ca="1" si="304"/>
        <v>772.03857426345655</v>
      </c>
      <c r="K662" s="307">
        <f t="shared" ca="1" si="305"/>
        <v>-4.5786913226056258</v>
      </c>
      <c r="L662" s="304">
        <f t="shared" ca="1" si="290"/>
        <v>772.05215145414786</v>
      </c>
      <c r="M662" s="306">
        <f t="shared" ca="1" si="306"/>
        <v>-1.4820604149473875</v>
      </c>
      <c r="N662" s="304">
        <f t="shared" ca="1" si="307"/>
        <v>-84.915806759892817</v>
      </c>
      <c r="P662" s="310">
        <f t="shared" ca="1" si="308"/>
        <v>23</v>
      </c>
      <c r="Q662" s="304">
        <f t="shared" ca="1" si="309"/>
        <v>0</v>
      </c>
      <c r="R662" s="306">
        <f t="shared" ca="1" si="310"/>
        <v>0</v>
      </c>
      <c r="S662" s="307">
        <f t="shared" ca="1" si="311"/>
        <v>7.2810000000000015</v>
      </c>
      <c r="T662" s="304">
        <f t="shared" ca="1" si="291"/>
        <v>71.426610000000025</v>
      </c>
      <c r="U662" s="311">
        <f t="shared" ca="1" si="292"/>
        <v>0</v>
      </c>
      <c r="V662" s="306">
        <f t="shared" ca="1" si="293"/>
        <v>1.2255610181234597</v>
      </c>
      <c r="W662" s="304">
        <f t="shared" ca="1" si="294"/>
        <v>57.846604567193566</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1.8265652867026931</v>
      </c>
      <c r="AH662" s="304">
        <f t="shared" ca="1" si="318"/>
        <v>-7.9448371448837785</v>
      </c>
    </row>
    <row r="663" spans="1:34" x14ac:dyDescent="0.2">
      <c r="A663" s="347">
        <f t="shared" ca="1" si="296"/>
        <v>1E-4</v>
      </c>
      <c r="B663" s="304">
        <f t="shared" ca="1" si="297"/>
        <v>34.713200000000661</v>
      </c>
      <c r="D663" s="306">
        <f t="shared" ca="1" si="298"/>
        <v>-0.70407052625323696</v>
      </c>
      <c r="E663" s="307">
        <f t="shared" ca="1" si="299"/>
        <v>-1.8963878464247381</v>
      </c>
      <c r="F663" s="304">
        <f t="shared" ca="1" si="300"/>
        <v>2.0228697857266953</v>
      </c>
      <c r="G663" s="306">
        <f t="shared" ca="1" si="301"/>
        <v>10.627130522084538</v>
      </c>
      <c r="H663" s="307">
        <f t="shared" ca="1" si="302"/>
        <v>-119.44780645474225</v>
      </c>
      <c r="I663" s="304">
        <f t="shared" ca="1" si="303"/>
        <v>119.9196162851724</v>
      </c>
      <c r="J663" s="306">
        <f t="shared" ca="1" si="304"/>
        <v>772.03857426345655</v>
      </c>
      <c r="K663" s="307">
        <f t="shared" ca="1" si="305"/>
        <v>-4.5906360937691613</v>
      </c>
      <c r="L663" s="304">
        <f t="shared" ca="1" si="290"/>
        <v>772.05222238556905</v>
      </c>
      <c r="M663" s="306">
        <f t="shared" ca="1" si="306"/>
        <v>-1.4820611398974646</v>
      </c>
      <c r="N663" s="304">
        <f t="shared" ca="1" si="307"/>
        <v>-84.915848296472589</v>
      </c>
      <c r="P663" s="310">
        <f t="shared" ca="1" si="308"/>
        <v>23</v>
      </c>
      <c r="Q663" s="304">
        <f t="shared" ca="1" si="309"/>
        <v>0</v>
      </c>
      <c r="R663" s="306">
        <f t="shared" ca="1" si="310"/>
        <v>0</v>
      </c>
      <c r="S663" s="307">
        <f t="shared" ca="1" si="311"/>
        <v>7.2810000000000015</v>
      </c>
      <c r="T663" s="304">
        <f t="shared" ca="1" si="291"/>
        <v>71.426610000000025</v>
      </c>
      <c r="U663" s="311">
        <f t="shared" ca="1" si="292"/>
        <v>0</v>
      </c>
      <c r="V663" s="306">
        <f t="shared" ca="1" si="293"/>
        <v>1.2255624820290021</v>
      </c>
      <c r="W663" s="304">
        <f t="shared" ca="1" si="294"/>
        <v>57.846849880180272</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1.8265322244242546</v>
      </c>
      <c r="AH663" s="304">
        <f t="shared" ca="1" si="318"/>
        <v>-7.9448708374115578</v>
      </c>
    </row>
    <row r="664" spans="1:34" x14ac:dyDescent="0.2">
      <c r="A664" s="347">
        <f t="shared" ca="1" si="296"/>
        <v>1E-4</v>
      </c>
      <c r="B664" s="304">
        <f t="shared" ca="1" si="297"/>
        <v>34.713300000000665</v>
      </c>
      <c r="D664" s="306">
        <f t="shared" ca="1" si="298"/>
        <v>-0.70406777504204687</v>
      </c>
      <c r="E664" s="307">
        <f t="shared" ca="1" si="299"/>
        <v>-1.8963537763581515</v>
      </c>
      <c r="F664" s="304">
        <f t="shared" ca="1" si="300"/>
        <v>2.0228368883724857</v>
      </c>
      <c r="G664" s="306">
        <f t="shared" ca="1" si="301"/>
        <v>10.627060115307033</v>
      </c>
      <c r="H664" s="307">
        <f t="shared" ca="1" si="302"/>
        <v>-119.44799609011989</v>
      </c>
      <c r="I664" s="304">
        <f t="shared" ca="1" si="303"/>
        <v>119.91979893512017</v>
      </c>
      <c r="J664" s="306">
        <f t="shared" ca="1" si="304"/>
        <v>772.03857426345655</v>
      </c>
      <c r="K664" s="307">
        <f t="shared" ca="1" si="305"/>
        <v>-4.6025808838964046</v>
      </c>
      <c r="L664" s="304">
        <f t="shared" ca="1" si="290"/>
        <v>772.05229350189973</v>
      </c>
      <c r="M664" s="306">
        <f t="shared" ca="1" si="306"/>
        <v>-1.4820618648405304</v>
      </c>
      <c r="N664" s="304">
        <f t="shared" ca="1" si="307"/>
        <v>-84.915889832650649</v>
      </c>
      <c r="P664" s="310">
        <f t="shared" ca="1" si="308"/>
        <v>23</v>
      </c>
      <c r="Q664" s="304">
        <f t="shared" ca="1" si="309"/>
        <v>0</v>
      </c>
      <c r="R664" s="306">
        <f t="shared" ca="1" si="310"/>
        <v>0</v>
      </c>
      <c r="S664" s="307">
        <f t="shared" ca="1" si="311"/>
        <v>7.2810000000000015</v>
      </c>
      <c r="T664" s="304">
        <f t="shared" ca="1" si="291"/>
        <v>71.426610000000025</v>
      </c>
      <c r="U664" s="311">
        <f t="shared" ca="1" si="292"/>
        <v>0</v>
      </c>
      <c r="V664" s="306">
        <f t="shared" ca="1" si="293"/>
        <v>1.2255639459386172</v>
      </c>
      <c r="W664" s="304">
        <f t="shared" ca="1" si="294"/>
        <v>57.847095190858923</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1.8264991624515803</v>
      </c>
      <c r="AH664" s="304">
        <f t="shared" ca="1" si="318"/>
        <v>-7.9449045296223408</v>
      </c>
    </row>
    <row r="665" spans="1:34" x14ac:dyDescent="0.2">
      <c r="A665" s="347">
        <f t="shared" ca="1" si="296"/>
        <v>1E-4</v>
      </c>
      <c r="B665" s="304">
        <f t="shared" ca="1" si="297"/>
        <v>34.713400000000668</v>
      </c>
      <c r="D665" s="306">
        <f t="shared" ca="1" si="298"/>
        <v>-0.70406502380922187</v>
      </c>
      <c r="E665" s="307">
        <f t="shared" ca="1" si="299"/>
        <v>-1.8963197066120809</v>
      </c>
      <c r="F665" s="304">
        <f t="shared" ca="1" si="300"/>
        <v>2.0228039913537863</v>
      </c>
      <c r="G665" s="306">
        <f t="shared" ca="1" si="301"/>
        <v>10.626989708804652</v>
      </c>
      <c r="H665" s="307">
        <f t="shared" ca="1" si="302"/>
        <v>-119.44818572209054</v>
      </c>
      <c r="I665" s="304">
        <f t="shared" ca="1" si="303"/>
        <v>119.91998158176173</v>
      </c>
      <c r="J665" s="306">
        <f t="shared" ca="1" si="304"/>
        <v>772.03857426345655</v>
      </c>
      <c r="K665" s="307">
        <f t="shared" ca="1" si="305"/>
        <v>-4.6145256929870149</v>
      </c>
      <c r="L665" s="304">
        <f t="shared" ca="1" si="290"/>
        <v>772.05236480314079</v>
      </c>
      <c r="M665" s="306">
        <f t="shared" ca="1" si="306"/>
        <v>-1.4820625897765851</v>
      </c>
      <c r="N665" s="304">
        <f t="shared" ca="1" si="307"/>
        <v>-84.915931368426996</v>
      </c>
      <c r="P665" s="310">
        <f t="shared" ca="1" si="308"/>
        <v>23</v>
      </c>
      <c r="Q665" s="304">
        <f t="shared" ca="1" si="309"/>
        <v>0</v>
      </c>
      <c r="R665" s="306">
        <f t="shared" ca="1" si="310"/>
        <v>0</v>
      </c>
      <c r="S665" s="307">
        <f t="shared" ca="1" si="311"/>
        <v>7.2810000000000015</v>
      </c>
      <c r="T665" s="304">
        <f t="shared" ca="1" si="291"/>
        <v>71.426610000000025</v>
      </c>
      <c r="U665" s="311">
        <f t="shared" ca="1" si="292"/>
        <v>0</v>
      </c>
      <c r="V665" s="306">
        <f t="shared" ca="1" si="293"/>
        <v>1.2255654098523057</v>
      </c>
      <c r="W665" s="304">
        <f t="shared" ca="1" si="294"/>
        <v>57.847340499229468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1.8264661007846756</v>
      </c>
      <c r="AH665" s="304">
        <f t="shared" ca="1" si="318"/>
        <v>-7.9449382215161259</v>
      </c>
    </row>
    <row r="666" spans="1:34" x14ac:dyDescent="0.2">
      <c r="A666" s="347">
        <f t="shared" ca="1" si="296"/>
        <v>1E-4</v>
      </c>
      <c r="B666" s="304">
        <f t="shared" ca="1" si="297"/>
        <v>34.713500000000671</v>
      </c>
      <c r="D666" s="306">
        <f t="shared" ca="1" si="298"/>
        <v>-0.70406227255476106</v>
      </c>
      <c r="E666" s="307">
        <f t="shared" ca="1" si="299"/>
        <v>-1.8962856371865335</v>
      </c>
      <c r="F666" s="304">
        <f t="shared" ca="1" si="300"/>
        <v>2.0227710946706039</v>
      </c>
      <c r="G666" s="306">
        <f t="shared" ca="1" si="301"/>
        <v>10.626919302577397</v>
      </c>
      <c r="H666" s="307">
        <f t="shared" ca="1" si="302"/>
        <v>-119.44837535065426</v>
      </c>
      <c r="I666" s="304">
        <f t="shared" ca="1" si="303"/>
        <v>119.9201642250972</v>
      </c>
      <c r="J666" s="306">
        <f t="shared" ca="1" si="304"/>
        <v>772.03857426345655</v>
      </c>
      <c r="K666" s="307">
        <f t="shared" ca="1" si="305"/>
        <v>-4.6264705210406518</v>
      </c>
      <c r="L666" s="304">
        <f t="shared" ca="1" si="290"/>
        <v>772.05243628929293</v>
      </c>
      <c r="M666" s="306">
        <f t="shared" ca="1" si="306"/>
        <v>-1.4820633147056286</v>
      </c>
      <c r="N666" s="304">
        <f t="shared" ca="1" si="307"/>
        <v>-84.915972903801631</v>
      </c>
      <c r="P666" s="310">
        <f t="shared" ca="1" si="308"/>
        <v>23</v>
      </c>
      <c r="Q666" s="304">
        <f t="shared" ca="1" si="309"/>
        <v>0</v>
      </c>
      <c r="R666" s="306">
        <f t="shared" ca="1" si="310"/>
        <v>0</v>
      </c>
      <c r="S666" s="307">
        <f t="shared" ca="1" si="311"/>
        <v>7.2810000000000015</v>
      </c>
      <c r="T666" s="304">
        <f t="shared" ca="1" si="291"/>
        <v>71.426610000000025</v>
      </c>
      <c r="U666" s="311">
        <f t="shared" ca="1" si="292"/>
        <v>0</v>
      </c>
      <c r="V666" s="306">
        <f t="shared" ca="1" si="293"/>
        <v>1.2255668737700669</v>
      </c>
      <c r="W666" s="304">
        <f t="shared" ca="1" si="294"/>
        <v>57.847585805291985</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1.8264330394235451</v>
      </c>
      <c r="AH666" s="304">
        <f t="shared" ca="1" si="318"/>
        <v>-7.9449719130929068</v>
      </c>
    </row>
    <row r="667" spans="1:34" x14ac:dyDescent="0.2">
      <c r="A667" s="347">
        <f t="shared" ca="1" si="296"/>
        <v>1E-4</v>
      </c>
      <c r="B667" s="304">
        <f t="shared" ca="1" si="297"/>
        <v>34.713600000000675</v>
      </c>
      <c r="D667" s="306">
        <f t="shared" ca="1" si="298"/>
        <v>-0.70405952127866855</v>
      </c>
      <c r="E667" s="307">
        <f t="shared" ca="1" si="299"/>
        <v>-1.8962515680814978</v>
      </c>
      <c r="F667" s="304">
        <f t="shared" ca="1" si="300"/>
        <v>2.0227381983229287</v>
      </c>
      <c r="G667" s="306">
        <f t="shared" ca="1" si="301"/>
        <v>10.626848896625269</v>
      </c>
      <c r="H667" s="307">
        <f t="shared" ca="1" si="302"/>
        <v>-119.44856497581107</v>
      </c>
      <c r="I667" s="304">
        <f t="shared" ca="1" si="303"/>
        <v>119.92034686512653</v>
      </c>
      <c r="J667" s="306">
        <f t="shared" ca="1" si="304"/>
        <v>772.03857426345655</v>
      </c>
      <c r="K667" s="307">
        <f t="shared" ca="1" si="305"/>
        <v>-4.6384153680569753</v>
      </c>
      <c r="L667" s="304">
        <f t="shared" ca="1" si="290"/>
        <v>772.05250796035705</v>
      </c>
      <c r="M667" s="306">
        <f t="shared" ca="1" si="306"/>
        <v>-1.4820640396276612</v>
      </c>
      <c r="N667" s="304">
        <f t="shared" ca="1" si="307"/>
        <v>-84.916014438774582</v>
      </c>
      <c r="P667" s="310">
        <f t="shared" ca="1" si="308"/>
        <v>23</v>
      </c>
      <c r="Q667" s="304">
        <f t="shared" ca="1" si="309"/>
        <v>0</v>
      </c>
      <c r="R667" s="306">
        <f t="shared" ca="1" si="310"/>
        <v>0</v>
      </c>
      <c r="S667" s="307">
        <f t="shared" ca="1" si="311"/>
        <v>7.2810000000000015</v>
      </c>
      <c r="T667" s="304">
        <f t="shared" ca="1" si="291"/>
        <v>71.426610000000025</v>
      </c>
      <c r="U667" s="311">
        <f t="shared" ca="1" si="292"/>
        <v>0</v>
      </c>
      <c r="V667" s="306">
        <f t="shared" ca="1" si="293"/>
        <v>1.2255683376919011</v>
      </c>
      <c r="W667" s="304">
        <f t="shared" ca="1" si="294"/>
        <v>57.84783110904641</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1.826399978368177</v>
      </c>
      <c r="AH667" s="304">
        <f t="shared" ca="1" si="318"/>
        <v>-7.9450056043526951</v>
      </c>
    </row>
    <row r="668" spans="1:34" x14ac:dyDescent="0.2">
      <c r="A668" s="347">
        <f t="shared" ca="1" si="296"/>
        <v>1E-4</v>
      </c>
      <c r="B668" s="304">
        <f t="shared" ca="1" si="297"/>
        <v>34.713700000000678</v>
      </c>
      <c r="D668" s="306">
        <f t="shared" ca="1" si="298"/>
        <v>-0.70405676998094158</v>
      </c>
      <c r="E668" s="307">
        <f t="shared" ca="1" si="299"/>
        <v>-1.8962174992969842</v>
      </c>
      <c r="F668" s="304">
        <f t="shared" ca="1" si="300"/>
        <v>2.0227053023107704</v>
      </c>
      <c r="G668" s="306">
        <f t="shared" ca="1" si="301"/>
        <v>10.62677849094827</v>
      </c>
      <c r="H668" s="307">
        <f t="shared" ca="1" si="302"/>
        <v>-119.44875459756099</v>
      </c>
      <c r="I668" s="304">
        <f t="shared" ca="1" si="303"/>
        <v>119.9205295018498</v>
      </c>
      <c r="J668" s="306">
        <f t="shared" ca="1" si="304"/>
        <v>772.03857426345655</v>
      </c>
      <c r="K668" s="307">
        <f t="shared" ca="1" si="305"/>
        <v>-4.6503602340356442</v>
      </c>
      <c r="L668" s="304">
        <f t="shared" ca="1" si="290"/>
        <v>772.05257981633417</v>
      </c>
      <c r="M668" s="306">
        <f t="shared" ca="1" si="306"/>
        <v>-1.4820647645426828</v>
      </c>
      <c r="N668" s="304">
        <f t="shared" ca="1" si="307"/>
        <v>-84.91605597334582</v>
      </c>
      <c r="P668" s="310">
        <f t="shared" ca="1" si="308"/>
        <v>23</v>
      </c>
      <c r="Q668" s="304">
        <f t="shared" ca="1" si="309"/>
        <v>0</v>
      </c>
      <c r="R668" s="306">
        <f t="shared" ca="1" si="310"/>
        <v>0</v>
      </c>
      <c r="S668" s="307">
        <f t="shared" ca="1" si="311"/>
        <v>7.2810000000000015</v>
      </c>
      <c r="T668" s="304">
        <f t="shared" ca="1" si="291"/>
        <v>71.426610000000025</v>
      </c>
      <c r="U668" s="311">
        <f t="shared" ca="1" si="292"/>
        <v>0</v>
      </c>
      <c r="V668" s="306">
        <f t="shared" ca="1" si="293"/>
        <v>1.2255698016178087</v>
      </c>
      <c r="W668" s="304">
        <f t="shared" ca="1" si="294"/>
        <v>57.848076410492808</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1.8263669176185795</v>
      </c>
      <c r="AH668" s="304">
        <f t="shared" ca="1" si="318"/>
        <v>-7.9450392952954809</v>
      </c>
    </row>
    <row r="669" spans="1:34" x14ac:dyDescent="0.2">
      <c r="A669" s="347">
        <f t="shared" ca="1" si="296"/>
        <v>1E-4</v>
      </c>
      <c r="B669" s="304">
        <f t="shared" ca="1" si="297"/>
        <v>34.713800000000681</v>
      </c>
      <c r="D669" s="306">
        <f t="shared" ca="1" si="298"/>
        <v>-0.70405401866158401</v>
      </c>
      <c r="E669" s="307">
        <f t="shared" ca="1" si="299"/>
        <v>-1.8961834308329824</v>
      </c>
      <c r="F669" s="304">
        <f t="shared" ca="1" si="300"/>
        <v>2.0226724066341206</v>
      </c>
      <c r="G669" s="306">
        <f t="shared" ca="1" si="301"/>
        <v>10.626708085546404</v>
      </c>
      <c r="H669" s="307">
        <f t="shared" ca="1" si="302"/>
        <v>-119.44894421590408</v>
      </c>
      <c r="I669" s="304">
        <f t="shared" ca="1" si="303"/>
        <v>119.92071213526702</v>
      </c>
      <c r="J669" s="306">
        <f t="shared" ca="1" si="304"/>
        <v>772.03857426345655</v>
      </c>
      <c r="K669" s="307">
        <f t="shared" ca="1" si="305"/>
        <v>-4.6623051189763176</v>
      </c>
      <c r="L669" s="304">
        <f t="shared" ca="1" si="290"/>
        <v>772.05265185722476</v>
      </c>
      <c r="M669" s="306">
        <f t="shared" ca="1" si="306"/>
        <v>-1.4820654894506937</v>
      </c>
      <c r="N669" s="304">
        <f t="shared" ca="1" si="307"/>
        <v>-84.916097507515389</v>
      </c>
      <c r="P669" s="310">
        <f t="shared" ca="1" si="308"/>
        <v>23</v>
      </c>
      <c r="Q669" s="304">
        <f t="shared" ca="1" si="309"/>
        <v>0</v>
      </c>
      <c r="R669" s="306">
        <f t="shared" ca="1" si="310"/>
        <v>0</v>
      </c>
      <c r="S669" s="307">
        <f t="shared" ca="1" si="311"/>
        <v>7.2810000000000015</v>
      </c>
      <c r="T669" s="304">
        <f t="shared" ca="1" si="291"/>
        <v>71.426610000000025</v>
      </c>
      <c r="U669" s="311">
        <f t="shared" ca="1" si="292"/>
        <v>0</v>
      </c>
      <c r="V669" s="306">
        <f t="shared" ca="1" si="293"/>
        <v>1.2255712655477893</v>
      </c>
      <c r="W669" s="304">
        <f t="shared" ca="1" si="294"/>
        <v>57.848321709631172</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1.8263338571747481</v>
      </c>
      <c r="AH669" s="304">
        <f t="shared" ca="1" si="318"/>
        <v>-7.9450729859212741</v>
      </c>
    </row>
    <row r="670" spans="1:34" x14ac:dyDescent="0.2">
      <c r="A670" s="347">
        <f t="shared" ca="1" si="296"/>
        <v>1E-4</v>
      </c>
      <c r="B670" s="304">
        <f t="shared" ca="1" si="297"/>
        <v>34.713900000000685</v>
      </c>
      <c r="D670" s="306">
        <f t="shared" ca="1" si="298"/>
        <v>-0.70405126732059353</v>
      </c>
      <c r="E670" s="307">
        <f t="shared" ca="1" si="299"/>
        <v>-1.8961493626894939</v>
      </c>
      <c r="F670" s="304">
        <f t="shared" ca="1" si="300"/>
        <v>2.0226395112929807</v>
      </c>
      <c r="G670" s="306">
        <f t="shared" ca="1" si="301"/>
        <v>10.626637680419673</v>
      </c>
      <c r="H670" s="307">
        <f t="shared" ca="1" si="302"/>
        <v>-119.44913383084035</v>
      </c>
      <c r="I670" s="304">
        <f t="shared" ca="1" si="303"/>
        <v>119.92089476537825</v>
      </c>
      <c r="J670" s="306">
        <f t="shared" ca="1" si="304"/>
        <v>772.03857426345655</v>
      </c>
      <c r="K670" s="307">
        <f t="shared" ca="1" si="305"/>
        <v>-4.6742500228786552</v>
      </c>
      <c r="L670" s="304">
        <f t="shared" ca="1" si="290"/>
        <v>772.05272408302983</v>
      </c>
      <c r="M670" s="306">
        <f t="shared" ca="1" si="306"/>
        <v>-1.4820662143516938</v>
      </c>
      <c r="N670" s="304">
        <f t="shared" ca="1" si="307"/>
        <v>-84.916139041283259</v>
      </c>
      <c r="P670" s="310">
        <f t="shared" ca="1" si="308"/>
        <v>23</v>
      </c>
      <c r="Q670" s="304">
        <f t="shared" ca="1" si="309"/>
        <v>0</v>
      </c>
      <c r="R670" s="306">
        <f t="shared" ca="1" si="310"/>
        <v>0</v>
      </c>
      <c r="S670" s="307">
        <f t="shared" ca="1" si="311"/>
        <v>7.2810000000000015</v>
      </c>
      <c r="T670" s="304">
        <f t="shared" ca="1" si="291"/>
        <v>71.426610000000025</v>
      </c>
      <c r="U670" s="311">
        <f t="shared" ca="1" si="292"/>
        <v>0</v>
      </c>
      <c r="V670" s="306">
        <f t="shared" ca="1" si="293"/>
        <v>1.2255727294818424</v>
      </c>
      <c r="W670" s="304">
        <f t="shared" ca="1" si="294"/>
        <v>57.848567006461487</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1.8263007970366791</v>
      </c>
      <c r="AH670" s="304">
        <f t="shared" ca="1" si="318"/>
        <v>-7.9451066762300728</v>
      </c>
    </row>
    <row r="671" spans="1:34" x14ac:dyDescent="0.2">
      <c r="A671" s="347">
        <f t="shared" ca="1" si="296"/>
        <v>1E-4</v>
      </c>
      <c r="B671" s="304">
        <f t="shared" ca="1" si="297"/>
        <v>34.714000000000688</v>
      </c>
      <c r="D671" s="306">
        <f t="shared" ca="1" si="298"/>
        <v>-0.70404851595797335</v>
      </c>
      <c r="E671" s="307">
        <f t="shared" ca="1" si="299"/>
        <v>-1.8961152948665214</v>
      </c>
      <c r="F671" s="304">
        <f t="shared" ca="1" si="300"/>
        <v>2.0226066162873542</v>
      </c>
      <c r="G671" s="306">
        <f t="shared" ca="1" si="301"/>
        <v>10.626567275568078</v>
      </c>
      <c r="H671" s="307">
        <f t="shared" ca="1" si="302"/>
        <v>-119.44932344236985</v>
      </c>
      <c r="I671" s="304">
        <f t="shared" ca="1" si="303"/>
        <v>119.92107739218349</v>
      </c>
      <c r="J671" s="306">
        <f t="shared" ca="1" si="304"/>
        <v>772.03857426345655</v>
      </c>
      <c r="K671" s="307">
        <f t="shared" ca="1" si="305"/>
        <v>-4.686194945742316</v>
      </c>
      <c r="L671" s="304">
        <f t="shared" ca="1" si="290"/>
        <v>772.05279649375029</v>
      </c>
      <c r="M671" s="306">
        <f t="shared" ca="1" si="306"/>
        <v>-1.4820669392456836</v>
      </c>
      <c r="N671" s="304">
        <f t="shared" ca="1" si="307"/>
        <v>-84.916180574649459</v>
      </c>
      <c r="P671" s="310">
        <f t="shared" ca="1" si="308"/>
        <v>23</v>
      </c>
      <c r="Q671" s="304">
        <f t="shared" ca="1" si="309"/>
        <v>0</v>
      </c>
      <c r="R671" s="306">
        <f t="shared" ca="1" si="310"/>
        <v>0</v>
      </c>
      <c r="S671" s="307">
        <f t="shared" ca="1" si="311"/>
        <v>7.2810000000000015</v>
      </c>
      <c r="T671" s="304">
        <f t="shared" ca="1" si="291"/>
        <v>71.426610000000025</v>
      </c>
      <c r="U671" s="311">
        <f t="shared" ca="1" si="292"/>
        <v>0</v>
      </c>
      <c r="V671" s="306">
        <f t="shared" ca="1" si="293"/>
        <v>1.2255741934199684</v>
      </c>
      <c r="W671" s="304">
        <f t="shared" ca="1" si="294"/>
        <v>57.848812300983759</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1.8262677372043781</v>
      </c>
      <c r="AH671" s="304">
        <f t="shared" ca="1" si="318"/>
        <v>-7.9451403662218754</v>
      </c>
    </row>
    <row r="672" spans="1:34" x14ac:dyDescent="0.2">
      <c r="A672" s="347">
        <f t="shared" ca="1" si="296"/>
        <v>1E-4</v>
      </c>
      <c r="B672" s="304">
        <f t="shared" ca="1" si="297"/>
        <v>34.714100000000691</v>
      </c>
      <c r="D672" s="306">
        <f t="shared" ca="1" si="298"/>
        <v>-0.70404576457372114</v>
      </c>
      <c r="E672" s="307">
        <f t="shared" ca="1" si="299"/>
        <v>-1.8960812273640624</v>
      </c>
      <c r="F672" s="304">
        <f t="shared" ca="1" si="300"/>
        <v>2.0225737216172379</v>
      </c>
      <c r="G672" s="306">
        <f t="shared" ca="1" si="301"/>
        <v>10.626496870991621</v>
      </c>
      <c r="H672" s="307">
        <f t="shared" ca="1" si="302"/>
        <v>-119.44951305049258</v>
      </c>
      <c r="I672" s="304">
        <f t="shared" ca="1" si="303"/>
        <v>119.92126001568276</v>
      </c>
      <c r="J672" s="306">
        <f t="shared" ca="1" si="304"/>
        <v>772.03857426345655</v>
      </c>
      <c r="K672" s="307">
        <f t="shared" ca="1" si="305"/>
        <v>-4.6981398875669589</v>
      </c>
      <c r="L672" s="304">
        <f t="shared" ca="1" si="290"/>
        <v>772.05286908938683</v>
      </c>
      <c r="M672" s="306">
        <f t="shared" ca="1" si="306"/>
        <v>-1.4820676641326627</v>
      </c>
      <c r="N672" s="304">
        <f t="shared" ca="1" si="307"/>
        <v>-84.91622210761399</v>
      </c>
      <c r="P672" s="310">
        <f t="shared" ca="1" si="308"/>
        <v>23</v>
      </c>
      <c r="Q672" s="304">
        <f t="shared" ca="1" si="309"/>
        <v>0</v>
      </c>
      <c r="R672" s="306">
        <f t="shared" ca="1" si="310"/>
        <v>0</v>
      </c>
      <c r="S672" s="307">
        <f t="shared" ca="1" si="311"/>
        <v>7.2810000000000015</v>
      </c>
      <c r="T672" s="304">
        <f t="shared" ca="1" si="291"/>
        <v>71.426610000000025</v>
      </c>
      <c r="U672" s="311">
        <f t="shared" ca="1" si="292"/>
        <v>0</v>
      </c>
      <c r="V672" s="306">
        <f t="shared" ca="1" si="293"/>
        <v>1.2255756573621679</v>
      </c>
      <c r="W672" s="304">
        <f t="shared" ca="1" si="294"/>
        <v>57.849057593198012</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1.826234677677844</v>
      </c>
      <c r="AH672" s="304">
        <f t="shared" ca="1" si="318"/>
        <v>-7.9451740558966826</v>
      </c>
    </row>
    <row r="673" spans="1:34" x14ac:dyDescent="0.2">
      <c r="A673" s="347">
        <f t="shared" ca="1" si="296"/>
        <v>1E-4</v>
      </c>
      <c r="B673" s="304">
        <f t="shared" ca="1" si="297"/>
        <v>34.714200000000695</v>
      </c>
      <c r="D673" s="306">
        <f t="shared" ca="1" si="298"/>
        <v>-0.70404301316784068</v>
      </c>
      <c r="E673" s="307">
        <f t="shared" ca="1" si="299"/>
        <v>-1.8960471601821141</v>
      </c>
      <c r="F673" s="304">
        <f t="shared" ca="1" si="300"/>
        <v>2.0225408272826315</v>
      </c>
      <c r="G673" s="306">
        <f t="shared" ca="1" si="301"/>
        <v>10.626426466690305</v>
      </c>
      <c r="H673" s="307">
        <f t="shared" ca="1" si="302"/>
        <v>-119.4497026552086</v>
      </c>
      <c r="I673" s="304">
        <f t="shared" ca="1" si="303"/>
        <v>119.9214426358761</v>
      </c>
      <c r="J673" s="306">
        <f t="shared" ca="1" si="304"/>
        <v>772.03857426345655</v>
      </c>
      <c r="K673" s="307">
        <f t="shared" ca="1" si="305"/>
        <v>-4.7100848483522437</v>
      </c>
      <c r="L673" s="304">
        <f t="shared" ca="1" si="290"/>
        <v>772.05294186994024</v>
      </c>
      <c r="M673" s="306">
        <f t="shared" ca="1" si="306"/>
        <v>-1.4820683890126316</v>
      </c>
      <c r="N673" s="304">
        <f t="shared" ca="1" si="307"/>
        <v>-84.916263640176865</v>
      </c>
      <c r="P673" s="310">
        <f t="shared" ca="1" si="308"/>
        <v>23</v>
      </c>
      <c r="Q673" s="304">
        <f t="shared" ca="1" si="309"/>
        <v>0</v>
      </c>
      <c r="R673" s="306">
        <f t="shared" ca="1" si="310"/>
        <v>0</v>
      </c>
      <c r="S673" s="307">
        <f t="shared" ca="1" si="311"/>
        <v>7.2810000000000015</v>
      </c>
      <c r="T673" s="304">
        <f t="shared" ca="1" si="291"/>
        <v>71.426610000000025</v>
      </c>
      <c r="U673" s="311">
        <f t="shared" ca="1" si="292"/>
        <v>0</v>
      </c>
      <c r="V673" s="306">
        <f t="shared" ca="1" si="293"/>
        <v>1.2255771213084399</v>
      </c>
      <c r="W673" s="304">
        <f t="shared" ca="1" si="294"/>
        <v>57.849302883104222</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1.8262016184570733</v>
      </c>
      <c r="AH673" s="304">
        <f t="shared" ca="1" si="318"/>
        <v>-7.945207745254498</v>
      </c>
    </row>
    <row r="674" spans="1:34" x14ac:dyDescent="0.2">
      <c r="A674" s="347">
        <f t="shared" ca="1" si="296"/>
        <v>1E-4</v>
      </c>
      <c r="B674" s="304">
        <f t="shared" ca="1" si="297"/>
        <v>34.714300000000698</v>
      </c>
      <c r="D674" s="306">
        <f t="shared" ca="1" si="298"/>
        <v>-0.70404026174032941</v>
      </c>
      <c r="E674" s="307">
        <f t="shared" ca="1" si="299"/>
        <v>-1.8960130933206809</v>
      </c>
      <c r="F674" s="304">
        <f t="shared" ca="1" si="300"/>
        <v>2.0225079332835381</v>
      </c>
      <c r="G674" s="306">
        <f t="shared" ca="1" si="301"/>
        <v>10.626356062664131</v>
      </c>
      <c r="H674" s="307">
        <f t="shared" ca="1" si="302"/>
        <v>-119.44989225651793</v>
      </c>
      <c r="I674" s="304">
        <f t="shared" ca="1" si="303"/>
        <v>119.92162525276356</v>
      </c>
      <c r="J674" s="306">
        <f t="shared" ca="1" si="304"/>
        <v>772.03857426345655</v>
      </c>
      <c r="K674" s="307">
        <f t="shared" ca="1" si="305"/>
        <v>-4.7220298280978303</v>
      </c>
      <c r="L674" s="304">
        <f t="shared" ca="1" si="290"/>
        <v>772.05301483541155</v>
      </c>
      <c r="M674" s="306">
        <f t="shared" ca="1" si="306"/>
        <v>-1.4820691138855899</v>
      </c>
      <c r="N674" s="304">
        <f t="shared" ca="1" si="307"/>
        <v>-84.916305172338056</v>
      </c>
      <c r="P674" s="310">
        <f t="shared" ca="1" si="308"/>
        <v>23</v>
      </c>
      <c r="Q674" s="304">
        <f t="shared" ca="1" si="309"/>
        <v>0</v>
      </c>
      <c r="R674" s="306">
        <f t="shared" ca="1" si="310"/>
        <v>0</v>
      </c>
      <c r="S674" s="307">
        <f t="shared" ca="1" si="311"/>
        <v>7.2810000000000015</v>
      </c>
      <c r="T674" s="304">
        <f t="shared" ca="1" si="291"/>
        <v>71.426610000000025</v>
      </c>
      <c r="U674" s="311">
        <f t="shared" ca="1" si="292"/>
        <v>0</v>
      </c>
      <c r="V674" s="306">
        <f t="shared" ca="1" si="293"/>
        <v>1.2255785852587846</v>
      </c>
      <c r="W674" s="304">
        <f t="shared" ca="1" si="294"/>
        <v>57.849548170702413</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1.826168559542066</v>
      </c>
      <c r="AH674" s="304">
        <f t="shared" ca="1" si="318"/>
        <v>-7.9452414342953182</v>
      </c>
    </row>
    <row r="675" spans="1:34" x14ac:dyDescent="0.2">
      <c r="A675" s="347">
        <f t="shared" ca="1" si="296"/>
        <v>1E-4</v>
      </c>
      <c r="B675" s="304">
        <f t="shared" ca="1" si="297"/>
        <v>34.714400000000701</v>
      </c>
      <c r="D675" s="306">
        <f t="shared" ca="1" si="298"/>
        <v>-0.70403751029119233</v>
      </c>
      <c r="E675" s="307">
        <f t="shared" ca="1" si="299"/>
        <v>-1.8959790267797594</v>
      </c>
      <c r="F675" s="304">
        <f t="shared" ca="1" si="300"/>
        <v>2.0224750396199562</v>
      </c>
      <c r="G675" s="306">
        <f t="shared" ca="1" si="301"/>
        <v>10.626285658913101</v>
      </c>
      <c r="H675" s="307">
        <f t="shared" ca="1" si="302"/>
        <v>-119.4500818544206</v>
      </c>
      <c r="I675" s="304">
        <f t="shared" ca="1" si="303"/>
        <v>119.92180786634516</v>
      </c>
      <c r="J675" s="306">
        <f t="shared" ca="1" si="304"/>
        <v>772.03857426345655</v>
      </c>
      <c r="K675" s="307">
        <f t="shared" ca="1" si="305"/>
        <v>-4.7339748268033777</v>
      </c>
      <c r="L675" s="304">
        <f t="shared" ca="1" si="290"/>
        <v>772.05308798580131</v>
      </c>
      <c r="M675" s="306">
        <f t="shared" ca="1" si="306"/>
        <v>-1.4820698387515383</v>
      </c>
      <c r="N675" s="304">
        <f t="shared" ca="1" si="307"/>
        <v>-84.916346704097606</v>
      </c>
      <c r="P675" s="310">
        <f t="shared" ca="1" si="308"/>
        <v>23</v>
      </c>
      <c r="Q675" s="304">
        <f t="shared" ca="1" si="309"/>
        <v>0</v>
      </c>
      <c r="R675" s="306">
        <f t="shared" ca="1" si="310"/>
        <v>0</v>
      </c>
      <c r="S675" s="307">
        <f t="shared" ca="1" si="311"/>
        <v>7.2810000000000015</v>
      </c>
      <c r="T675" s="304">
        <f t="shared" ca="1" si="291"/>
        <v>71.426610000000025</v>
      </c>
      <c r="U675" s="311">
        <f t="shared" ca="1" si="292"/>
        <v>0</v>
      </c>
      <c r="V675" s="306">
        <f t="shared" ca="1" si="293"/>
        <v>1.2255800492132021</v>
      </c>
      <c r="W675" s="304">
        <f t="shared" ca="1" si="294"/>
        <v>57.849793455992582</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1.8261355009328266</v>
      </c>
      <c r="AH675" s="304">
        <f t="shared" ca="1" si="318"/>
        <v>-7.9452751230191456</v>
      </c>
    </row>
    <row r="676" spans="1:34" x14ac:dyDescent="0.2">
      <c r="A676" s="347">
        <f t="shared" ca="1" si="296"/>
        <v>1E-4</v>
      </c>
      <c r="B676" s="304">
        <f t="shared" ca="1" si="297"/>
        <v>34.714500000000704</v>
      </c>
      <c r="D676" s="306">
        <f t="shared" ca="1" si="298"/>
        <v>-0.70403475882042588</v>
      </c>
      <c r="E676" s="307">
        <f t="shared" ca="1" si="299"/>
        <v>-1.8959449605593486</v>
      </c>
      <c r="F676" s="304">
        <f t="shared" ca="1" si="300"/>
        <v>2.0224421462918847</v>
      </c>
      <c r="G676" s="306">
        <f t="shared" ca="1" si="301"/>
        <v>10.62621525543722</v>
      </c>
      <c r="H676" s="307">
        <f t="shared" ca="1" si="302"/>
        <v>-119.45027144891665</v>
      </c>
      <c r="I676" s="304">
        <f t="shared" ca="1" si="303"/>
        <v>119.92199047662092</v>
      </c>
      <c r="J676" s="306">
        <f t="shared" ca="1" si="304"/>
        <v>772.03857426345655</v>
      </c>
      <c r="K676" s="307">
        <f t="shared" ca="1" si="305"/>
        <v>-4.7459198444685446</v>
      </c>
      <c r="L676" s="304">
        <f t="shared" ca="1" si="290"/>
        <v>772.05316132111057</v>
      </c>
      <c r="M676" s="306">
        <f t="shared" ca="1" si="306"/>
        <v>-1.4820705636104765</v>
      </c>
      <c r="N676" s="304">
        <f t="shared" ca="1" si="307"/>
        <v>-84.916388235455514</v>
      </c>
      <c r="P676" s="310">
        <f t="shared" ca="1" si="308"/>
        <v>23</v>
      </c>
      <c r="Q676" s="304">
        <f t="shared" ca="1" si="309"/>
        <v>0</v>
      </c>
      <c r="R676" s="306">
        <f t="shared" ca="1" si="310"/>
        <v>0</v>
      </c>
      <c r="S676" s="307">
        <f t="shared" ca="1" si="311"/>
        <v>7.2810000000000015</v>
      </c>
      <c r="T676" s="304">
        <f t="shared" ca="1" si="291"/>
        <v>71.426610000000025</v>
      </c>
      <c r="U676" s="311">
        <f t="shared" ca="1" si="292"/>
        <v>0</v>
      </c>
      <c r="V676" s="306">
        <f t="shared" ca="1" si="293"/>
        <v>1.2255815131716927</v>
      </c>
      <c r="W676" s="304">
        <f t="shared" ca="1" si="294"/>
        <v>57.850038738974746</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1.8261024426293506</v>
      </c>
      <c r="AH676" s="304">
        <f t="shared" ca="1" si="318"/>
        <v>-7.9453088114259813</v>
      </c>
    </row>
    <row r="677" spans="1:34" x14ac:dyDescent="0.2">
      <c r="A677" s="347">
        <f t="shared" ca="1" si="296"/>
        <v>1E-4</v>
      </c>
      <c r="B677" s="304">
        <f t="shared" ca="1" si="297"/>
        <v>34.714600000000708</v>
      </c>
      <c r="D677" s="306">
        <f t="shared" ca="1" si="298"/>
        <v>-0.70403200732803328</v>
      </c>
      <c r="E677" s="307">
        <f t="shared" ca="1" si="299"/>
        <v>-1.8959108946594476</v>
      </c>
      <c r="F677" s="304">
        <f t="shared" ca="1" si="300"/>
        <v>2.0224092532993234</v>
      </c>
      <c r="G677" s="306">
        <f t="shared" ca="1" si="301"/>
        <v>10.626144852236488</v>
      </c>
      <c r="H677" s="307">
        <f t="shared" ca="1" si="302"/>
        <v>-119.45046104000612</v>
      </c>
      <c r="I677" s="304">
        <f t="shared" ca="1" si="303"/>
        <v>119.92217308359089</v>
      </c>
      <c r="J677" s="306">
        <f t="shared" ca="1" si="304"/>
        <v>772.03857426345655</v>
      </c>
      <c r="K677" s="307">
        <f t="shared" ca="1" si="305"/>
        <v>-4.7578648810929911</v>
      </c>
      <c r="L677" s="304">
        <f t="shared" ca="1" si="290"/>
        <v>772.0532348413401</v>
      </c>
      <c r="M677" s="306">
        <f t="shared" ca="1" si="306"/>
        <v>-1.4820712884624045</v>
      </c>
      <c r="N677" s="304">
        <f t="shared" ca="1" si="307"/>
        <v>-84.916429766411767</v>
      </c>
      <c r="P677" s="310">
        <f t="shared" ca="1" si="308"/>
        <v>23</v>
      </c>
      <c r="Q677" s="304">
        <f t="shared" ca="1" si="309"/>
        <v>0</v>
      </c>
      <c r="R677" s="306">
        <f t="shared" ca="1" si="310"/>
        <v>0</v>
      </c>
      <c r="S677" s="307">
        <f t="shared" ca="1" si="311"/>
        <v>7.2810000000000015</v>
      </c>
      <c r="T677" s="304">
        <f t="shared" ca="1" si="291"/>
        <v>71.426610000000025</v>
      </c>
      <c r="U677" s="311">
        <f t="shared" ca="1" si="292"/>
        <v>0</v>
      </c>
      <c r="V677" s="306">
        <f t="shared" ca="1" si="293"/>
        <v>1.2255829771342557</v>
      </c>
      <c r="W677" s="304">
        <f t="shared" ca="1" si="294"/>
        <v>57.850284019648903</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1.8260693846316345</v>
      </c>
      <c r="AH677" s="304">
        <f t="shared" ca="1" si="318"/>
        <v>-7.9453424995158271</v>
      </c>
    </row>
    <row r="678" spans="1:34" x14ac:dyDescent="0.2">
      <c r="A678" s="347">
        <f t="shared" ca="1" si="296"/>
        <v>1E-4</v>
      </c>
      <c r="B678" s="304">
        <f t="shared" ca="1" si="297"/>
        <v>34.714700000000711</v>
      </c>
      <c r="D678" s="306">
        <f t="shared" ca="1" si="298"/>
        <v>-0.70402925581401576</v>
      </c>
      <c r="E678" s="307">
        <f t="shared" ca="1" si="299"/>
        <v>-1.8958768290800556</v>
      </c>
      <c r="F678" s="304">
        <f t="shared" ca="1" si="300"/>
        <v>2.0223763606422724</v>
      </c>
      <c r="G678" s="306">
        <f t="shared" ca="1" si="301"/>
        <v>10.626074449310906</v>
      </c>
      <c r="H678" s="307">
        <f t="shared" ca="1" si="302"/>
        <v>-119.45065062768903</v>
      </c>
      <c r="I678" s="304">
        <f t="shared" ca="1" si="303"/>
        <v>119.92235568725509</v>
      </c>
      <c r="J678" s="306">
        <f t="shared" ca="1" si="304"/>
        <v>772.03857426345655</v>
      </c>
      <c r="K678" s="307">
        <f t="shared" ca="1" si="305"/>
        <v>-4.769809936676376</v>
      </c>
      <c r="L678" s="304">
        <f t="shared" ca="1" si="290"/>
        <v>772.05330854649071</v>
      </c>
      <c r="M678" s="306">
        <f t="shared" ca="1" si="306"/>
        <v>-1.4820720133073229</v>
      </c>
      <c r="N678" s="304">
        <f t="shared" ca="1" si="307"/>
        <v>-84.916471296966378</v>
      </c>
      <c r="P678" s="310">
        <f t="shared" ca="1" si="308"/>
        <v>23</v>
      </c>
      <c r="Q678" s="304">
        <f t="shared" ca="1" si="309"/>
        <v>0</v>
      </c>
      <c r="R678" s="306">
        <f t="shared" ca="1" si="310"/>
        <v>0</v>
      </c>
      <c r="S678" s="307">
        <f t="shared" ca="1" si="311"/>
        <v>7.2810000000000015</v>
      </c>
      <c r="T678" s="304">
        <f t="shared" ca="1" si="291"/>
        <v>71.426610000000025</v>
      </c>
      <c r="U678" s="311">
        <f t="shared" ca="1" si="292"/>
        <v>0</v>
      </c>
      <c r="V678" s="306">
        <f t="shared" ca="1" si="293"/>
        <v>1.2255844411008914</v>
      </c>
      <c r="W678" s="304">
        <f t="shared" ca="1" si="294"/>
        <v>57.850529298015061</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1.8260363269396844</v>
      </c>
      <c r="AH678" s="304">
        <f t="shared" ca="1" si="318"/>
        <v>-7.9453761872886819</v>
      </c>
    </row>
    <row r="679" spans="1:34" x14ac:dyDescent="0.2">
      <c r="A679" s="347">
        <f t="shared" ca="1" si="296"/>
        <v>1E-4</v>
      </c>
      <c r="B679" s="304">
        <f t="shared" ca="1" si="297"/>
        <v>34.714800000000714</v>
      </c>
      <c r="D679" s="306">
        <f t="shared" ca="1" si="298"/>
        <v>-0.70402650427837155</v>
      </c>
      <c r="E679" s="307">
        <f t="shared" ca="1" si="299"/>
        <v>-1.8958427638211726</v>
      </c>
      <c r="F679" s="304">
        <f t="shared" ca="1" si="300"/>
        <v>2.0223434683207318</v>
      </c>
      <c r="G679" s="306">
        <f t="shared" ca="1" si="301"/>
        <v>10.626004046660478</v>
      </c>
      <c r="H679" s="307">
        <f t="shared" ca="1" si="302"/>
        <v>-119.45084021196541</v>
      </c>
      <c r="I679" s="304">
        <f t="shared" ca="1" si="303"/>
        <v>119.92253828761356</v>
      </c>
      <c r="J679" s="306">
        <f t="shared" ca="1" si="304"/>
        <v>772.03857426345655</v>
      </c>
      <c r="K679" s="307">
        <f t="shared" ca="1" si="305"/>
        <v>-4.7817550112183591</v>
      </c>
      <c r="L679" s="304">
        <f t="shared" ca="1" si="290"/>
        <v>772.05338243656308</v>
      </c>
      <c r="M679" s="306">
        <f t="shared" ca="1" si="306"/>
        <v>-1.4820727381452314</v>
      </c>
      <c r="N679" s="304">
        <f t="shared" ca="1" si="307"/>
        <v>-84.916512827119377</v>
      </c>
      <c r="P679" s="310">
        <f t="shared" ca="1" si="308"/>
        <v>23</v>
      </c>
      <c r="Q679" s="304">
        <f t="shared" ca="1" si="309"/>
        <v>0</v>
      </c>
      <c r="R679" s="306">
        <f t="shared" ca="1" si="310"/>
        <v>0</v>
      </c>
      <c r="S679" s="307">
        <f t="shared" ca="1" si="311"/>
        <v>7.2810000000000015</v>
      </c>
      <c r="T679" s="304">
        <f t="shared" ca="1" si="291"/>
        <v>71.426610000000025</v>
      </c>
      <c r="U679" s="311">
        <f t="shared" ca="1" si="292"/>
        <v>0</v>
      </c>
      <c r="V679" s="306">
        <f t="shared" ca="1" si="293"/>
        <v>1.2255859050716</v>
      </c>
      <c r="W679" s="304">
        <f t="shared" ca="1" si="294"/>
        <v>57.850774574073228</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1.8260032695534951</v>
      </c>
      <c r="AH679" s="304">
        <f t="shared" ca="1" si="318"/>
        <v>-7.9454098747445476</v>
      </c>
    </row>
    <row r="680" spans="1:34" x14ac:dyDescent="0.2">
      <c r="A680" s="347">
        <f t="shared" ca="1" si="296"/>
        <v>1E-4</v>
      </c>
      <c r="B680" s="304">
        <f t="shared" ca="1" si="297"/>
        <v>34.714900000000718</v>
      </c>
      <c r="D680" s="306">
        <f t="shared" ca="1" si="298"/>
        <v>-0.70402375272110207</v>
      </c>
      <c r="E680" s="307">
        <f t="shared" ca="1" si="299"/>
        <v>-1.8958086988827958</v>
      </c>
      <c r="F680" s="304">
        <f t="shared" ca="1" si="300"/>
        <v>2.0223105763346991</v>
      </c>
      <c r="G680" s="306">
        <f t="shared" ca="1" si="301"/>
        <v>10.625933644285206</v>
      </c>
      <c r="H680" s="307">
        <f t="shared" ca="1" si="302"/>
        <v>-119.4510297928353</v>
      </c>
      <c r="I680" s="304">
        <f t="shared" ca="1" si="303"/>
        <v>119.9227208846663</v>
      </c>
      <c r="J680" s="306">
        <f t="shared" ca="1" si="304"/>
        <v>772.03857426345655</v>
      </c>
      <c r="K680" s="307">
        <f t="shared" ca="1" si="305"/>
        <v>-4.7937001047185994</v>
      </c>
      <c r="L680" s="304">
        <f t="shared" ca="1" si="290"/>
        <v>772.05345651155835</v>
      </c>
      <c r="M680" s="306">
        <f t="shared" ca="1" si="306"/>
        <v>-1.4820734629761303</v>
      </c>
      <c r="N680" s="304">
        <f t="shared" ca="1" si="307"/>
        <v>-84.916554356870733</v>
      </c>
      <c r="P680" s="310">
        <f t="shared" ca="1" si="308"/>
        <v>23</v>
      </c>
      <c r="Q680" s="304">
        <f t="shared" ca="1" si="309"/>
        <v>0</v>
      </c>
      <c r="R680" s="306">
        <f t="shared" ca="1" si="310"/>
        <v>0</v>
      </c>
      <c r="S680" s="307">
        <f t="shared" ca="1" si="311"/>
        <v>7.2810000000000015</v>
      </c>
      <c r="T680" s="304">
        <f t="shared" ca="1" si="291"/>
        <v>71.426610000000025</v>
      </c>
      <c r="U680" s="311">
        <f t="shared" ca="1" si="292"/>
        <v>0</v>
      </c>
      <c r="V680" s="306">
        <f t="shared" ca="1" si="293"/>
        <v>1.2255873690463808</v>
      </c>
      <c r="W680" s="304">
        <f t="shared" ca="1" si="294"/>
        <v>57.851019847823359</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1.8259702124730657</v>
      </c>
      <c r="AH680" s="304">
        <f t="shared" ca="1" si="318"/>
        <v>-7.9454435618834252</v>
      </c>
    </row>
    <row r="681" spans="1:34" x14ac:dyDescent="0.2">
      <c r="A681" s="347">
        <f t="shared" ca="1" si="296"/>
        <v>1E-4</v>
      </c>
      <c r="B681" s="304">
        <f t="shared" ca="1" si="297"/>
        <v>34.715000000000721</v>
      </c>
      <c r="D681" s="306">
        <f t="shared" ca="1" si="298"/>
        <v>-0.70402100114220811</v>
      </c>
      <c r="E681" s="307">
        <f t="shared" ca="1" si="299"/>
        <v>-1.8957746342649333</v>
      </c>
      <c r="F681" s="304">
        <f t="shared" ca="1" si="300"/>
        <v>2.0222776846841826</v>
      </c>
      <c r="G681" s="306">
        <f t="shared" ca="1" si="301"/>
        <v>10.625863242185092</v>
      </c>
      <c r="H681" s="307">
        <f t="shared" ca="1" si="302"/>
        <v>-119.45121937029873</v>
      </c>
      <c r="I681" s="304">
        <f t="shared" ca="1" si="303"/>
        <v>119.92290347841337</v>
      </c>
      <c r="J681" s="306">
        <f t="shared" ca="1" si="304"/>
        <v>772.03857426345655</v>
      </c>
      <c r="K681" s="307">
        <f t="shared" ca="1" si="305"/>
        <v>-4.8056452171767559</v>
      </c>
      <c r="L681" s="304">
        <f t="shared" ca="1" si="290"/>
        <v>772.05353077147697</v>
      </c>
      <c r="M681" s="306">
        <f t="shared" ca="1" si="306"/>
        <v>-1.4820741878000194</v>
      </c>
      <c r="N681" s="304">
        <f t="shared" ca="1" si="307"/>
        <v>-84.916595886220477</v>
      </c>
      <c r="P681" s="310">
        <f t="shared" ca="1" si="308"/>
        <v>23</v>
      </c>
      <c r="Q681" s="304">
        <f t="shared" ca="1" si="309"/>
        <v>0</v>
      </c>
      <c r="R681" s="306">
        <f t="shared" ca="1" si="310"/>
        <v>0</v>
      </c>
      <c r="S681" s="307">
        <f t="shared" ca="1" si="311"/>
        <v>7.2810000000000015</v>
      </c>
      <c r="T681" s="304">
        <f t="shared" ca="1" si="291"/>
        <v>71.426610000000025</v>
      </c>
      <c r="U681" s="311">
        <f t="shared" ca="1" si="292"/>
        <v>0</v>
      </c>
      <c r="V681" s="306">
        <f t="shared" ca="1" si="293"/>
        <v>1.2255888330252347</v>
      </c>
      <c r="W681" s="304">
        <f t="shared" ca="1" si="294"/>
        <v>57.851265119265541</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1.8259371556984059</v>
      </c>
      <c r="AH681" s="304">
        <f t="shared" ca="1" si="318"/>
        <v>-7.9454772487053082</v>
      </c>
    </row>
    <row r="682" spans="1:34" x14ac:dyDescent="0.2">
      <c r="A682" s="347">
        <f t="shared" ca="1" si="296"/>
        <v>1E-4</v>
      </c>
      <c r="B682" s="304">
        <f t="shared" ca="1" si="297"/>
        <v>34.715100000000724</v>
      </c>
      <c r="D682" s="306">
        <f t="shared" ca="1" si="298"/>
        <v>-0.70401824954169223</v>
      </c>
      <c r="E682" s="307">
        <f t="shared" ca="1" si="299"/>
        <v>-1.8957405699675718</v>
      </c>
      <c r="F682" s="304">
        <f t="shared" ca="1" si="300"/>
        <v>2.0222447933691714</v>
      </c>
      <c r="G682" s="306">
        <f t="shared" ca="1" si="301"/>
        <v>10.625792840360138</v>
      </c>
      <c r="H682" s="307">
        <f t="shared" ca="1" si="302"/>
        <v>-119.45140894435573</v>
      </c>
      <c r="I682" s="304">
        <f t="shared" ca="1" si="303"/>
        <v>119.9230860688548</v>
      </c>
      <c r="J682" s="306">
        <f t="shared" ca="1" si="304"/>
        <v>772.03857426345655</v>
      </c>
      <c r="K682" s="307">
        <f t="shared" ca="1" si="305"/>
        <v>-4.8175903485924882</v>
      </c>
      <c r="L682" s="304">
        <f t="shared" ca="1" si="290"/>
        <v>772.05360521632008</v>
      </c>
      <c r="M682" s="306">
        <f t="shared" ca="1" si="306"/>
        <v>-1.4820749126168993</v>
      </c>
      <c r="N682" s="304">
        <f t="shared" ca="1" si="307"/>
        <v>-84.916637415168609</v>
      </c>
      <c r="P682" s="310">
        <f t="shared" ca="1" si="308"/>
        <v>23</v>
      </c>
      <c r="Q682" s="304">
        <f t="shared" ca="1" si="309"/>
        <v>0</v>
      </c>
      <c r="R682" s="306">
        <f t="shared" ca="1" si="310"/>
        <v>0</v>
      </c>
      <c r="S682" s="307">
        <f t="shared" ca="1" si="311"/>
        <v>7.2810000000000015</v>
      </c>
      <c r="T682" s="304">
        <f t="shared" ca="1" si="291"/>
        <v>71.426610000000025</v>
      </c>
      <c r="U682" s="311">
        <f t="shared" ca="1" si="292"/>
        <v>0</v>
      </c>
      <c r="V682" s="306">
        <f t="shared" ca="1" si="293"/>
        <v>1.2255902970081614</v>
      </c>
      <c r="W682" s="304">
        <f t="shared" ca="1" si="294"/>
        <v>57.851510388399745</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1.8259040992295024</v>
      </c>
      <c r="AH682" s="304">
        <f t="shared" ca="1" si="318"/>
        <v>-7.9455109352102085</v>
      </c>
    </row>
    <row r="683" spans="1:34" x14ac:dyDescent="0.2">
      <c r="A683" s="347">
        <f t="shared" ca="1" si="296"/>
        <v>1E-4</v>
      </c>
      <c r="B683" s="304">
        <f t="shared" ca="1" si="297"/>
        <v>34.715200000000728</v>
      </c>
      <c r="D683" s="306">
        <f t="shared" ca="1" si="298"/>
        <v>-0.70401549791955176</v>
      </c>
      <c r="E683" s="307">
        <f t="shared" ca="1" si="299"/>
        <v>-1.8957065059907148</v>
      </c>
      <c r="F683" s="304">
        <f t="shared" ca="1" si="300"/>
        <v>2.0222119023896674</v>
      </c>
      <c r="G683" s="306">
        <f t="shared" ca="1" si="301"/>
        <v>10.625722438810346</v>
      </c>
      <c r="H683" s="307">
        <f t="shared" ca="1" si="302"/>
        <v>-119.45159851500634</v>
      </c>
      <c r="I683" s="304">
        <f t="shared" ca="1" si="303"/>
        <v>119.92326865599063</v>
      </c>
      <c r="J683" s="306">
        <f t="shared" ca="1" si="304"/>
        <v>772.03857426345655</v>
      </c>
      <c r="K683" s="307">
        <f t="shared" ca="1" si="305"/>
        <v>-4.8295354989654564</v>
      </c>
      <c r="L683" s="304">
        <f t="shared" ca="1" si="290"/>
        <v>772.05367984608847</v>
      </c>
      <c r="M683" s="306">
        <f t="shared" ca="1" si="306"/>
        <v>-1.4820756374267694</v>
      </c>
      <c r="N683" s="304">
        <f t="shared" ca="1" si="307"/>
        <v>-84.916678943715112</v>
      </c>
      <c r="P683" s="310">
        <f t="shared" ca="1" si="308"/>
        <v>23</v>
      </c>
      <c r="Q683" s="304">
        <f t="shared" ca="1" si="309"/>
        <v>0</v>
      </c>
      <c r="R683" s="306">
        <f t="shared" ca="1" si="310"/>
        <v>0</v>
      </c>
      <c r="S683" s="307">
        <f t="shared" ca="1" si="311"/>
        <v>7.2810000000000015</v>
      </c>
      <c r="T683" s="304">
        <f t="shared" ca="1" si="291"/>
        <v>71.426610000000025</v>
      </c>
      <c r="U683" s="311">
        <f t="shared" ca="1" si="292"/>
        <v>0</v>
      </c>
      <c r="V683" s="306">
        <f t="shared" ca="1" si="293"/>
        <v>1.2255917609951599</v>
      </c>
      <c r="W683" s="304">
        <f t="shared" ca="1" si="294"/>
        <v>57.851755655225958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1.8258710430663578</v>
      </c>
      <c r="AH683" s="304">
        <f t="shared" ca="1" si="318"/>
        <v>-7.9455446213981231</v>
      </c>
    </row>
    <row r="684" spans="1:34" x14ac:dyDescent="0.2">
      <c r="A684" s="347">
        <f t="shared" ca="1" si="296"/>
        <v>1E-4</v>
      </c>
      <c r="B684" s="304">
        <f t="shared" ca="1" si="297"/>
        <v>34.715300000000731</v>
      </c>
      <c r="D684" s="306">
        <f t="shared" ca="1" si="298"/>
        <v>-0.70401274627579169</v>
      </c>
      <c r="E684" s="307">
        <f t="shared" ca="1" si="299"/>
        <v>-1.8956724423343667</v>
      </c>
      <c r="F684" s="304">
        <f t="shared" ca="1" si="300"/>
        <v>2.0221790117456777</v>
      </c>
      <c r="G684" s="306">
        <f t="shared" ca="1" si="301"/>
        <v>10.625652037535719</v>
      </c>
      <c r="H684" s="307">
        <f t="shared" ca="1" si="302"/>
        <v>-119.45178808225057</v>
      </c>
      <c r="I684" s="304">
        <f t="shared" ca="1" si="303"/>
        <v>119.92345123982085</v>
      </c>
      <c r="J684" s="306">
        <f t="shared" ca="1" si="304"/>
        <v>772.03857426345655</v>
      </c>
      <c r="K684" s="307">
        <f t="shared" ca="1" si="305"/>
        <v>-4.8414806682953193</v>
      </c>
      <c r="L684" s="304">
        <f t="shared" ca="1" si="290"/>
        <v>772.05375466078283</v>
      </c>
      <c r="M684" s="306">
        <f t="shared" ca="1" si="306"/>
        <v>-1.4820763622296305</v>
      </c>
      <c r="N684" s="304">
        <f t="shared" ca="1" si="307"/>
        <v>-84.916720471860032</v>
      </c>
      <c r="P684" s="310">
        <f t="shared" ca="1" si="308"/>
        <v>23</v>
      </c>
      <c r="Q684" s="304">
        <f t="shared" ca="1" si="309"/>
        <v>0</v>
      </c>
      <c r="R684" s="306">
        <f t="shared" ca="1" si="310"/>
        <v>0</v>
      </c>
      <c r="S684" s="307">
        <f t="shared" ca="1" si="311"/>
        <v>7.2810000000000015</v>
      </c>
      <c r="T684" s="304">
        <f t="shared" ca="1" si="291"/>
        <v>71.426610000000025</v>
      </c>
      <c r="U684" s="311">
        <f t="shared" ca="1" si="292"/>
        <v>0</v>
      </c>
      <c r="V684" s="306">
        <f t="shared" ca="1" si="293"/>
        <v>1.2255932249862316</v>
      </c>
      <c r="W684" s="304">
        <f t="shared" ca="1" si="294"/>
        <v>57.852000919744206</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1.8258379872089741</v>
      </c>
      <c r="AH684" s="304">
        <f t="shared" ca="1" si="318"/>
        <v>-7.9455783072690487</v>
      </c>
    </row>
    <row r="685" spans="1:34" x14ac:dyDescent="0.2">
      <c r="A685" s="347">
        <f t="shared" ca="1" si="296"/>
        <v>1E-4</v>
      </c>
      <c r="B685" s="304">
        <f t="shared" ca="1" si="297"/>
        <v>34.715400000000734</v>
      </c>
      <c r="D685" s="306">
        <f t="shared" ca="1" si="298"/>
        <v>-0.70400999461040836</v>
      </c>
      <c r="E685" s="307">
        <f t="shared" ca="1" si="299"/>
        <v>-1.8956383789985214</v>
      </c>
      <c r="F685" s="304">
        <f t="shared" ca="1" si="300"/>
        <v>2.0221461214371947</v>
      </c>
      <c r="G685" s="306">
        <f t="shared" ca="1" si="301"/>
        <v>10.625581636536259</v>
      </c>
      <c r="H685" s="307">
        <f t="shared" ca="1" si="302"/>
        <v>-119.45197764608848</v>
      </c>
      <c r="I685" s="304">
        <f t="shared" ca="1" si="303"/>
        <v>119.92363382034551</v>
      </c>
      <c r="J685" s="306">
        <f t="shared" ca="1" si="304"/>
        <v>772.03857426345655</v>
      </c>
      <c r="K685" s="307">
        <f t="shared" ca="1" si="305"/>
        <v>-4.8534258565817359</v>
      </c>
      <c r="L685" s="304">
        <f t="shared" ca="1" si="290"/>
        <v>772.05382966040395</v>
      </c>
      <c r="M685" s="306">
        <f t="shared" ca="1" si="306"/>
        <v>-1.4820770870254822</v>
      </c>
      <c r="N685" s="304">
        <f t="shared" ca="1" si="307"/>
        <v>-84.916761999603352</v>
      </c>
      <c r="P685" s="310">
        <f t="shared" ca="1" si="308"/>
        <v>23</v>
      </c>
      <c r="Q685" s="304">
        <f t="shared" ca="1" si="309"/>
        <v>0</v>
      </c>
      <c r="R685" s="306">
        <f t="shared" ca="1" si="310"/>
        <v>0</v>
      </c>
      <c r="S685" s="307">
        <f t="shared" ca="1" si="311"/>
        <v>7.2810000000000015</v>
      </c>
      <c r="T685" s="304">
        <f t="shared" ca="1" si="291"/>
        <v>71.426610000000025</v>
      </c>
      <c r="U685" s="311">
        <f t="shared" ca="1" si="292"/>
        <v>0</v>
      </c>
      <c r="V685" s="306">
        <f t="shared" ca="1" si="293"/>
        <v>1.2255946889813754</v>
      </c>
      <c r="W685" s="304">
        <f t="shared" ca="1" si="294"/>
        <v>57.852246181954463</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1.8258049316573493</v>
      </c>
      <c r="AH685" s="304">
        <f t="shared" ca="1" si="318"/>
        <v>-7.9456119928229905</v>
      </c>
    </row>
    <row r="686" spans="1:34" x14ac:dyDescent="0.2">
      <c r="A686" s="347">
        <f t="shared" ca="1" si="296"/>
        <v>1E-4</v>
      </c>
      <c r="B686" s="304">
        <f t="shared" ca="1" si="297"/>
        <v>34.715500000000738</v>
      </c>
      <c r="D686" s="306">
        <f t="shared" ca="1" si="298"/>
        <v>-0.70400724292340466</v>
      </c>
      <c r="E686" s="307">
        <f t="shared" ca="1" si="299"/>
        <v>-1.8956043159831832</v>
      </c>
      <c r="F686" s="304">
        <f t="shared" ca="1" si="300"/>
        <v>2.0221132314642238</v>
      </c>
      <c r="G686" s="306">
        <f t="shared" ca="1" si="301"/>
        <v>10.625511235811967</v>
      </c>
      <c r="H686" s="307">
        <f t="shared" ca="1" si="302"/>
        <v>-119.45216720652007</v>
      </c>
      <c r="I686" s="304">
        <f t="shared" ca="1" si="303"/>
        <v>119.92381639756465</v>
      </c>
      <c r="J686" s="306">
        <f t="shared" ca="1" si="304"/>
        <v>772.03857426345655</v>
      </c>
      <c r="K686" s="307">
        <f t="shared" ca="1" si="305"/>
        <v>-4.8653710638243659</v>
      </c>
      <c r="L686" s="304">
        <f t="shared" ca="1" si="290"/>
        <v>772.05390484495285</v>
      </c>
      <c r="M686" s="306">
        <f t="shared" ca="1" si="306"/>
        <v>-1.482077811814325</v>
      </c>
      <c r="N686" s="304">
        <f t="shared" ca="1" si="307"/>
        <v>-84.916803526945074</v>
      </c>
      <c r="P686" s="310">
        <f t="shared" ca="1" si="308"/>
        <v>23</v>
      </c>
      <c r="Q686" s="304">
        <f t="shared" ca="1" si="309"/>
        <v>0</v>
      </c>
      <c r="R686" s="306">
        <f t="shared" ca="1" si="310"/>
        <v>0</v>
      </c>
      <c r="S686" s="307">
        <f t="shared" ca="1" si="311"/>
        <v>7.2810000000000015</v>
      </c>
      <c r="T686" s="304">
        <f t="shared" ca="1" si="291"/>
        <v>71.426610000000025</v>
      </c>
      <c r="U686" s="311">
        <f t="shared" ca="1" si="292"/>
        <v>0</v>
      </c>
      <c r="V686" s="306">
        <f t="shared" ca="1" si="293"/>
        <v>1.2255961529805917</v>
      </c>
      <c r="W686" s="304">
        <f t="shared" ca="1" si="294"/>
        <v>57.852491441856749</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1.8257718764114896</v>
      </c>
      <c r="AH686" s="304">
        <f t="shared" ca="1" si="318"/>
        <v>-7.945645678059944</v>
      </c>
    </row>
    <row r="687" spans="1:34" x14ac:dyDescent="0.2">
      <c r="A687" s="347">
        <f t="shared" ca="1" si="296"/>
        <v>1E-4</v>
      </c>
      <c r="B687" s="304">
        <f t="shared" ca="1" si="297"/>
        <v>34.715600000000741</v>
      </c>
      <c r="D687" s="306">
        <f t="shared" ca="1" si="298"/>
        <v>-0.70400449121478048</v>
      </c>
      <c r="E687" s="307">
        <f t="shared" ca="1" si="299"/>
        <v>-1.8955702532883487</v>
      </c>
      <c r="F687" s="304">
        <f t="shared" ca="1" si="300"/>
        <v>2.0220803418267623</v>
      </c>
      <c r="G687" s="306">
        <f t="shared" ca="1" si="301"/>
        <v>10.625440835362845</v>
      </c>
      <c r="H687" s="307">
        <f t="shared" ca="1" si="302"/>
        <v>-119.4523567635454</v>
      </c>
      <c r="I687" s="304">
        <f t="shared" ca="1" si="303"/>
        <v>119.92399897147828</v>
      </c>
      <c r="J687" s="306">
        <f t="shared" ca="1" si="304"/>
        <v>772.03857426345655</v>
      </c>
      <c r="K687" s="307">
        <f t="shared" ca="1" si="305"/>
        <v>-4.8773162900228693</v>
      </c>
      <c r="L687" s="304">
        <f t="shared" ca="1" si="290"/>
        <v>772.05398021443011</v>
      </c>
      <c r="M687" s="306">
        <f t="shared" ca="1" si="306"/>
        <v>-1.4820785365961586</v>
      </c>
      <c r="N687" s="304">
        <f t="shared" ca="1" si="307"/>
        <v>-84.916845053885211</v>
      </c>
      <c r="P687" s="310">
        <f t="shared" ca="1" si="308"/>
        <v>23</v>
      </c>
      <c r="Q687" s="304">
        <f t="shared" ca="1" si="309"/>
        <v>0</v>
      </c>
      <c r="R687" s="306">
        <f t="shared" ca="1" si="310"/>
        <v>0</v>
      </c>
      <c r="S687" s="307">
        <f t="shared" ca="1" si="311"/>
        <v>7.2810000000000015</v>
      </c>
      <c r="T687" s="304">
        <f t="shared" ca="1" si="291"/>
        <v>71.426610000000025</v>
      </c>
      <c r="U687" s="311">
        <f t="shared" ca="1" si="292"/>
        <v>0</v>
      </c>
      <c r="V687" s="306">
        <f t="shared" ca="1" si="293"/>
        <v>1.2255976169838803</v>
      </c>
      <c r="W687" s="304">
        <f t="shared" ca="1" si="294"/>
        <v>57.852736699451064</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1.8257388214713872</v>
      </c>
      <c r="AH687" s="304">
        <f t="shared" ca="1" si="318"/>
        <v>-7.9456793629799121</v>
      </c>
    </row>
    <row r="688" spans="1:34" x14ac:dyDescent="0.2">
      <c r="A688" s="347">
        <f t="shared" ca="1" si="296"/>
        <v>1E-4</v>
      </c>
      <c r="B688" s="304">
        <f t="shared" ca="1" si="297"/>
        <v>34.715700000000744</v>
      </c>
      <c r="D688" s="306">
        <f t="shared" ca="1" si="298"/>
        <v>-0.70400173948453704</v>
      </c>
      <c r="E688" s="307">
        <f t="shared" ca="1" si="299"/>
        <v>-1.8955361909140196</v>
      </c>
      <c r="F688" s="304">
        <f t="shared" ca="1" si="300"/>
        <v>2.0220474525248124</v>
      </c>
      <c r="G688" s="306">
        <f t="shared" ca="1" si="301"/>
        <v>10.625370435188897</v>
      </c>
      <c r="H688" s="307">
        <f t="shared" ca="1" si="302"/>
        <v>-119.45254631716449</v>
      </c>
      <c r="I688" s="304">
        <f t="shared" ca="1" si="303"/>
        <v>119.92418154208647</v>
      </c>
      <c r="J688" s="306">
        <f t="shared" ca="1" si="304"/>
        <v>772.03857426345655</v>
      </c>
      <c r="K688" s="307">
        <f t="shared" ca="1" si="305"/>
        <v>-4.8892615351769049</v>
      </c>
      <c r="L688" s="304">
        <f t="shared" ca="1" si="290"/>
        <v>772.05405576883675</v>
      </c>
      <c r="M688" s="306">
        <f t="shared" ca="1" si="306"/>
        <v>-1.4820792613709832</v>
      </c>
      <c r="N688" s="304">
        <f t="shared" ca="1" si="307"/>
        <v>-84.916886580423764</v>
      </c>
      <c r="P688" s="310">
        <f t="shared" ca="1" si="308"/>
        <v>23</v>
      </c>
      <c r="Q688" s="304">
        <f t="shared" ca="1" si="309"/>
        <v>0</v>
      </c>
      <c r="R688" s="306">
        <f t="shared" ca="1" si="310"/>
        <v>0</v>
      </c>
      <c r="S688" s="307">
        <f t="shared" ca="1" si="311"/>
        <v>7.2810000000000015</v>
      </c>
      <c r="T688" s="304">
        <f t="shared" ca="1" si="291"/>
        <v>71.426610000000025</v>
      </c>
      <c r="U688" s="311">
        <f t="shared" ca="1" si="292"/>
        <v>0</v>
      </c>
      <c r="V688" s="306">
        <f t="shared" ca="1" si="293"/>
        <v>1.2255990809912416</v>
      </c>
      <c r="W688" s="304">
        <f t="shared" ca="1" si="294"/>
        <v>57.852981954737473</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1.8257057668370456</v>
      </c>
      <c r="AH688" s="304">
        <f t="shared" ca="1" si="318"/>
        <v>-7.9457130475828945</v>
      </c>
    </row>
    <row r="689" spans="1:34" x14ac:dyDescent="0.2">
      <c r="A689" s="347">
        <f t="shared" ca="1" si="296"/>
        <v>1E-4</v>
      </c>
      <c r="B689" s="304">
        <f t="shared" ca="1" si="297"/>
        <v>34.715800000000748</v>
      </c>
      <c r="D689" s="306">
        <f t="shared" ca="1" si="298"/>
        <v>-0.70399898773267677</v>
      </c>
      <c r="E689" s="307">
        <f t="shared" ca="1" si="299"/>
        <v>-1.8955021288601861</v>
      </c>
      <c r="F689" s="304">
        <f t="shared" ca="1" si="300"/>
        <v>2.0220145635583666</v>
      </c>
      <c r="G689" s="306">
        <f t="shared" ca="1" si="301"/>
        <v>10.625300035290124</v>
      </c>
      <c r="H689" s="307">
        <f t="shared" ca="1" si="302"/>
        <v>-119.45273586737737</v>
      </c>
      <c r="I689" s="304">
        <f t="shared" ca="1" si="303"/>
        <v>119.92436410938922</v>
      </c>
      <c r="J689" s="306">
        <f t="shared" ca="1" si="304"/>
        <v>772.03857426345655</v>
      </c>
      <c r="K689" s="307">
        <f t="shared" ca="1" si="305"/>
        <v>-4.9012067992861317</v>
      </c>
      <c r="L689" s="304">
        <f t="shared" ca="1" si="290"/>
        <v>772.05413150817344</v>
      </c>
      <c r="M689" s="306">
        <f t="shared" ca="1" si="306"/>
        <v>-1.4820799861387992</v>
      </c>
      <c r="N689" s="304">
        <f t="shared" ca="1" si="307"/>
        <v>-84.916928106560746</v>
      </c>
      <c r="P689" s="310">
        <f t="shared" ca="1" si="308"/>
        <v>23</v>
      </c>
      <c r="Q689" s="304">
        <f t="shared" ca="1" si="309"/>
        <v>0</v>
      </c>
      <c r="R689" s="306">
        <f t="shared" ca="1" si="310"/>
        <v>0</v>
      </c>
      <c r="S689" s="307">
        <f t="shared" ca="1" si="311"/>
        <v>7.2810000000000015</v>
      </c>
      <c r="T689" s="304">
        <f t="shared" ca="1" si="291"/>
        <v>71.426610000000025</v>
      </c>
      <c r="U689" s="311">
        <f t="shared" ca="1" si="292"/>
        <v>0</v>
      </c>
      <c r="V689" s="306">
        <f t="shared" ca="1" si="293"/>
        <v>1.225600545002675</v>
      </c>
      <c r="W689" s="304">
        <f t="shared" ca="1" si="294"/>
        <v>57.853227207715896</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1.8256727125084558</v>
      </c>
      <c r="AH689" s="304">
        <f t="shared" ca="1" si="318"/>
        <v>-7.9457467318689003</v>
      </c>
    </row>
    <row r="690" spans="1:34" x14ac:dyDescent="0.2">
      <c r="A690" s="347">
        <f t="shared" ca="1" si="296"/>
        <v>1E-4</v>
      </c>
      <c r="B690" s="304">
        <f t="shared" ca="1" si="297"/>
        <v>34.715900000000751</v>
      </c>
      <c r="D690" s="306">
        <f t="shared" ca="1" si="298"/>
        <v>-0.70399623595919647</v>
      </c>
      <c r="E690" s="307">
        <f t="shared" ca="1" si="299"/>
        <v>-1.8954680671268598</v>
      </c>
      <c r="F690" s="304">
        <f t="shared" ca="1" si="300"/>
        <v>2.0219816749274337</v>
      </c>
      <c r="G690" s="306">
        <f t="shared" ca="1" si="301"/>
        <v>10.625229635666528</v>
      </c>
      <c r="H690" s="307">
        <f t="shared" ca="1" si="302"/>
        <v>-119.45292541418408</v>
      </c>
      <c r="I690" s="304">
        <f t="shared" ca="1" si="303"/>
        <v>119.92454667338656</v>
      </c>
      <c r="J690" s="306">
        <f t="shared" ca="1" si="304"/>
        <v>772.03857426345655</v>
      </c>
      <c r="K690" s="307">
        <f t="shared" ca="1" si="305"/>
        <v>-4.9131520823502095</v>
      </c>
      <c r="L690" s="304">
        <f t="shared" ca="1" si="290"/>
        <v>772.05420743244122</v>
      </c>
      <c r="M690" s="306">
        <f t="shared" ca="1" si="306"/>
        <v>-1.4820807108996064</v>
      </c>
      <c r="N690" s="304">
        <f t="shared" ca="1" si="307"/>
        <v>-84.916969632296144</v>
      </c>
      <c r="P690" s="310">
        <f t="shared" ca="1" si="308"/>
        <v>23</v>
      </c>
      <c r="Q690" s="304">
        <f t="shared" ca="1" si="309"/>
        <v>0</v>
      </c>
      <c r="R690" s="306">
        <f t="shared" ca="1" si="310"/>
        <v>0</v>
      </c>
      <c r="S690" s="307">
        <f t="shared" ca="1" si="311"/>
        <v>7.2810000000000015</v>
      </c>
      <c r="T690" s="304">
        <f t="shared" ca="1" si="291"/>
        <v>71.426610000000025</v>
      </c>
      <c r="U690" s="311">
        <f t="shared" ca="1" si="292"/>
        <v>0</v>
      </c>
      <c r="V690" s="306">
        <f t="shared" ca="1" si="293"/>
        <v>1.2256020090181812</v>
      </c>
      <c r="W690" s="304">
        <f t="shared" ca="1" si="294"/>
        <v>57.853472458386399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1.8256396584856285</v>
      </c>
      <c r="AH690" s="304">
        <f t="shared" ca="1" si="318"/>
        <v>-7.9457804158379188</v>
      </c>
    </row>
    <row r="691" spans="1:34" x14ac:dyDescent="0.2">
      <c r="A691" s="347">
        <f t="shared" ca="1" si="296"/>
        <v>1E-4</v>
      </c>
      <c r="B691" s="304">
        <f t="shared" ca="1" si="297"/>
        <v>34.716000000000754</v>
      </c>
      <c r="D691" s="306">
        <f t="shared" ca="1" si="298"/>
        <v>-0.70399348416410013</v>
      </c>
      <c r="E691" s="307">
        <f t="shared" ca="1" si="299"/>
        <v>-1.8954340057140291</v>
      </c>
      <c r="F691" s="304">
        <f t="shared" ca="1" si="300"/>
        <v>2.0219487866320054</v>
      </c>
      <c r="G691" s="306">
        <f t="shared" ca="1" si="301"/>
        <v>10.625159236318112</v>
      </c>
      <c r="H691" s="307">
        <f t="shared" ca="1" si="302"/>
        <v>-119.45311495758465</v>
      </c>
      <c r="I691" s="304">
        <f t="shared" ca="1" si="303"/>
        <v>119.92472923407853</v>
      </c>
      <c r="J691" s="306">
        <f t="shared" ca="1" si="304"/>
        <v>772.03857426345655</v>
      </c>
      <c r="K691" s="307">
        <f t="shared" ca="1" si="305"/>
        <v>-4.9250973843687982</v>
      </c>
      <c r="L691" s="304">
        <f t="shared" ca="1" si="290"/>
        <v>772.05428354164076</v>
      </c>
      <c r="M691" s="306">
        <f t="shared" ca="1" si="306"/>
        <v>-1.4820814356534049</v>
      </c>
      <c r="N691" s="304">
        <f t="shared" ca="1" si="307"/>
        <v>-84.917011157629986</v>
      </c>
      <c r="P691" s="310">
        <f t="shared" ca="1" si="308"/>
        <v>23</v>
      </c>
      <c r="Q691" s="304">
        <f t="shared" ca="1" si="309"/>
        <v>0</v>
      </c>
      <c r="R691" s="306">
        <f t="shared" ca="1" si="310"/>
        <v>0</v>
      </c>
      <c r="S691" s="307">
        <f t="shared" ca="1" si="311"/>
        <v>7.2810000000000015</v>
      </c>
      <c r="T691" s="304">
        <f t="shared" ca="1" si="291"/>
        <v>71.426610000000025</v>
      </c>
      <c r="U691" s="311">
        <f t="shared" ca="1" si="292"/>
        <v>0</v>
      </c>
      <c r="V691" s="306">
        <f t="shared" ca="1" si="293"/>
        <v>1.2256034730377594</v>
      </c>
      <c r="W691" s="304">
        <f t="shared" ca="1" si="294"/>
        <v>57.853717706748945</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1.8256066047685549</v>
      </c>
      <c r="AH691" s="304">
        <f t="shared" ca="1" si="318"/>
        <v>-7.9458140994899589</v>
      </c>
    </row>
    <row r="692" spans="1:34" x14ac:dyDescent="0.2">
      <c r="A692" s="347">
        <f t="shared" ca="1" si="296"/>
        <v>1E-4</v>
      </c>
      <c r="B692" s="304">
        <f t="shared" ca="1" si="297"/>
        <v>34.716100000000758</v>
      </c>
      <c r="D692" s="306">
        <f t="shared" ca="1" si="298"/>
        <v>-0.70399073234738696</v>
      </c>
      <c r="E692" s="307">
        <f t="shared" ca="1" si="299"/>
        <v>-1.895399944621702</v>
      </c>
      <c r="F692" s="304">
        <f t="shared" ca="1" si="300"/>
        <v>2.0219158986720891</v>
      </c>
      <c r="G692" s="306">
        <f t="shared" ca="1" si="301"/>
        <v>10.625088837244878</v>
      </c>
      <c r="H692" s="307">
        <f t="shared" ca="1" si="302"/>
        <v>-119.45330449757911</v>
      </c>
      <c r="I692" s="304">
        <f t="shared" ca="1" si="303"/>
        <v>119.92491179146516</v>
      </c>
      <c r="J692" s="306">
        <f t="shared" ca="1" si="304"/>
        <v>772.03857426345655</v>
      </c>
      <c r="K692" s="307">
        <f t="shared" ca="1" si="305"/>
        <v>-4.9370427053415566</v>
      </c>
      <c r="L692" s="304">
        <f t="shared" ca="1" si="290"/>
        <v>772.05435983577286</v>
      </c>
      <c r="M692" s="306">
        <f t="shared" ca="1" si="306"/>
        <v>-1.482082160400195</v>
      </c>
      <c r="N692" s="304">
        <f t="shared" ca="1" si="307"/>
        <v>-84.917052682562286</v>
      </c>
      <c r="P692" s="310">
        <f t="shared" ca="1" si="308"/>
        <v>23</v>
      </c>
      <c r="Q692" s="304">
        <f t="shared" ca="1" si="309"/>
        <v>0</v>
      </c>
      <c r="R692" s="306">
        <f t="shared" ca="1" si="310"/>
        <v>0</v>
      </c>
      <c r="S692" s="307">
        <f t="shared" ca="1" si="311"/>
        <v>7.2810000000000015</v>
      </c>
      <c r="T692" s="304">
        <f t="shared" ca="1" si="291"/>
        <v>71.426610000000025</v>
      </c>
      <c r="U692" s="311">
        <f t="shared" ca="1" si="292"/>
        <v>0</v>
      </c>
      <c r="V692" s="306">
        <f t="shared" ca="1" si="293"/>
        <v>1.2256049370614095</v>
      </c>
      <c r="W692" s="304">
        <f t="shared" ca="1" si="294"/>
        <v>57.853962952803535</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1.825573551357242</v>
      </c>
      <c r="AH692" s="304">
        <f t="shared" ca="1" si="318"/>
        <v>-7.9458477828250151</v>
      </c>
    </row>
    <row r="693" spans="1:34" x14ac:dyDescent="0.2">
      <c r="A693" s="347">
        <f t="shared" ca="1" si="296"/>
        <v>1E-4</v>
      </c>
      <c r="B693" s="304">
        <f t="shared" ca="1" si="297"/>
        <v>34.716200000000761</v>
      </c>
      <c r="D693" s="306">
        <f t="shared" ca="1" si="298"/>
        <v>-0.70398798050905653</v>
      </c>
      <c r="E693" s="307">
        <f t="shared" ca="1" si="299"/>
        <v>-1.8953658838498768</v>
      </c>
      <c r="F693" s="304">
        <f t="shared" ca="1" si="300"/>
        <v>2.0218830110476826</v>
      </c>
      <c r="G693" s="306">
        <f t="shared" ca="1" si="301"/>
        <v>10.625018438446826</v>
      </c>
      <c r="H693" s="307">
        <f t="shared" ca="1" si="302"/>
        <v>-119.45349403416749</v>
      </c>
      <c r="I693" s="304">
        <f t="shared" ca="1" si="303"/>
        <v>119.92509434554647</v>
      </c>
      <c r="J693" s="306">
        <f t="shared" ca="1" si="304"/>
        <v>772.03857426345655</v>
      </c>
      <c r="K693" s="307">
        <f t="shared" ca="1" si="305"/>
        <v>-4.9489880452681438</v>
      </c>
      <c r="L693" s="304">
        <f t="shared" ca="1" si="290"/>
        <v>772.05443631483843</v>
      </c>
      <c r="M693" s="306">
        <f t="shared" ca="1" si="306"/>
        <v>-1.4820828851399765</v>
      </c>
      <c r="N693" s="304">
        <f t="shared" ca="1" si="307"/>
        <v>-84.917094207093015</v>
      </c>
      <c r="P693" s="310">
        <f t="shared" ca="1" si="308"/>
        <v>23</v>
      </c>
      <c r="Q693" s="304">
        <f t="shared" ca="1" si="309"/>
        <v>0</v>
      </c>
      <c r="R693" s="306">
        <f t="shared" ca="1" si="310"/>
        <v>0</v>
      </c>
      <c r="S693" s="307">
        <f t="shared" ca="1" si="311"/>
        <v>7.2810000000000015</v>
      </c>
      <c r="T693" s="304">
        <f t="shared" ca="1" si="291"/>
        <v>71.426610000000025</v>
      </c>
      <c r="U693" s="311">
        <f t="shared" ca="1" si="292"/>
        <v>0</v>
      </c>
      <c r="V693" s="306">
        <f t="shared" ca="1" si="293"/>
        <v>1.2256064010891325</v>
      </c>
      <c r="W693" s="304">
        <f t="shared" ca="1" si="294"/>
        <v>57.854208196550225</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1.8255404982516881</v>
      </c>
      <c r="AH693" s="304">
        <f t="shared" ca="1" si="318"/>
        <v>-7.9458814658430876</v>
      </c>
    </row>
    <row r="694" spans="1:34" x14ac:dyDescent="0.2">
      <c r="A694" s="347">
        <f t="shared" ca="1" si="296"/>
        <v>1E-4</v>
      </c>
      <c r="B694" s="304">
        <f t="shared" ca="1" si="297"/>
        <v>34.716300000000764</v>
      </c>
      <c r="D694" s="306">
        <f t="shared" ca="1" si="298"/>
        <v>-0.70398522864911284</v>
      </c>
      <c r="E694" s="307">
        <f t="shared" ca="1" si="299"/>
        <v>-1.8953318233985463</v>
      </c>
      <c r="F694" s="304">
        <f t="shared" ca="1" si="300"/>
        <v>2.021850123758782</v>
      </c>
      <c r="G694" s="306">
        <f t="shared" ca="1" si="301"/>
        <v>10.624948039923961</v>
      </c>
      <c r="H694" s="307">
        <f t="shared" ca="1" si="302"/>
        <v>-119.45368356734983</v>
      </c>
      <c r="I694" s="304">
        <f t="shared" ca="1" si="303"/>
        <v>119.92527689632252</v>
      </c>
      <c r="J694" s="306">
        <f t="shared" ca="1" si="304"/>
        <v>772.03857426345655</v>
      </c>
      <c r="K694" s="307">
        <f t="shared" ca="1" si="305"/>
        <v>-4.9609334041482196</v>
      </c>
      <c r="L694" s="304">
        <f t="shared" ca="1" si="290"/>
        <v>772.05451297883826</v>
      </c>
      <c r="M694" s="306">
        <f t="shared" ca="1" si="306"/>
        <v>-1.4820836098727499</v>
      </c>
      <c r="N694" s="304">
        <f t="shared" ca="1" si="307"/>
        <v>-84.917135731222203</v>
      </c>
      <c r="P694" s="310">
        <f t="shared" ca="1" si="308"/>
        <v>23</v>
      </c>
      <c r="Q694" s="304">
        <f t="shared" ca="1" si="309"/>
        <v>0</v>
      </c>
      <c r="R694" s="306">
        <f t="shared" ca="1" si="310"/>
        <v>0</v>
      </c>
      <c r="S694" s="307">
        <f t="shared" ca="1" si="311"/>
        <v>7.2810000000000015</v>
      </c>
      <c r="T694" s="304">
        <f t="shared" ca="1" si="291"/>
        <v>71.426610000000025</v>
      </c>
      <c r="U694" s="311">
        <f t="shared" ca="1" si="292"/>
        <v>0</v>
      </c>
      <c r="V694" s="306">
        <f t="shared" ca="1" si="293"/>
        <v>1.2256078651209275</v>
      </c>
      <c r="W694" s="304">
        <f t="shared" ca="1" si="294"/>
        <v>57.854453437988987</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1.825507445451886</v>
      </c>
      <c r="AH694" s="304">
        <f t="shared" ca="1" si="318"/>
        <v>-7.9459151485441852</v>
      </c>
    </row>
    <row r="695" spans="1:34" x14ac:dyDescent="0.2">
      <c r="A695" s="347">
        <f t="shared" ca="1" si="296"/>
        <v>1E-4</v>
      </c>
      <c r="B695" s="304">
        <f t="shared" ca="1" si="297"/>
        <v>34.716400000000768</v>
      </c>
      <c r="D695" s="306">
        <f t="shared" ca="1" si="298"/>
        <v>-0.70398247676755321</v>
      </c>
      <c r="E695" s="307">
        <f t="shared" ca="1" si="299"/>
        <v>-1.8952977632677133</v>
      </c>
      <c r="F695" s="304">
        <f t="shared" ca="1" si="300"/>
        <v>2.0218172368053882</v>
      </c>
      <c r="G695" s="306">
        <f t="shared" ca="1" si="301"/>
        <v>10.624877641676283</v>
      </c>
      <c r="H695" s="307">
        <f t="shared" ca="1" si="302"/>
        <v>-119.45387309712615</v>
      </c>
      <c r="I695" s="304">
        <f t="shared" ca="1" si="303"/>
        <v>119.92545944379329</v>
      </c>
      <c r="J695" s="306">
        <f t="shared" ca="1" si="304"/>
        <v>772.03857426345655</v>
      </c>
      <c r="K695" s="307">
        <f t="shared" ca="1" si="305"/>
        <v>-4.9728787819814437</v>
      </c>
      <c r="L695" s="304">
        <f t="shared" ca="1" si="290"/>
        <v>772.05458982777316</v>
      </c>
      <c r="M695" s="306">
        <f t="shared" ca="1" si="306"/>
        <v>-1.4820843345985149</v>
      </c>
      <c r="N695" s="304">
        <f t="shared" ca="1" si="307"/>
        <v>-84.917177254949834</v>
      </c>
      <c r="P695" s="310">
        <f t="shared" ca="1" si="308"/>
        <v>23</v>
      </c>
      <c r="Q695" s="304">
        <f t="shared" ca="1" si="309"/>
        <v>0</v>
      </c>
      <c r="R695" s="306">
        <f t="shared" ca="1" si="310"/>
        <v>0</v>
      </c>
      <c r="S695" s="307">
        <f t="shared" ca="1" si="311"/>
        <v>7.2810000000000015</v>
      </c>
      <c r="T695" s="304">
        <f t="shared" ca="1" si="291"/>
        <v>71.426610000000025</v>
      </c>
      <c r="U695" s="311">
        <f t="shared" ca="1" si="292"/>
        <v>0</v>
      </c>
      <c r="V695" s="306">
        <f t="shared" ca="1" si="293"/>
        <v>1.2256093291567944</v>
      </c>
      <c r="W695" s="304">
        <f t="shared" ca="1" si="294"/>
        <v>57.854698677119785</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1.8254743929578385</v>
      </c>
      <c r="AH695" s="304">
        <f t="shared" ca="1" si="318"/>
        <v>-7.9459488309283035</v>
      </c>
    </row>
    <row r="696" spans="1:34" x14ac:dyDescent="0.2">
      <c r="A696" s="347">
        <f t="shared" ca="1" si="296"/>
        <v>1E-4</v>
      </c>
      <c r="B696" s="304">
        <f t="shared" ca="1" si="297"/>
        <v>34.716500000000771</v>
      </c>
      <c r="D696" s="306">
        <f t="shared" ca="1" si="298"/>
        <v>-0.70397972486438054</v>
      </c>
      <c r="E696" s="307">
        <f t="shared" ca="1" si="299"/>
        <v>-1.8952637034573856</v>
      </c>
      <c r="F696" s="304">
        <f t="shared" ca="1" si="300"/>
        <v>2.0217843501875103</v>
      </c>
      <c r="G696" s="306">
        <f t="shared" ca="1" si="301"/>
        <v>10.624807243703797</v>
      </c>
      <c r="H696" s="307">
        <f t="shared" ca="1" si="302"/>
        <v>-119.4540626234965</v>
      </c>
      <c r="I696" s="304">
        <f t="shared" ca="1" si="303"/>
        <v>119.92564198795887</v>
      </c>
      <c r="J696" s="306">
        <f t="shared" ca="1" si="304"/>
        <v>772.03857426345655</v>
      </c>
      <c r="K696" s="307">
        <f t="shared" ca="1" si="305"/>
        <v>-4.9848241787674752</v>
      </c>
      <c r="L696" s="304">
        <f t="shared" ca="1" si="290"/>
        <v>772.05466686164391</v>
      </c>
      <c r="M696" s="306">
        <f t="shared" ca="1" si="306"/>
        <v>-1.4820850593172719</v>
      </c>
      <c r="N696" s="304">
        <f t="shared" ca="1" si="307"/>
        <v>-84.917218778275938</v>
      </c>
      <c r="P696" s="310">
        <f t="shared" ca="1" si="308"/>
        <v>23</v>
      </c>
      <c r="Q696" s="304">
        <f t="shared" ca="1" si="309"/>
        <v>0</v>
      </c>
      <c r="R696" s="306">
        <f t="shared" ca="1" si="310"/>
        <v>0</v>
      </c>
      <c r="S696" s="307">
        <f t="shared" ca="1" si="311"/>
        <v>7.2810000000000015</v>
      </c>
      <c r="T696" s="304">
        <f t="shared" ca="1" si="291"/>
        <v>71.426610000000025</v>
      </c>
      <c r="U696" s="311">
        <f t="shared" ca="1" si="292"/>
        <v>0</v>
      </c>
      <c r="V696" s="306">
        <f t="shared" ca="1" si="293"/>
        <v>1.2256107931967337</v>
      </c>
      <c r="W696" s="304">
        <f t="shared" ca="1" si="294"/>
        <v>57.854943913942726</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1.8254413407695536</v>
      </c>
      <c r="AH696" s="304">
        <f t="shared" ca="1" si="318"/>
        <v>-7.9459825129954362</v>
      </c>
    </row>
    <row r="697" spans="1:34" x14ac:dyDescent="0.2">
      <c r="A697" s="347">
        <f t="shared" ca="1" si="296"/>
        <v>1E-4</v>
      </c>
      <c r="B697" s="304">
        <f t="shared" ca="1" si="297"/>
        <v>34.716600000000774</v>
      </c>
      <c r="D697" s="306">
        <f t="shared" ca="1" si="298"/>
        <v>-0.70397697293959394</v>
      </c>
      <c r="E697" s="307">
        <f t="shared" ca="1" si="299"/>
        <v>-1.8952296439675447</v>
      </c>
      <c r="F697" s="304">
        <f t="shared" ca="1" si="300"/>
        <v>2.0217514639051313</v>
      </c>
      <c r="G697" s="306">
        <f t="shared" ca="1" si="301"/>
        <v>10.624736846006503</v>
      </c>
      <c r="H697" s="307">
        <f t="shared" ca="1" si="302"/>
        <v>-119.45425214646089</v>
      </c>
      <c r="I697" s="304">
        <f t="shared" ca="1" si="303"/>
        <v>119.92582452881925</v>
      </c>
      <c r="J697" s="306">
        <f t="shared" ca="1" si="304"/>
        <v>772.03857426345655</v>
      </c>
      <c r="K697" s="307">
        <f t="shared" ca="1" si="305"/>
        <v>-4.9967695945059729</v>
      </c>
      <c r="L697" s="304">
        <f t="shared" ca="1" si="290"/>
        <v>772.05474408045131</v>
      </c>
      <c r="M697" s="306">
        <f t="shared" ca="1" si="306"/>
        <v>-1.4820857840290207</v>
      </c>
      <c r="N697" s="304">
        <f t="shared" ca="1" si="307"/>
        <v>-84.917260301200514</v>
      </c>
      <c r="P697" s="310">
        <f t="shared" ca="1" si="308"/>
        <v>23</v>
      </c>
      <c r="Q697" s="304">
        <f t="shared" ca="1" si="309"/>
        <v>0</v>
      </c>
      <c r="R697" s="306">
        <f t="shared" ca="1" si="310"/>
        <v>0</v>
      </c>
      <c r="S697" s="307">
        <f t="shared" ca="1" si="311"/>
        <v>7.2810000000000015</v>
      </c>
      <c r="T697" s="304">
        <f t="shared" ca="1" si="291"/>
        <v>71.426610000000025</v>
      </c>
      <c r="U697" s="311">
        <f t="shared" ca="1" si="292"/>
        <v>0</v>
      </c>
      <c r="V697" s="306">
        <f t="shared" ca="1" si="293"/>
        <v>1.2256122572407453</v>
      </c>
      <c r="W697" s="304">
        <f t="shared" ca="1" si="294"/>
        <v>57.855189148457733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1.8254082888870142</v>
      </c>
      <c r="AH697" s="304">
        <f t="shared" ca="1" si="318"/>
        <v>-7.9460161947456003</v>
      </c>
    </row>
    <row r="698" spans="1:34" x14ac:dyDescent="0.2">
      <c r="A698" s="347">
        <f t="shared" ca="1" si="296"/>
        <v>1E-4</v>
      </c>
      <c r="B698" s="304">
        <f t="shared" ca="1" si="297"/>
        <v>34.716700000000777</v>
      </c>
      <c r="D698" s="306">
        <f t="shared" ca="1" si="298"/>
        <v>-0.70397422099319573</v>
      </c>
      <c r="E698" s="307">
        <f t="shared" ca="1" si="299"/>
        <v>-1.8951955847982038</v>
      </c>
      <c r="F698" s="304">
        <f t="shared" ca="1" si="300"/>
        <v>2.0217185779582634</v>
      </c>
      <c r="G698" s="306">
        <f t="shared" ca="1" si="301"/>
        <v>10.624666448584403</v>
      </c>
      <c r="H698" s="307">
        <f t="shared" ca="1" si="302"/>
        <v>-119.45444166601936</v>
      </c>
      <c r="I698" s="304">
        <f t="shared" ca="1" si="303"/>
        <v>119.92600706637445</v>
      </c>
      <c r="J698" s="306">
        <f t="shared" ca="1" si="304"/>
        <v>772.03857426345655</v>
      </c>
      <c r="K698" s="307">
        <f t="shared" ca="1" si="305"/>
        <v>-5.0087150291965967</v>
      </c>
      <c r="L698" s="304">
        <f t="shared" ca="1" si="290"/>
        <v>772.0548214841964</v>
      </c>
      <c r="M698" s="306">
        <f t="shared" ca="1" si="306"/>
        <v>-1.4820865087337618</v>
      </c>
      <c r="N698" s="304">
        <f t="shared" ca="1" si="307"/>
        <v>-84.917301823723577</v>
      </c>
      <c r="P698" s="310">
        <f t="shared" ca="1" si="308"/>
        <v>23</v>
      </c>
      <c r="Q698" s="304">
        <f t="shared" ca="1" si="309"/>
        <v>0</v>
      </c>
      <c r="R698" s="306">
        <f t="shared" ca="1" si="310"/>
        <v>0</v>
      </c>
      <c r="S698" s="307">
        <f t="shared" ca="1" si="311"/>
        <v>7.2810000000000015</v>
      </c>
      <c r="T698" s="304">
        <f t="shared" ca="1" si="291"/>
        <v>71.426610000000025</v>
      </c>
      <c r="U698" s="311">
        <f t="shared" ca="1" si="292"/>
        <v>0</v>
      </c>
      <c r="V698" s="306">
        <f t="shared" ca="1" si="293"/>
        <v>1.225613721288829</v>
      </c>
      <c r="W698" s="304">
        <f t="shared" ca="1" si="294"/>
        <v>57.855434380664818</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1.825375237310233</v>
      </c>
      <c r="AH698" s="304">
        <f t="shared" ca="1" si="318"/>
        <v>-7.9460498761787832</v>
      </c>
    </row>
    <row r="699" spans="1:34" x14ac:dyDescent="0.2">
      <c r="A699" s="347">
        <f t="shared" ca="1" si="296"/>
        <v>1E-4</v>
      </c>
      <c r="B699" s="304">
        <f t="shared" ca="1" si="297"/>
        <v>34.716800000000781</v>
      </c>
      <c r="D699" s="306">
        <f t="shared" ca="1" si="298"/>
        <v>-0.70397146902518382</v>
      </c>
      <c r="E699" s="307">
        <f t="shared" ca="1" si="299"/>
        <v>-1.8951615259493604</v>
      </c>
      <c r="F699" s="304">
        <f t="shared" ca="1" si="300"/>
        <v>2.0216856923469049</v>
      </c>
      <c r="G699" s="306">
        <f t="shared" ca="1" si="301"/>
        <v>10.6245960514375</v>
      </c>
      <c r="H699" s="307">
        <f t="shared" ca="1" si="302"/>
        <v>-119.45463118217195</v>
      </c>
      <c r="I699" s="304">
        <f t="shared" ca="1" si="303"/>
        <v>119.92618960062455</v>
      </c>
      <c r="J699" s="306">
        <f t="shared" ca="1" si="304"/>
        <v>772.03857426345655</v>
      </c>
      <c r="K699" s="307">
        <f t="shared" ca="1" si="305"/>
        <v>-5.0206604828390065</v>
      </c>
      <c r="L699" s="304">
        <f t="shared" ca="1" si="290"/>
        <v>772.05489907287983</v>
      </c>
      <c r="M699" s="306">
        <f t="shared" ca="1" si="306"/>
        <v>-1.482087233431495</v>
      </c>
      <c r="N699" s="304">
        <f t="shared" ca="1" si="307"/>
        <v>-84.917343345845111</v>
      </c>
      <c r="P699" s="310">
        <f t="shared" ca="1" si="308"/>
        <v>23</v>
      </c>
      <c r="Q699" s="304">
        <f t="shared" ca="1" si="309"/>
        <v>0</v>
      </c>
      <c r="R699" s="306">
        <f t="shared" ca="1" si="310"/>
        <v>0</v>
      </c>
      <c r="S699" s="307">
        <f t="shared" ca="1" si="311"/>
        <v>7.2810000000000015</v>
      </c>
      <c r="T699" s="304">
        <f t="shared" ca="1" si="291"/>
        <v>71.426610000000025</v>
      </c>
      <c r="U699" s="311">
        <f t="shared" ca="1" si="292"/>
        <v>0</v>
      </c>
      <c r="V699" s="306">
        <f t="shared" ca="1" si="293"/>
        <v>1.2256151853409842</v>
      </c>
      <c r="W699" s="304">
        <f t="shared" ca="1" si="294"/>
        <v>57.85567961056401</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1.8253421860392089</v>
      </c>
      <c r="AH699" s="304">
        <f t="shared" ca="1" si="318"/>
        <v>-7.9460835572949877</v>
      </c>
    </row>
    <row r="700" spans="1:34" x14ac:dyDescent="0.2">
      <c r="A700" s="347">
        <f t="shared" ca="1" si="296"/>
        <v>1E-4</v>
      </c>
      <c r="B700" s="304">
        <f t="shared" ca="1" si="297"/>
        <v>34.716900000000784</v>
      </c>
      <c r="D700" s="306">
        <f t="shared" ca="1" si="298"/>
        <v>-0.70396871703556174</v>
      </c>
      <c r="E700" s="307">
        <f t="shared" ca="1" si="299"/>
        <v>-1.8951274674210108</v>
      </c>
      <c r="F700" s="304">
        <f t="shared" ca="1" si="300"/>
        <v>2.0216528070710531</v>
      </c>
      <c r="G700" s="306">
        <f t="shared" ca="1" si="301"/>
        <v>10.624525654565796</v>
      </c>
      <c r="H700" s="307">
        <f t="shared" ca="1" si="302"/>
        <v>-119.45482069491869</v>
      </c>
      <c r="I700" s="304">
        <f t="shared" ca="1" si="303"/>
        <v>119.92637213156955</v>
      </c>
      <c r="J700" s="306">
        <f t="shared" ca="1" si="304"/>
        <v>772.03857426345655</v>
      </c>
      <c r="K700" s="307">
        <f t="shared" ca="1" si="305"/>
        <v>-5.032605955432861</v>
      </c>
      <c r="L700" s="304">
        <f t="shared" ca="1" si="290"/>
        <v>772.05497684650231</v>
      </c>
      <c r="M700" s="306">
        <f t="shared" ca="1" si="306"/>
        <v>-1.4820879581222202</v>
      </c>
      <c r="N700" s="304">
        <f t="shared" ca="1" si="307"/>
        <v>-84.917384867565119</v>
      </c>
      <c r="P700" s="310">
        <f t="shared" ca="1" si="308"/>
        <v>23</v>
      </c>
      <c r="Q700" s="304">
        <f t="shared" ca="1" si="309"/>
        <v>0</v>
      </c>
      <c r="R700" s="306">
        <f t="shared" ca="1" si="310"/>
        <v>0</v>
      </c>
      <c r="S700" s="307">
        <f t="shared" ca="1" si="311"/>
        <v>7.2810000000000015</v>
      </c>
      <c r="T700" s="304">
        <f t="shared" ca="1" si="291"/>
        <v>71.426610000000025</v>
      </c>
      <c r="U700" s="311">
        <f t="shared" ca="1" si="292"/>
        <v>0</v>
      </c>
      <c r="V700" s="306">
        <f t="shared" ca="1" si="293"/>
        <v>1.225616649397212</v>
      </c>
      <c r="W700" s="304">
        <f t="shared" ca="1" si="294"/>
        <v>57.855924838155296</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1.8253091350739368</v>
      </c>
      <c r="AH700" s="304">
        <f t="shared" ca="1" si="318"/>
        <v>-7.9461172380942173</v>
      </c>
    </row>
    <row r="701" spans="1:34" x14ac:dyDescent="0.2">
      <c r="A701" s="347">
        <f t="shared" ca="1" si="296"/>
        <v>1E-4</v>
      </c>
      <c r="B701" s="304">
        <f t="shared" ca="1" si="297"/>
        <v>34.717000000000787</v>
      </c>
      <c r="D701" s="306">
        <f t="shared" ca="1" si="298"/>
        <v>-0.70396596502433084</v>
      </c>
      <c r="E701" s="307">
        <f t="shared" ca="1" si="299"/>
        <v>-1.8950934092131559</v>
      </c>
      <c r="F701" s="304">
        <f t="shared" ca="1" si="300"/>
        <v>2.0216199221307103</v>
      </c>
      <c r="G701" s="306">
        <f t="shared" ca="1" si="301"/>
        <v>10.624455257969293</v>
      </c>
      <c r="H701" s="307">
        <f t="shared" ca="1" si="302"/>
        <v>-119.45501020425962</v>
      </c>
      <c r="I701" s="304">
        <f t="shared" ca="1" si="303"/>
        <v>119.92655465920949</v>
      </c>
      <c r="J701" s="306">
        <f t="shared" ca="1" si="304"/>
        <v>772.03857426345655</v>
      </c>
      <c r="K701" s="307">
        <f t="shared" ca="1" si="305"/>
        <v>-5.0445514469778203</v>
      </c>
      <c r="L701" s="304">
        <f t="shared" ca="1" si="290"/>
        <v>772.05505480506497</v>
      </c>
      <c r="M701" s="306">
        <f t="shared" ca="1" si="306"/>
        <v>-1.4820886828059381</v>
      </c>
      <c r="N701" s="304">
        <f t="shared" ca="1" si="307"/>
        <v>-84.917426388883626</v>
      </c>
      <c r="P701" s="310">
        <f t="shared" ca="1" si="308"/>
        <v>23</v>
      </c>
      <c r="Q701" s="304">
        <f t="shared" ca="1" si="309"/>
        <v>0</v>
      </c>
      <c r="R701" s="306">
        <f t="shared" ca="1" si="310"/>
        <v>0</v>
      </c>
      <c r="S701" s="307">
        <f t="shared" ca="1" si="311"/>
        <v>7.2810000000000015</v>
      </c>
      <c r="T701" s="304">
        <f t="shared" ca="1" si="291"/>
        <v>71.426610000000025</v>
      </c>
      <c r="U701" s="311">
        <f t="shared" ca="1" si="292"/>
        <v>0</v>
      </c>
      <c r="V701" s="306">
        <f t="shared" ca="1" si="293"/>
        <v>1.2256181134575119</v>
      </c>
      <c r="W701" s="304">
        <f t="shared" ca="1" si="294"/>
        <v>57.856170063438732</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1.8252760844144156</v>
      </c>
      <c r="AH701" s="304">
        <f t="shared" ca="1" si="318"/>
        <v>-7.9461509185764712</v>
      </c>
    </row>
    <row r="702" spans="1:34" x14ac:dyDescent="0.2">
      <c r="A702" s="347">
        <f t="shared" ca="1" si="296"/>
        <v>1E-4</v>
      </c>
      <c r="B702" s="304">
        <f t="shared" ca="1" si="297"/>
        <v>34.717100000000791</v>
      </c>
      <c r="D702" s="306">
        <f t="shared" ca="1" si="298"/>
        <v>-0.70396321299148779</v>
      </c>
      <c r="E702" s="307">
        <f t="shared" ca="1" si="299"/>
        <v>-1.8950593513257896</v>
      </c>
      <c r="F702" s="304">
        <f t="shared" ca="1" si="300"/>
        <v>2.0215870375258693</v>
      </c>
      <c r="G702" s="306">
        <f t="shared" ca="1" si="301"/>
        <v>10.624384861647995</v>
      </c>
      <c r="H702" s="307">
        <f t="shared" ca="1" si="302"/>
        <v>-119.45519971019475</v>
      </c>
      <c r="I702" s="304">
        <f t="shared" ca="1" si="303"/>
        <v>119.92673718354438</v>
      </c>
      <c r="J702" s="306">
        <f t="shared" ca="1" si="304"/>
        <v>772.03857426345655</v>
      </c>
      <c r="K702" s="307">
        <f t="shared" ca="1" si="305"/>
        <v>-5.0564969574735432</v>
      </c>
      <c r="L702" s="304">
        <f t="shared" ca="1" si="290"/>
        <v>772.05513294856837</v>
      </c>
      <c r="M702" s="306">
        <f t="shared" ca="1" si="306"/>
        <v>-1.4820894074826483</v>
      </c>
      <c r="N702" s="304">
        <f t="shared" ca="1" si="307"/>
        <v>-84.917467909800635</v>
      </c>
      <c r="P702" s="310">
        <f t="shared" ca="1" si="308"/>
        <v>23</v>
      </c>
      <c r="Q702" s="304">
        <f t="shared" ca="1" si="309"/>
        <v>0</v>
      </c>
      <c r="R702" s="306">
        <f t="shared" ca="1" si="310"/>
        <v>0</v>
      </c>
      <c r="S702" s="307">
        <f t="shared" ca="1" si="311"/>
        <v>7.2810000000000015</v>
      </c>
      <c r="T702" s="304">
        <f t="shared" ca="1" si="291"/>
        <v>71.426610000000025</v>
      </c>
      <c r="U702" s="311">
        <f t="shared" ca="1" si="292"/>
        <v>0</v>
      </c>
      <c r="V702" s="306">
        <f t="shared" ca="1" si="293"/>
        <v>1.2256195775218834</v>
      </c>
      <c r="W702" s="304">
        <f t="shared" ca="1" si="294"/>
        <v>57.856415286414233</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1.8252430340606463</v>
      </c>
      <c r="AH702" s="304">
        <f t="shared" ca="1" si="318"/>
        <v>-7.9461845987417554</v>
      </c>
    </row>
    <row r="703" spans="1:34" x14ac:dyDescent="0.2">
      <c r="A703" s="347">
        <f t="shared" ca="1" si="296"/>
        <v>1E-4</v>
      </c>
      <c r="B703" s="304">
        <f t="shared" ca="1" si="297"/>
        <v>34.717200000000794</v>
      </c>
      <c r="D703" s="306">
        <f t="shared" ca="1" si="298"/>
        <v>-0.70396046093703657</v>
      </c>
      <c r="E703" s="307">
        <f t="shared" ca="1" si="299"/>
        <v>-1.8950252937589216</v>
      </c>
      <c r="F703" s="304">
        <f t="shared" ca="1" si="300"/>
        <v>2.0215541532565413</v>
      </c>
      <c r="G703" s="306">
        <f t="shared" ca="1" si="301"/>
        <v>10.624314465601902</v>
      </c>
      <c r="H703" s="307">
        <f t="shared" ca="1" si="302"/>
        <v>-119.45538921272413</v>
      </c>
      <c r="I703" s="304">
        <f t="shared" ca="1" si="303"/>
        <v>119.92691970457427</v>
      </c>
      <c r="J703" s="306">
        <f t="shared" ca="1" si="304"/>
        <v>772.03857426345655</v>
      </c>
      <c r="K703" s="307">
        <f t="shared" ca="1" si="305"/>
        <v>-5.0684424869196896</v>
      </c>
      <c r="L703" s="304">
        <f t="shared" ca="1" si="290"/>
        <v>772.05521127701343</v>
      </c>
      <c r="M703" s="306">
        <f t="shared" ca="1" si="306"/>
        <v>-1.482090132152351</v>
      </c>
      <c r="N703" s="304">
        <f t="shared" ca="1" si="307"/>
        <v>-84.917509430316144</v>
      </c>
      <c r="P703" s="310">
        <f t="shared" ca="1" si="308"/>
        <v>23</v>
      </c>
      <c r="Q703" s="304">
        <f t="shared" ca="1" si="309"/>
        <v>0</v>
      </c>
      <c r="R703" s="306">
        <f t="shared" ca="1" si="310"/>
        <v>0</v>
      </c>
      <c r="S703" s="307">
        <f t="shared" ca="1" si="311"/>
        <v>7.2810000000000015</v>
      </c>
      <c r="T703" s="304">
        <f t="shared" ca="1" si="291"/>
        <v>71.426610000000025</v>
      </c>
      <c r="U703" s="311">
        <f t="shared" ca="1" si="292"/>
        <v>0</v>
      </c>
      <c r="V703" s="306">
        <f t="shared" ca="1" si="293"/>
        <v>1.225621041590327</v>
      </c>
      <c r="W703" s="304">
        <f t="shared" ca="1" si="294"/>
        <v>57.856660507081862</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1.8252099840126306</v>
      </c>
      <c r="AH703" s="304">
        <f t="shared" ca="1" si="318"/>
        <v>-7.9462182785900595</v>
      </c>
    </row>
    <row r="704" spans="1:34" x14ac:dyDescent="0.2">
      <c r="A704" s="347">
        <f t="shared" ca="1" si="296"/>
        <v>1E-4</v>
      </c>
      <c r="B704" s="304">
        <f t="shared" ca="1" si="297"/>
        <v>34.717300000000797</v>
      </c>
      <c r="D704" s="306">
        <f t="shared" ca="1" si="298"/>
        <v>-0.70395770886097753</v>
      </c>
      <c r="E704" s="307">
        <f t="shared" ca="1" si="299"/>
        <v>-1.8949912365125448</v>
      </c>
      <c r="F704" s="304">
        <f t="shared" ca="1" si="300"/>
        <v>2.0215212693227196</v>
      </c>
      <c r="G704" s="306">
        <f t="shared" ca="1" si="301"/>
        <v>10.624244069831017</v>
      </c>
      <c r="H704" s="307">
        <f t="shared" ca="1" si="302"/>
        <v>-119.45557871184778</v>
      </c>
      <c r="I704" s="304">
        <f t="shared" ca="1" si="303"/>
        <v>119.92710222229918</v>
      </c>
      <c r="J704" s="306">
        <f t="shared" ca="1" si="304"/>
        <v>772.03857426345655</v>
      </c>
      <c r="K704" s="307">
        <f t="shared" ca="1" si="305"/>
        <v>-5.0803880353159183</v>
      </c>
      <c r="L704" s="304">
        <f t="shared" ca="1" si="290"/>
        <v>772.05528979040105</v>
      </c>
      <c r="M704" s="306">
        <f t="shared" ca="1" si="306"/>
        <v>-1.4820908568150464</v>
      </c>
      <c r="N704" s="304">
        <f t="shared" ca="1" si="307"/>
        <v>-84.917550950430154</v>
      </c>
      <c r="P704" s="310">
        <f t="shared" ca="1" si="308"/>
        <v>23</v>
      </c>
      <c r="Q704" s="304">
        <f t="shared" ca="1" si="309"/>
        <v>0</v>
      </c>
      <c r="R704" s="306">
        <f t="shared" ca="1" si="310"/>
        <v>0</v>
      </c>
      <c r="S704" s="307">
        <f t="shared" ca="1" si="311"/>
        <v>7.2810000000000015</v>
      </c>
      <c r="T704" s="304">
        <f t="shared" ca="1" si="291"/>
        <v>71.426610000000025</v>
      </c>
      <c r="U704" s="311">
        <f t="shared" ca="1" si="292"/>
        <v>0</v>
      </c>
      <c r="V704" s="306">
        <f t="shared" ca="1" si="293"/>
        <v>1.2256225056628425</v>
      </c>
      <c r="W704" s="304">
        <f t="shared" ca="1" si="294"/>
        <v>57.856905725441621</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1.8251769342703694</v>
      </c>
      <c r="AH704" s="304">
        <f t="shared" ca="1" si="318"/>
        <v>-7.9462519581213913</v>
      </c>
    </row>
    <row r="705" spans="1:34" x14ac:dyDescent="0.2">
      <c r="A705" s="347">
        <f t="shared" ca="1" si="296"/>
        <v>1E-4</v>
      </c>
      <c r="B705" s="304">
        <f t="shared" ca="1" si="297"/>
        <v>34.717400000000801</v>
      </c>
      <c r="D705" s="306">
        <f t="shared" ca="1" si="298"/>
        <v>-0.70395495676331021</v>
      </c>
      <c r="E705" s="307">
        <f t="shared" ca="1" si="299"/>
        <v>-1.8949571795866582</v>
      </c>
      <c r="F705" s="304">
        <f t="shared" ca="1" si="300"/>
        <v>2.0214883857244037</v>
      </c>
      <c r="G705" s="306">
        <f t="shared" ca="1" si="301"/>
        <v>10.62417367433534</v>
      </c>
      <c r="H705" s="307">
        <f t="shared" ca="1" si="302"/>
        <v>-119.45576820756574</v>
      </c>
      <c r="I705" s="304">
        <f t="shared" ca="1" si="303"/>
        <v>119.92728473671917</v>
      </c>
      <c r="J705" s="306">
        <f t="shared" ca="1" si="304"/>
        <v>772.03857426345655</v>
      </c>
      <c r="K705" s="307">
        <f t="shared" ca="1" si="305"/>
        <v>-5.0923336026618893</v>
      </c>
      <c r="L705" s="304">
        <f t="shared" ca="1" si="290"/>
        <v>772.0553684887318</v>
      </c>
      <c r="M705" s="306">
        <f t="shared" ca="1" si="306"/>
        <v>-1.4820915814707345</v>
      </c>
      <c r="N705" s="304">
        <f t="shared" ca="1" si="307"/>
        <v>-84.917592470142694</v>
      </c>
      <c r="P705" s="310">
        <f t="shared" ca="1" si="308"/>
        <v>23</v>
      </c>
      <c r="Q705" s="304">
        <f t="shared" ca="1" si="309"/>
        <v>0</v>
      </c>
      <c r="R705" s="306">
        <f t="shared" ca="1" si="310"/>
        <v>0</v>
      </c>
      <c r="S705" s="307">
        <f t="shared" ca="1" si="311"/>
        <v>7.2810000000000015</v>
      </c>
      <c r="T705" s="304">
        <f t="shared" ca="1" si="291"/>
        <v>71.426610000000025</v>
      </c>
      <c r="U705" s="311">
        <f t="shared" ca="1" si="292"/>
        <v>0</v>
      </c>
      <c r="V705" s="306">
        <f t="shared" ca="1" si="293"/>
        <v>1.2256239697394296</v>
      </c>
      <c r="W705" s="304">
        <f t="shared" ca="1" si="294"/>
        <v>57.857150941493501</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1.8251438848338584</v>
      </c>
      <c r="AH705" s="304">
        <f t="shared" ca="1" si="318"/>
        <v>-7.9462856373357518</v>
      </c>
    </row>
    <row r="706" spans="1:34" x14ac:dyDescent="0.2">
      <c r="A706" s="347">
        <f t="shared" ca="1" si="296"/>
        <v>1E-4</v>
      </c>
      <c r="B706" s="304">
        <f t="shared" ca="1" si="297"/>
        <v>34.717500000000804</v>
      </c>
      <c r="D706" s="306">
        <f t="shared" ca="1" si="298"/>
        <v>-0.70395220464403618</v>
      </c>
      <c r="E706" s="307">
        <f t="shared" ca="1" si="299"/>
        <v>-1.8949231229812638</v>
      </c>
      <c r="F706" s="304">
        <f t="shared" ca="1" si="300"/>
        <v>2.0214555024615963</v>
      </c>
      <c r="G706" s="306">
        <f t="shared" ca="1" si="301"/>
        <v>10.624103279114875</v>
      </c>
      <c r="H706" s="307">
        <f t="shared" ca="1" si="302"/>
        <v>-119.45595769987804</v>
      </c>
      <c r="I706" s="304">
        <f t="shared" ca="1" si="303"/>
        <v>119.92746724783423</v>
      </c>
      <c r="J706" s="306">
        <f t="shared" ca="1" si="304"/>
        <v>772.03857426345655</v>
      </c>
      <c r="K706" s="307">
        <f t="shared" ca="1" si="305"/>
        <v>-5.1042791889572614</v>
      </c>
      <c r="L706" s="304">
        <f t="shared" ca="1" si="290"/>
        <v>772.05544737200671</v>
      </c>
      <c r="M706" s="306">
        <f t="shared" ca="1" si="306"/>
        <v>-1.4820923061194156</v>
      </c>
      <c r="N706" s="304">
        <f t="shared" ca="1" si="307"/>
        <v>-84.917633989453748</v>
      </c>
      <c r="P706" s="310">
        <f t="shared" ca="1" si="308"/>
        <v>23</v>
      </c>
      <c r="Q706" s="304">
        <f t="shared" ca="1" si="309"/>
        <v>0</v>
      </c>
      <c r="R706" s="306">
        <f t="shared" ca="1" si="310"/>
        <v>0</v>
      </c>
      <c r="S706" s="307">
        <f t="shared" ca="1" si="311"/>
        <v>7.2810000000000015</v>
      </c>
      <c r="T706" s="304">
        <f t="shared" ca="1" si="291"/>
        <v>71.426610000000025</v>
      </c>
      <c r="U706" s="311">
        <f t="shared" ca="1" si="292"/>
        <v>0</v>
      </c>
      <c r="V706" s="306">
        <f t="shared" ca="1" si="293"/>
        <v>1.2256254338200887</v>
      </c>
      <c r="W706" s="304">
        <f t="shared" ca="1" si="294"/>
        <v>57.85739615523751</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1.8251108357030974</v>
      </c>
      <c r="AH706" s="304">
        <f t="shared" ca="1" si="318"/>
        <v>-7.9463193162331391</v>
      </c>
    </row>
    <row r="707" spans="1:34" x14ac:dyDescent="0.2">
      <c r="A707" s="347">
        <f t="shared" ca="1" si="296"/>
        <v>1E-4</v>
      </c>
      <c r="B707" s="304">
        <f t="shared" ca="1" si="297"/>
        <v>34.717600000000807</v>
      </c>
      <c r="D707" s="306">
        <f t="shared" ca="1" si="298"/>
        <v>-0.7039494525031551</v>
      </c>
      <c r="E707" s="307">
        <f t="shared" ca="1" si="299"/>
        <v>-1.8948890666963596</v>
      </c>
      <c r="F707" s="304">
        <f t="shared" ca="1" si="300"/>
        <v>2.0214226195342953</v>
      </c>
      <c r="G707" s="306">
        <f t="shared" ca="1" si="301"/>
        <v>10.624032884169624</v>
      </c>
      <c r="H707" s="307">
        <f t="shared" ca="1" si="302"/>
        <v>-119.45614718878471</v>
      </c>
      <c r="I707" s="304">
        <f t="shared" ca="1" si="303"/>
        <v>119.9276497556444</v>
      </c>
      <c r="J707" s="306">
        <f t="shared" ca="1" si="304"/>
        <v>772.03857426345655</v>
      </c>
      <c r="K707" s="307">
        <f t="shared" ca="1" si="305"/>
        <v>-5.1162247942016945</v>
      </c>
      <c r="L707" s="304">
        <f t="shared" ca="1" si="290"/>
        <v>772.05552644022669</v>
      </c>
      <c r="M707" s="306">
        <f t="shared" ca="1" si="306"/>
        <v>-1.4820930307610896</v>
      </c>
      <c r="N707" s="304">
        <f t="shared" ca="1" si="307"/>
        <v>-84.917675508363331</v>
      </c>
      <c r="P707" s="310">
        <f t="shared" ca="1" si="308"/>
        <v>23</v>
      </c>
      <c r="Q707" s="304">
        <f t="shared" ca="1" si="309"/>
        <v>0</v>
      </c>
      <c r="R707" s="306">
        <f t="shared" ca="1" si="310"/>
        <v>0</v>
      </c>
      <c r="S707" s="307">
        <f t="shared" ca="1" si="311"/>
        <v>7.2810000000000015</v>
      </c>
      <c r="T707" s="304">
        <f t="shared" ca="1" si="291"/>
        <v>71.426610000000025</v>
      </c>
      <c r="U707" s="311">
        <f t="shared" ca="1" si="292"/>
        <v>0</v>
      </c>
      <c r="V707" s="306">
        <f t="shared" ca="1" si="293"/>
        <v>1.2256268979048199</v>
      </c>
      <c r="W707" s="304">
        <f t="shared" ca="1" si="294"/>
        <v>57.857641366673661</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1.8250777868780883</v>
      </c>
      <c r="AH707" s="304">
        <f t="shared" ca="1" si="318"/>
        <v>-7.9463529948135552</v>
      </c>
    </row>
    <row r="708" spans="1:34" x14ac:dyDescent="0.2">
      <c r="A708" s="347">
        <f t="shared" ca="1" si="296"/>
        <v>1E-4</v>
      </c>
      <c r="B708" s="304">
        <f t="shared" ca="1" si="297"/>
        <v>34.717700000000811</v>
      </c>
      <c r="D708" s="306">
        <f t="shared" ca="1" si="298"/>
        <v>-0.70394670034066842</v>
      </c>
      <c r="E708" s="307">
        <f t="shared" ca="1" si="299"/>
        <v>-1.894855010731944</v>
      </c>
      <c r="F708" s="304">
        <f t="shared" ca="1" si="300"/>
        <v>2.0213897369425</v>
      </c>
      <c r="G708" s="306">
        <f t="shared" ca="1" si="301"/>
        <v>10.62396248949959</v>
      </c>
      <c r="H708" s="307">
        <f t="shared" ca="1" si="302"/>
        <v>-119.45633667428578</v>
      </c>
      <c r="I708" s="304">
        <f t="shared" ca="1" si="303"/>
        <v>119.92783226014973</v>
      </c>
      <c r="J708" s="306">
        <f t="shared" ca="1" si="304"/>
        <v>772.03857426345655</v>
      </c>
      <c r="K708" s="307">
        <f t="shared" ca="1" si="305"/>
        <v>-5.1281704183948484</v>
      </c>
      <c r="L708" s="304">
        <f t="shared" ref="L708:L771" ca="1" si="319">SQRT(pos_x^2+pos_z^2)</f>
        <v>772.05560569339218</v>
      </c>
      <c r="M708" s="306">
        <f t="shared" ca="1" si="306"/>
        <v>-1.4820937553957565</v>
      </c>
      <c r="N708" s="304">
        <f t="shared" ca="1" si="307"/>
        <v>-84.917717026871429</v>
      </c>
      <c r="P708" s="310">
        <f t="shared" ca="1" si="308"/>
        <v>23</v>
      </c>
      <c r="Q708" s="304">
        <f t="shared" ca="1" si="309"/>
        <v>0</v>
      </c>
      <c r="R708" s="306">
        <f t="shared" ca="1" si="310"/>
        <v>0</v>
      </c>
      <c r="S708" s="307">
        <f t="shared" ca="1" si="311"/>
        <v>7.2810000000000015</v>
      </c>
      <c r="T708" s="304">
        <f t="shared" ref="T708:T771" ca="1" si="320">m*g</f>
        <v>71.426610000000025</v>
      </c>
      <c r="U708" s="311">
        <f t="shared" ref="U708:U771" ca="1" si="321">IF(pos_xz&lt;L_rampe,Poids*COS(Beta),0)</f>
        <v>0</v>
      </c>
      <c r="V708" s="306">
        <f t="shared" ref="V708:V771" ca="1" si="322">Rho_moyen*(20000-Alt_rampe-pos_z)/(20000+Alt_rampe+pos_z)</f>
        <v>1.225628361993623</v>
      </c>
      <c r="W708" s="304">
        <f t="shared" ref="W708:W771" ca="1" si="323">1/2*Rho*Sref*Cx*vit_xz^2</f>
        <v>57.85788657580197</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1.8250447383588275</v>
      </c>
      <c r="AH708" s="304">
        <f t="shared" ca="1" si="318"/>
        <v>-7.9463866730770016</v>
      </c>
    </row>
    <row r="709" spans="1:34" x14ac:dyDescent="0.2">
      <c r="A709" s="347">
        <f t="shared" ref="A709:A772" ca="1" si="325">IF(B708+0.01&lt;=T_ini+ROUNDUP(Temps_fin_propu,0), 0.01, IF(K708&gt;0, 0.1, 0.0001))</f>
        <v>1E-4</v>
      </c>
      <c r="B709" s="304">
        <f t="shared" ref="B709:B772" ca="1" si="326">B708+pas</f>
        <v>34.717800000000814</v>
      </c>
      <c r="D709" s="306">
        <f t="shared" ref="D709:D772" ca="1" si="327">IF(AND(L708&lt;L_rampe,Poussee&lt;Poids*SIN(M708)),0,(-W708+Poussee)/m*COS(M708)-U708/m*SIN(M708))</f>
        <v>-0.7039439481565779</v>
      </c>
      <c r="E709" s="307">
        <f t="shared" ref="E709:E772" ca="1" si="328">IF(AND(L708&lt;L_rampe,Poussee&lt;Poids*SIN(M708)),0,(-W708+Poussee)/m*SIN(M708)+U708/m*COS(M708)-Poids/m)</f>
        <v>-1.8948209550880133</v>
      </c>
      <c r="F709" s="304">
        <f t="shared" ref="F709:F772" ca="1" si="329">SQRT(acc_x^2+acc_z^2)</f>
        <v>2.0213568546862084</v>
      </c>
      <c r="G709" s="306">
        <f t="shared" ref="G709:G772" ca="1" si="330">G708+acc_x*pas</f>
        <v>10.623892095104774</v>
      </c>
      <c r="H709" s="307">
        <f t="shared" ref="H709:H772" ca="1" si="331">H708+acc_z*pas</f>
        <v>-119.45652615638129</v>
      </c>
      <c r="I709" s="304">
        <f t="shared" ref="I709:I772" ca="1" si="332">SQRT(vit_x^2+vit_z^2)</f>
        <v>119.92801476135021</v>
      </c>
      <c r="J709" s="306">
        <f t="shared" ref="J709:J772" ca="1" si="333">J708+0.5*(vit_x+G708)*pas*(K708&gt;=0)</f>
        <v>772.03857426345655</v>
      </c>
      <c r="K709" s="307">
        <f t="shared" ref="K709:K772" ca="1" si="334">K708+0.5*(vit_z+H708)*pas</f>
        <v>-5.1401160615363821</v>
      </c>
      <c r="L709" s="304">
        <f t="shared" ca="1" si="319"/>
        <v>772.05568513150445</v>
      </c>
      <c r="M709" s="306">
        <f t="shared" ref="M709:M772" ca="1" si="335">IF(AND(L708&gt;L_rampe,G709&gt;0),ATAN2(G709,H709),$M$4)</f>
        <v>-1.4820944800234166</v>
      </c>
      <c r="N709" s="304">
        <f t="shared" ref="N709:N772" ca="1" si="336">DEGREES(Beta)</f>
        <v>-84.917758544978071</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7.2810000000000015</v>
      </c>
      <c r="T709" s="304">
        <f t="shared" ca="1" si="320"/>
        <v>71.426610000000025</v>
      </c>
      <c r="U709" s="311">
        <f t="shared" ca="1" si="321"/>
        <v>0</v>
      </c>
      <c r="V709" s="306">
        <f t="shared" ca="1" si="322"/>
        <v>1.2256298260864973</v>
      </c>
      <c r="W709" s="304">
        <f t="shared" ca="1" si="323"/>
        <v>57.858131782622372</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1.8250116901453151</v>
      </c>
      <c r="AH709" s="304">
        <f t="shared" ref="AH709:AH772" ca="1" si="347">IF(AND(L708&lt;L_rampe,Poussee&lt;Poids*SIN(M708)), g*SIN(M708), (-W708+Poussee)/m)</f>
        <v>-7.9464203510234803</v>
      </c>
    </row>
    <row r="710" spans="1:34" x14ac:dyDescent="0.2">
      <c r="A710" s="347">
        <f t="shared" ca="1" si="325"/>
        <v>1E-4</v>
      </c>
      <c r="B710" s="304">
        <f t="shared" ca="1" si="326"/>
        <v>34.717900000000817</v>
      </c>
      <c r="D710" s="306">
        <f t="shared" ca="1" si="327"/>
        <v>-0.70394119595088211</v>
      </c>
      <c r="E710" s="307">
        <f t="shared" ca="1" si="328"/>
        <v>-1.89478689976458</v>
      </c>
      <c r="F710" s="304">
        <f t="shared" ca="1" si="329"/>
        <v>2.0213239727654315</v>
      </c>
      <c r="G710" s="306">
        <f t="shared" ca="1" si="330"/>
        <v>10.623821700985179</v>
      </c>
      <c r="H710" s="307">
        <f t="shared" ca="1" si="331"/>
        <v>-119.45671563507126</v>
      </c>
      <c r="I710" s="304">
        <f t="shared" ca="1" si="332"/>
        <v>119.92819725924592</v>
      </c>
      <c r="J710" s="306">
        <f t="shared" ca="1" si="333"/>
        <v>772.03857426345655</v>
      </c>
      <c r="K710" s="307">
        <f t="shared" ca="1" si="334"/>
        <v>-5.1520617236259545</v>
      </c>
      <c r="L710" s="304">
        <f t="shared" ca="1" si="319"/>
        <v>772.05576475456405</v>
      </c>
      <c r="M710" s="306">
        <f t="shared" ca="1" si="335"/>
        <v>-1.4820952046440701</v>
      </c>
      <c r="N710" s="304">
        <f t="shared" ca="1" si="336"/>
        <v>-84.91780006268327</v>
      </c>
      <c r="P710" s="310">
        <f t="shared" ca="1" si="337"/>
        <v>23</v>
      </c>
      <c r="Q710" s="304">
        <f t="shared" ca="1" si="338"/>
        <v>0</v>
      </c>
      <c r="R710" s="306">
        <f t="shared" ca="1" si="339"/>
        <v>0</v>
      </c>
      <c r="S710" s="307">
        <f t="shared" ca="1" si="340"/>
        <v>7.2810000000000015</v>
      </c>
      <c r="T710" s="304">
        <f t="shared" ca="1" si="320"/>
        <v>71.426610000000025</v>
      </c>
      <c r="U710" s="311">
        <f t="shared" ca="1" si="321"/>
        <v>0</v>
      </c>
      <c r="V710" s="306">
        <f t="shared" ca="1" si="322"/>
        <v>1.2256312901834441</v>
      </c>
      <c r="W710" s="304">
        <f t="shared" ca="1" si="323"/>
        <v>57.858376987134982</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1.8249786422375589</v>
      </c>
      <c r="AH710" s="304">
        <f t="shared" ca="1" si="347"/>
        <v>-7.9464540286529814</v>
      </c>
    </row>
    <row r="711" spans="1:34" x14ac:dyDescent="0.2">
      <c r="A711" s="347">
        <f t="shared" ca="1" si="325"/>
        <v>1E-4</v>
      </c>
      <c r="B711" s="304">
        <f t="shared" ca="1" si="326"/>
        <v>34.718000000000821</v>
      </c>
      <c r="D711" s="306">
        <f t="shared" ca="1" si="327"/>
        <v>-0.70393844372358239</v>
      </c>
      <c r="E711" s="307">
        <f t="shared" ca="1" si="328"/>
        <v>-1.8947528447616255</v>
      </c>
      <c r="F711" s="304">
        <f t="shared" ca="1" si="329"/>
        <v>2.0212910911801525</v>
      </c>
      <c r="G711" s="306">
        <f t="shared" ca="1" si="330"/>
        <v>10.623751307140806</v>
      </c>
      <c r="H711" s="307">
        <f t="shared" ca="1" si="331"/>
        <v>-119.45690511035573</v>
      </c>
      <c r="I711" s="304">
        <f t="shared" ca="1" si="332"/>
        <v>119.92837975383688</v>
      </c>
      <c r="J711" s="306">
        <f t="shared" ca="1" si="333"/>
        <v>772.03857426345655</v>
      </c>
      <c r="K711" s="307">
        <f t="shared" ca="1" si="334"/>
        <v>-5.1640074046632263</v>
      </c>
      <c r="L711" s="304">
        <f t="shared" ca="1" si="319"/>
        <v>772.05584456257179</v>
      </c>
      <c r="M711" s="306">
        <f t="shared" ca="1" si="335"/>
        <v>-1.4820959292577167</v>
      </c>
      <c r="N711" s="304">
        <f t="shared" ca="1" si="336"/>
        <v>-84.917841579986998</v>
      </c>
      <c r="P711" s="310">
        <f t="shared" ca="1" si="337"/>
        <v>23</v>
      </c>
      <c r="Q711" s="304">
        <f t="shared" ca="1" si="338"/>
        <v>0</v>
      </c>
      <c r="R711" s="306">
        <f t="shared" ca="1" si="339"/>
        <v>0</v>
      </c>
      <c r="S711" s="307">
        <f t="shared" ca="1" si="340"/>
        <v>7.2810000000000015</v>
      </c>
      <c r="T711" s="304">
        <f t="shared" ca="1" si="320"/>
        <v>71.426610000000025</v>
      </c>
      <c r="U711" s="311">
        <f t="shared" ca="1" si="321"/>
        <v>0</v>
      </c>
      <c r="V711" s="306">
        <f t="shared" ca="1" si="322"/>
        <v>1.2256327542844618</v>
      </c>
      <c r="W711" s="304">
        <f t="shared" ca="1" si="323"/>
        <v>57.858622189339719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1.8249455946355431</v>
      </c>
      <c r="AH711" s="304">
        <f t="shared" ca="1" si="347"/>
        <v>-7.9464877059655228</v>
      </c>
    </row>
    <row r="712" spans="1:34" x14ac:dyDescent="0.2">
      <c r="A712" s="347">
        <f t="shared" ca="1" si="325"/>
        <v>1E-4</v>
      </c>
      <c r="B712" s="304">
        <f t="shared" ca="1" si="326"/>
        <v>34.718100000000824</v>
      </c>
      <c r="D712" s="306">
        <f t="shared" ca="1" si="327"/>
        <v>-0.70393569147468082</v>
      </c>
      <c r="E712" s="307">
        <f t="shared" ca="1" si="328"/>
        <v>-1.8947187900791622</v>
      </c>
      <c r="F712" s="304">
        <f t="shared" ca="1" si="329"/>
        <v>2.0212582099303842</v>
      </c>
      <c r="G712" s="306">
        <f t="shared" ca="1" si="330"/>
        <v>10.623680913571658</v>
      </c>
      <c r="H712" s="307">
        <f t="shared" ca="1" si="331"/>
        <v>-119.45709458223475</v>
      </c>
      <c r="I712" s="304">
        <f t="shared" ca="1" si="332"/>
        <v>119.92856224512309</v>
      </c>
      <c r="J712" s="306">
        <f t="shared" ca="1" si="333"/>
        <v>772.03857426345655</v>
      </c>
      <c r="K712" s="307">
        <f t="shared" ca="1" si="334"/>
        <v>-5.1759531046478555</v>
      </c>
      <c r="L712" s="304">
        <f t="shared" ca="1" si="319"/>
        <v>772.05592455552869</v>
      </c>
      <c r="M712" s="306">
        <f t="shared" ca="1" si="335"/>
        <v>-1.482096653864357</v>
      </c>
      <c r="N712" s="304">
        <f t="shared" ca="1" si="336"/>
        <v>-84.917883096889284</v>
      </c>
      <c r="P712" s="310">
        <f t="shared" ca="1" si="337"/>
        <v>23</v>
      </c>
      <c r="Q712" s="304">
        <f t="shared" ca="1" si="338"/>
        <v>0</v>
      </c>
      <c r="R712" s="306">
        <f t="shared" ca="1" si="339"/>
        <v>0</v>
      </c>
      <c r="S712" s="307">
        <f t="shared" ca="1" si="340"/>
        <v>7.2810000000000015</v>
      </c>
      <c r="T712" s="304">
        <f t="shared" ca="1" si="320"/>
        <v>71.426610000000025</v>
      </c>
      <c r="U712" s="311">
        <f t="shared" ca="1" si="321"/>
        <v>0</v>
      </c>
      <c r="V712" s="306">
        <f t="shared" ca="1" si="322"/>
        <v>1.2256342183895517</v>
      </c>
      <c r="W712" s="304">
        <f t="shared" ca="1" si="323"/>
        <v>57.858867389236615</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1.8249125473392818</v>
      </c>
      <c r="AH712" s="304">
        <f t="shared" ca="1" si="347"/>
        <v>-7.9465213829610919</v>
      </c>
    </row>
    <row r="713" spans="1:34" x14ac:dyDescent="0.2">
      <c r="A713" s="347">
        <f t="shared" ca="1" si="325"/>
        <v>1E-4</v>
      </c>
      <c r="B713" s="304">
        <f t="shared" ca="1" si="326"/>
        <v>34.718200000000827</v>
      </c>
      <c r="D713" s="306">
        <f t="shared" ca="1" si="327"/>
        <v>-0.70393293920417555</v>
      </c>
      <c r="E713" s="307">
        <f t="shared" ca="1" si="328"/>
        <v>-1.8946847357171848</v>
      </c>
      <c r="F713" s="304">
        <f t="shared" ca="1" si="329"/>
        <v>2.0212253290161213</v>
      </c>
      <c r="G713" s="306">
        <f t="shared" ca="1" si="330"/>
        <v>10.623610520277737</v>
      </c>
      <c r="H713" s="307">
        <f t="shared" ca="1" si="331"/>
        <v>-119.45728405070832</v>
      </c>
      <c r="I713" s="304">
        <f t="shared" ca="1" si="332"/>
        <v>119.92874473310462</v>
      </c>
      <c r="J713" s="306">
        <f t="shared" ca="1" si="333"/>
        <v>772.03857426345655</v>
      </c>
      <c r="K713" s="307">
        <f t="shared" ca="1" si="334"/>
        <v>-5.1878988235795029</v>
      </c>
      <c r="L713" s="304">
        <f t="shared" ca="1" si="319"/>
        <v>772.05600473343543</v>
      </c>
      <c r="M713" s="306">
        <f t="shared" ca="1" si="335"/>
        <v>-1.4820973784639906</v>
      </c>
      <c r="N713" s="304">
        <f t="shared" ca="1" si="336"/>
        <v>-84.917924613390127</v>
      </c>
      <c r="P713" s="310">
        <f t="shared" ca="1" si="337"/>
        <v>23</v>
      </c>
      <c r="Q713" s="304">
        <f t="shared" ca="1" si="338"/>
        <v>0</v>
      </c>
      <c r="R713" s="306">
        <f t="shared" ca="1" si="339"/>
        <v>0</v>
      </c>
      <c r="S713" s="307">
        <f t="shared" ca="1" si="340"/>
        <v>7.2810000000000015</v>
      </c>
      <c r="T713" s="304">
        <f t="shared" ca="1" si="320"/>
        <v>71.426610000000025</v>
      </c>
      <c r="U713" s="311">
        <f t="shared" ca="1" si="321"/>
        <v>0</v>
      </c>
      <c r="V713" s="306">
        <f t="shared" ca="1" si="322"/>
        <v>1.2256356824987131</v>
      </c>
      <c r="W713" s="304">
        <f t="shared" ca="1" si="323"/>
        <v>57.859112586825695</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1.8248795003487697</v>
      </c>
      <c r="AH713" s="304">
        <f t="shared" ca="1" si="347"/>
        <v>-7.9465550596396923</v>
      </c>
    </row>
    <row r="714" spans="1:34" x14ac:dyDescent="0.2">
      <c r="A714" s="347">
        <f t="shared" ca="1" si="325"/>
        <v>1E-4</v>
      </c>
      <c r="B714" s="304">
        <f t="shared" ca="1" si="326"/>
        <v>34.718300000000831</v>
      </c>
      <c r="D714" s="306">
        <f t="shared" ca="1" si="327"/>
        <v>-0.70393018691207021</v>
      </c>
      <c r="E714" s="307">
        <f t="shared" ca="1" si="328"/>
        <v>-1.8946506816756896</v>
      </c>
      <c r="F714" s="304">
        <f t="shared" ca="1" si="329"/>
        <v>2.0211924484373616</v>
      </c>
      <c r="G714" s="306">
        <f t="shared" ca="1" si="330"/>
        <v>10.623540127259046</v>
      </c>
      <c r="H714" s="307">
        <f t="shared" ca="1" si="331"/>
        <v>-119.45747351577648</v>
      </c>
      <c r="I714" s="304">
        <f t="shared" ca="1" si="332"/>
        <v>119.92892721778146</v>
      </c>
      <c r="J714" s="306">
        <f t="shared" ca="1" si="333"/>
        <v>772.03857426345655</v>
      </c>
      <c r="K714" s="307">
        <f t="shared" ca="1" si="334"/>
        <v>-5.1998445614578275</v>
      </c>
      <c r="L714" s="304">
        <f t="shared" ca="1" si="319"/>
        <v>772.05608509629269</v>
      </c>
      <c r="M714" s="306">
        <f t="shared" ca="1" si="335"/>
        <v>-1.4820981030566178</v>
      </c>
      <c r="N714" s="304">
        <f t="shared" ca="1" si="336"/>
        <v>-84.917966129489542</v>
      </c>
      <c r="P714" s="310">
        <f t="shared" ca="1" si="337"/>
        <v>23</v>
      </c>
      <c r="Q714" s="304">
        <f t="shared" ca="1" si="338"/>
        <v>0</v>
      </c>
      <c r="R714" s="306">
        <f t="shared" ca="1" si="339"/>
        <v>0</v>
      </c>
      <c r="S714" s="307">
        <f t="shared" ca="1" si="340"/>
        <v>7.2810000000000015</v>
      </c>
      <c r="T714" s="304">
        <f t="shared" ca="1" si="320"/>
        <v>71.426610000000025</v>
      </c>
      <c r="U714" s="311">
        <f t="shared" ca="1" si="321"/>
        <v>0</v>
      </c>
      <c r="V714" s="306">
        <f t="shared" ca="1" si="322"/>
        <v>1.225637146611946</v>
      </c>
      <c r="W714" s="304">
        <f t="shared" ca="1" si="323"/>
        <v>57.859357782106912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1.8248464536639988</v>
      </c>
      <c r="AH714" s="304">
        <f t="shared" ca="1" si="347"/>
        <v>-7.9465887360013303</v>
      </c>
    </row>
    <row r="715" spans="1:34" x14ac:dyDescent="0.2">
      <c r="A715" s="347">
        <f t="shared" ca="1" si="325"/>
        <v>1E-4</v>
      </c>
      <c r="B715" s="304">
        <f t="shared" ca="1" si="326"/>
        <v>34.718400000000834</v>
      </c>
      <c r="D715" s="306">
        <f t="shared" ca="1" si="327"/>
        <v>-0.70392743459836371</v>
      </c>
      <c r="E715" s="307">
        <f t="shared" ca="1" si="328"/>
        <v>-1.8946166279546857</v>
      </c>
      <c r="F715" s="304">
        <f t="shared" ca="1" si="329"/>
        <v>2.0211595681941144</v>
      </c>
      <c r="G715" s="306">
        <f t="shared" ca="1" si="330"/>
        <v>10.623469734515586</v>
      </c>
      <c r="H715" s="307">
        <f t="shared" ca="1" si="331"/>
        <v>-119.45766297743928</v>
      </c>
      <c r="I715" s="304">
        <f t="shared" ca="1" si="332"/>
        <v>119.92910969915368</v>
      </c>
      <c r="J715" s="306">
        <f t="shared" ca="1" si="333"/>
        <v>772.03857426345655</v>
      </c>
      <c r="K715" s="307">
        <f t="shared" ca="1" si="334"/>
        <v>-5.2117903182824881</v>
      </c>
      <c r="L715" s="304">
        <f t="shared" ca="1" si="319"/>
        <v>772.05616564410161</v>
      </c>
      <c r="M715" s="306">
        <f t="shared" ca="1" si="335"/>
        <v>-1.4820988276422389</v>
      </c>
      <c r="N715" s="304">
        <f t="shared" ca="1" si="336"/>
        <v>-84.918007645187515</v>
      </c>
      <c r="P715" s="310">
        <f t="shared" ca="1" si="337"/>
        <v>23</v>
      </c>
      <c r="Q715" s="304">
        <f t="shared" ca="1" si="338"/>
        <v>0</v>
      </c>
      <c r="R715" s="306">
        <f t="shared" ca="1" si="339"/>
        <v>0</v>
      </c>
      <c r="S715" s="307">
        <f t="shared" ca="1" si="340"/>
        <v>7.2810000000000015</v>
      </c>
      <c r="T715" s="304">
        <f t="shared" ca="1" si="320"/>
        <v>71.426610000000025</v>
      </c>
      <c r="U715" s="311">
        <f t="shared" ca="1" si="321"/>
        <v>0</v>
      </c>
      <c r="V715" s="306">
        <f t="shared" ca="1" si="322"/>
        <v>1.2256386107292503</v>
      </c>
      <c r="W715" s="304">
        <f t="shared" ca="1" si="323"/>
        <v>57.859602975080321</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1.8248134072849806</v>
      </c>
      <c r="AH715" s="304">
        <f t="shared" ca="1" si="347"/>
        <v>-7.9466224120459961</v>
      </c>
    </row>
    <row r="716" spans="1:34" x14ac:dyDescent="0.2">
      <c r="A716" s="347">
        <f t="shared" ca="1" si="325"/>
        <v>1E-4</v>
      </c>
      <c r="B716" s="304">
        <f t="shared" ca="1" si="326"/>
        <v>34.718500000000837</v>
      </c>
      <c r="D716" s="306">
        <f t="shared" ca="1" si="327"/>
        <v>-0.7039246822630566</v>
      </c>
      <c r="E716" s="307">
        <f t="shared" ca="1" si="328"/>
        <v>-1.8945825745541613</v>
      </c>
      <c r="F716" s="304">
        <f t="shared" ca="1" si="329"/>
        <v>2.0211266882863677</v>
      </c>
      <c r="G716" s="306">
        <f t="shared" ca="1" si="330"/>
        <v>10.62339934204736</v>
      </c>
      <c r="H716" s="307">
        <f t="shared" ca="1" si="331"/>
        <v>-119.45785243569674</v>
      </c>
      <c r="I716" s="304">
        <f t="shared" ca="1" si="332"/>
        <v>119.92929217722128</v>
      </c>
      <c r="J716" s="306">
        <f t="shared" ca="1" si="333"/>
        <v>772.03857426345655</v>
      </c>
      <c r="K716" s="307">
        <f t="shared" ca="1" si="334"/>
        <v>-5.2237360940531445</v>
      </c>
      <c r="L716" s="304">
        <f t="shared" ca="1" si="319"/>
        <v>772.05624637686276</v>
      </c>
      <c r="M716" s="306">
        <f t="shared" ca="1" si="335"/>
        <v>-1.4820995522208538</v>
      </c>
      <c r="N716" s="304">
        <f t="shared" ca="1" si="336"/>
        <v>-84.918049160484074</v>
      </c>
      <c r="P716" s="310">
        <f t="shared" ca="1" si="337"/>
        <v>23</v>
      </c>
      <c r="Q716" s="304">
        <f t="shared" ca="1" si="338"/>
        <v>0</v>
      </c>
      <c r="R716" s="306">
        <f t="shared" ca="1" si="339"/>
        <v>0</v>
      </c>
      <c r="S716" s="307">
        <f t="shared" ca="1" si="340"/>
        <v>7.2810000000000015</v>
      </c>
      <c r="T716" s="304">
        <f t="shared" ca="1" si="320"/>
        <v>71.426610000000025</v>
      </c>
      <c r="U716" s="311">
        <f t="shared" ca="1" si="321"/>
        <v>0</v>
      </c>
      <c r="V716" s="306">
        <f t="shared" ca="1" si="322"/>
        <v>1.2256400748506266</v>
      </c>
      <c r="W716" s="304">
        <f t="shared" ca="1" si="323"/>
        <v>57.859848165745923</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1.8247803612117064</v>
      </c>
      <c r="AH716" s="304">
        <f t="shared" ca="1" si="347"/>
        <v>-7.9466560877737002</v>
      </c>
    </row>
    <row r="717" spans="1:34" x14ac:dyDescent="0.2">
      <c r="A717" s="347">
        <f t="shared" ca="1" si="325"/>
        <v>1E-4</v>
      </c>
      <c r="B717" s="304">
        <f t="shared" ca="1" si="326"/>
        <v>34.718600000000841</v>
      </c>
      <c r="D717" s="306">
        <f t="shared" ca="1" si="327"/>
        <v>-0.70392192990614988</v>
      </c>
      <c r="E717" s="307">
        <f t="shared" ca="1" si="328"/>
        <v>-1.8945485214741202</v>
      </c>
      <c r="F717" s="304">
        <f t="shared" ca="1" si="329"/>
        <v>2.0210938087141264</v>
      </c>
      <c r="G717" s="306">
        <f t="shared" ca="1" si="330"/>
        <v>10.62332894985437</v>
      </c>
      <c r="H717" s="307">
        <f t="shared" ca="1" si="331"/>
        <v>-119.45804189054888</v>
      </c>
      <c r="I717" s="304">
        <f t="shared" ca="1" si="332"/>
        <v>119.92947465198431</v>
      </c>
      <c r="J717" s="306">
        <f t="shared" ca="1" si="333"/>
        <v>772.03857426345655</v>
      </c>
      <c r="K717" s="307">
        <f t="shared" ca="1" si="334"/>
        <v>-5.2356818887694567</v>
      </c>
      <c r="L717" s="304">
        <f t="shared" ca="1" si="319"/>
        <v>772.05632729457704</v>
      </c>
      <c r="M717" s="306">
        <f t="shared" ca="1" si="335"/>
        <v>-1.4821002767924627</v>
      </c>
      <c r="N717" s="304">
        <f t="shared" ca="1" si="336"/>
        <v>-84.918090675379219</v>
      </c>
      <c r="P717" s="310">
        <f t="shared" ca="1" si="337"/>
        <v>23</v>
      </c>
      <c r="Q717" s="304">
        <f t="shared" ca="1" si="338"/>
        <v>0</v>
      </c>
      <c r="R717" s="306">
        <f t="shared" ca="1" si="339"/>
        <v>0</v>
      </c>
      <c r="S717" s="307">
        <f t="shared" ca="1" si="340"/>
        <v>7.2810000000000015</v>
      </c>
      <c r="T717" s="304">
        <f t="shared" ca="1" si="320"/>
        <v>71.426610000000025</v>
      </c>
      <c r="U717" s="311">
        <f t="shared" ca="1" si="321"/>
        <v>0</v>
      </c>
      <c r="V717" s="306">
        <f t="shared" ca="1" si="322"/>
        <v>1.2256415389760744</v>
      </c>
      <c r="W717" s="304">
        <f t="shared" ca="1" si="323"/>
        <v>57.860093354103704</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1.8247473154441769</v>
      </c>
      <c r="AH717" s="304">
        <f t="shared" ca="1" si="347"/>
        <v>-7.9466897631844402</v>
      </c>
    </row>
    <row r="718" spans="1:34" x14ac:dyDescent="0.2">
      <c r="A718" s="347">
        <f t="shared" ca="1" si="325"/>
        <v>1E-4</v>
      </c>
      <c r="B718" s="304">
        <f t="shared" ca="1" si="326"/>
        <v>34.718700000000844</v>
      </c>
      <c r="D718" s="306">
        <f t="shared" ca="1" si="327"/>
        <v>-0.70391917752764355</v>
      </c>
      <c r="E718" s="307">
        <f t="shared" ca="1" si="328"/>
        <v>-1.8945144687145614</v>
      </c>
      <c r="F718" s="304">
        <f t="shared" ca="1" si="329"/>
        <v>2.0210609294773896</v>
      </c>
      <c r="G718" s="306">
        <f t="shared" ca="1" si="330"/>
        <v>10.623258557936618</v>
      </c>
      <c r="H718" s="307">
        <f t="shared" ca="1" si="331"/>
        <v>-119.45823134199576</v>
      </c>
      <c r="I718" s="304">
        <f t="shared" ca="1" si="332"/>
        <v>119.92965712344278</v>
      </c>
      <c r="J718" s="306">
        <f t="shared" ca="1" si="333"/>
        <v>772.03857426345655</v>
      </c>
      <c r="K718" s="307">
        <f t="shared" ca="1" si="334"/>
        <v>-5.2476277024310836</v>
      </c>
      <c r="L718" s="304">
        <f t="shared" ca="1" si="319"/>
        <v>772.05640839724526</v>
      </c>
      <c r="M718" s="306">
        <f t="shared" ca="1" si="335"/>
        <v>-1.4821010013570655</v>
      </c>
      <c r="N718" s="304">
        <f t="shared" ca="1" si="336"/>
        <v>-84.918132189872949</v>
      </c>
      <c r="P718" s="310">
        <f t="shared" ca="1" si="337"/>
        <v>23</v>
      </c>
      <c r="Q718" s="304">
        <f t="shared" ca="1" si="338"/>
        <v>0</v>
      </c>
      <c r="R718" s="306">
        <f t="shared" ca="1" si="339"/>
        <v>0</v>
      </c>
      <c r="S718" s="307">
        <f t="shared" ca="1" si="340"/>
        <v>7.2810000000000015</v>
      </c>
      <c r="T718" s="304">
        <f t="shared" ca="1" si="320"/>
        <v>71.426610000000025</v>
      </c>
      <c r="U718" s="311">
        <f t="shared" ca="1" si="321"/>
        <v>0</v>
      </c>
      <c r="V718" s="306">
        <f t="shared" ca="1" si="322"/>
        <v>1.2256430031055936</v>
      </c>
      <c r="W718" s="304">
        <f t="shared" ca="1" si="323"/>
        <v>57.860338540153649</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1.8247142699823975</v>
      </c>
      <c r="AH718" s="304">
        <f t="shared" ca="1" si="347"/>
        <v>-7.9467234382782159</v>
      </c>
    </row>
    <row r="719" spans="1:34" x14ac:dyDescent="0.2">
      <c r="A719" s="347">
        <f t="shared" ca="1" si="325"/>
        <v>1E-4</v>
      </c>
      <c r="B719" s="304">
        <f t="shared" ca="1" si="326"/>
        <v>34.718800000000847</v>
      </c>
      <c r="D719" s="306">
        <f t="shared" ca="1" si="327"/>
        <v>-0.70391642512754016</v>
      </c>
      <c r="E719" s="307">
        <f t="shared" ca="1" si="328"/>
        <v>-1.8944804162754885</v>
      </c>
      <c r="F719" s="304">
        <f t="shared" ca="1" si="329"/>
        <v>2.0210280505761626</v>
      </c>
      <c r="G719" s="306">
        <f t="shared" ca="1" si="330"/>
        <v>10.623188166294105</v>
      </c>
      <c r="H719" s="307">
        <f t="shared" ca="1" si="331"/>
        <v>-119.45842079003738</v>
      </c>
      <c r="I719" s="304">
        <f t="shared" ca="1" si="332"/>
        <v>119.92983959159675</v>
      </c>
      <c r="J719" s="306">
        <f t="shared" ca="1" si="333"/>
        <v>772.03857426345655</v>
      </c>
      <c r="K719" s="307">
        <f t="shared" ca="1" si="334"/>
        <v>-5.2595735350376849</v>
      </c>
      <c r="L719" s="304">
        <f t="shared" ca="1" si="319"/>
        <v>772.05648968486832</v>
      </c>
      <c r="M719" s="306">
        <f t="shared" ca="1" si="335"/>
        <v>-1.4821017259146625</v>
      </c>
      <c r="N719" s="304">
        <f t="shared" ca="1" si="336"/>
        <v>-84.918173703965266</v>
      </c>
      <c r="P719" s="310">
        <f t="shared" ca="1" si="337"/>
        <v>23</v>
      </c>
      <c r="Q719" s="304">
        <f t="shared" ca="1" si="338"/>
        <v>0</v>
      </c>
      <c r="R719" s="306">
        <f t="shared" ca="1" si="339"/>
        <v>0</v>
      </c>
      <c r="S719" s="307">
        <f t="shared" ca="1" si="340"/>
        <v>7.2810000000000015</v>
      </c>
      <c r="T719" s="304">
        <f t="shared" ca="1" si="320"/>
        <v>71.426610000000025</v>
      </c>
      <c r="U719" s="311">
        <f t="shared" ca="1" si="321"/>
        <v>0</v>
      </c>
      <c r="V719" s="306">
        <f t="shared" ca="1" si="322"/>
        <v>1.225644467239184</v>
      </c>
      <c r="W719" s="304">
        <f t="shared" ca="1" si="323"/>
        <v>57.860583723895793</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1.8246812248263637</v>
      </c>
      <c r="AH719" s="304">
        <f t="shared" ca="1" si="347"/>
        <v>-7.9467571130550247</v>
      </c>
    </row>
    <row r="720" spans="1:34" x14ac:dyDescent="0.2">
      <c r="A720" s="347">
        <f t="shared" ca="1" si="325"/>
        <v>1E-4</v>
      </c>
      <c r="B720" s="304">
        <f t="shared" ca="1" si="326"/>
        <v>34.718900000000851</v>
      </c>
      <c r="D720" s="306">
        <f t="shared" ca="1" si="327"/>
        <v>-0.70391367270583827</v>
      </c>
      <c r="E720" s="307">
        <f t="shared" ca="1" si="328"/>
        <v>-1.894446364156896</v>
      </c>
      <c r="F720" s="304">
        <f t="shared" ca="1" si="329"/>
        <v>2.0209951720104393</v>
      </c>
      <c r="G720" s="306">
        <f t="shared" ca="1" si="330"/>
        <v>10.623117774926834</v>
      </c>
      <c r="H720" s="307">
        <f t="shared" ca="1" si="331"/>
        <v>-119.4586102346738</v>
      </c>
      <c r="I720" s="304">
        <f t="shared" ca="1" si="332"/>
        <v>119.93002205644622</v>
      </c>
      <c r="J720" s="306">
        <f t="shared" ca="1" si="333"/>
        <v>772.03857426345655</v>
      </c>
      <c r="K720" s="307">
        <f t="shared" ca="1" si="334"/>
        <v>-5.2715193865889205</v>
      </c>
      <c r="L720" s="304">
        <f t="shared" ca="1" si="319"/>
        <v>772.05657115744691</v>
      </c>
      <c r="M720" s="306">
        <f t="shared" ca="1" si="335"/>
        <v>-1.4821024504652536</v>
      </c>
      <c r="N720" s="304">
        <f t="shared" ca="1" si="336"/>
        <v>-84.918215217656183</v>
      </c>
      <c r="P720" s="310">
        <f t="shared" ca="1" si="337"/>
        <v>23</v>
      </c>
      <c r="Q720" s="304">
        <f t="shared" ca="1" si="338"/>
        <v>0</v>
      </c>
      <c r="R720" s="306">
        <f t="shared" ca="1" si="339"/>
        <v>0</v>
      </c>
      <c r="S720" s="307">
        <f t="shared" ca="1" si="340"/>
        <v>7.2810000000000015</v>
      </c>
      <c r="T720" s="304">
        <f t="shared" ca="1" si="320"/>
        <v>71.426610000000025</v>
      </c>
      <c r="U720" s="311">
        <f t="shared" ca="1" si="321"/>
        <v>0</v>
      </c>
      <c r="V720" s="306">
        <f t="shared" ca="1" si="322"/>
        <v>1.2256459313768457</v>
      </c>
      <c r="W720" s="304">
        <f t="shared" ca="1" si="323"/>
        <v>57.860828905330138</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1.8246481799760739</v>
      </c>
      <c r="AH720" s="304">
        <f t="shared" ca="1" si="347"/>
        <v>-7.946790787514872</v>
      </c>
    </row>
    <row r="721" spans="1:34" x14ac:dyDescent="0.2">
      <c r="A721" s="347">
        <f t="shared" ca="1" si="325"/>
        <v>1E-4</v>
      </c>
      <c r="B721" s="304">
        <f t="shared" ca="1" si="326"/>
        <v>34.719000000000854</v>
      </c>
      <c r="D721" s="306">
        <f t="shared" ca="1" si="327"/>
        <v>-0.70391092026254098</v>
      </c>
      <c r="E721" s="307">
        <f t="shared" ca="1" si="328"/>
        <v>-1.894412312358785</v>
      </c>
      <c r="F721" s="304">
        <f t="shared" ca="1" si="329"/>
        <v>2.0209622937802219</v>
      </c>
      <c r="G721" s="306">
        <f t="shared" ca="1" si="330"/>
        <v>10.623047383834809</v>
      </c>
      <c r="H721" s="307">
        <f t="shared" ca="1" si="331"/>
        <v>-119.45879967590504</v>
      </c>
      <c r="I721" s="304">
        <f t="shared" ca="1" si="332"/>
        <v>119.93020451799126</v>
      </c>
      <c r="J721" s="306">
        <f t="shared" ca="1" si="333"/>
        <v>772.03857426345655</v>
      </c>
      <c r="K721" s="307">
        <f t="shared" ca="1" si="334"/>
        <v>-5.2834652570844494</v>
      </c>
      <c r="L721" s="304">
        <f t="shared" ca="1" si="319"/>
        <v>772.05665281498182</v>
      </c>
      <c r="M721" s="306">
        <f t="shared" ca="1" si="335"/>
        <v>-1.4821031750088391</v>
      </c>
      <c r="N721" s="304">
        <f t="shared" ca="1" si="336"/>
        <v>-84.918256730945714</v>
      </c>
      <c r="P721" s="310">
        <f t="shared" ca="1" si="337"/>
        <v>23</v>
      </c>
      <c r="Q721" s="304">
        <f t="shared" ca="1" si="338"/>
        <v>0</v>
      </c>
      <c r="R721" s="306">
        <f t="shared" ca="1" si="339"/>
        <v>0</v>
      </c>
      <c r="S721" s="307">
        <f t="shared" ca="1" si="340"/>
        <v>7.2810000000000015</v>
      </c>
      <c r="T721" s="304">
        <f t="shared" ca="1" si="320"/>
        <v>71.426610000000025</v>
      </c>
      <c r="U721" s="311">
        <f t="shared" ca="1" si="321"/>
        <v>0</v>
      </c>
      <c r="V721" s="306">
        <f t="shared" ca="1" si="322"/>
        <v>1.2256473955185796</v>
      </c>
      <c r="W721" s="304">
        <f t="shared" ca="1" si="323"/>
        <v>57.861074084456732</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1.8246151354315288</v>
      </c>
      <c r="AH721" s="304">
        <f t="shared" ca="1" si="347"/>
        <v>-7.9468244616577568</v>
      </c>
    </row>
    <row r="722" spans="1:34" x14ac:dyDescent="0.2">
      <c r="A722" s="347">
        <f t="shared" ca="1" si="325"/>
        <v>1E-4</v>
      </c>
      <c r="B722" s="304">
        <f t="shared" ca="1" si="326"/>
        <v>34.719100000000857</v>
      </c>
      <c r="D722" s="306">
        <f t="shared" ca="1" si="327"/>
        <v>-0.70390816779764676</v>
      </c>
      <c r="E722" s="307">
        <f t="shared" ca="1" si="328"/>
        <v>-1.8943782608811475</v>
      </c>
      <c r="F722" s="304">
        <f t="shared" ca="1" si="329"/>
        <v>2.0209294158855031</v>
      </c>
      <c r="G722" s="306">
        <f t="shared" ca="1" si="330"/>
        <v>10.62297699301803</v>
      </c>
      <c r="H722" s="307">
        <f t="shared" ca="1" si="331"/>
        <v>-119.45898911373114</v>
      </c>
      <c r="I722" s="304">
        <f t="shared" ca="1" si="332"/>
        <v>119.93038697623186</v>
      </c>
      <c r="J722" s="306">
        <f t="shared" ca="1" si="333"/>
        <v>772.03857426345655</v>
      </c>
      <c r="K722" s="307">
        <f t="shared" ca="1" si="334"/>
        <v>-5.2954111465239313</v>
      </c>
      <c r="L722" s="304">
        <f t="shared" ca="1" si="319"/>
        <v>772.05673465747418</v>
      </c>
      <c r="M722" s="306">
        <f t="shared" ca="1" si="335"/>
        <v>-1.482103899545419</v>
      </c>
      <c r="N722" s="304">
        <f t="shared" ca="1" si="336"/>
        <v>-84.918298243833831</v>
      </c>
      <c r="P722" s="310">
        <f t="shared" ca="1" si="337"/>
        <v>23</v>
      </c>
      <c r="Q722" s="304">
        <f t="shared" ca="1" si="338"/>
        <v>0</v>
      </c>
      <c r="R722" s="306">
        <f t="shared" ca="1" si="339"/>
        <v>0</v>
      </c>
      <c r="S722" s="307">
        <f t="shared" ca="1" si="340"/>
        <v>7.2810000000000015</v>
      </c>
      <c r="T722" s="304">
        <f t="shared" ca="1" si="320"/>
        <v>71.426610000000025</v>
      </c>
      <c r="U722" s="311">
        <f t="shared" ca="1" si="321"/>
        <v>0</v>
      </c>
      <c r="V722" s="306">
        <f t="shared" ca="1" si="322"/>
        <v>1.225648859664384</v>
      </c>
      <c r="W722" s="304">
        <f t="shared" ca="1" si="323"/>
        <v>57.861319261275483</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1.8245820911927231</v>
      </c>
      <c r="AH722" s="304">
        <f t="shared" ca="1" si="347"/>
        <v>-7.9468581354836862</v>
      </c>
    </row>
    <row r="723" spans="1:34" x14ac:dyDescent="0.2">
      <c r="A723" s="347">
        <f t="shared" ca="1" si="325"/>
        <v>1E-4</v>
      </c>
      <c r="B723" s="304">
        <f t="shared" ca="1" si="326"/>
        <v>34.71920000000086</v>
      </c>
      <c r="D723" s="306">
        <f t="shared" ca="1" si="327"/>
        <v>-0.70390541531115758</v>
      </c>
      <c r="E723" s="307">
        <f t="shared" ca="1" si="328"/>
        <v>-1.8943442097239958</v>
      </c>
      <c r="F723" s="304">
        <f t="shared" ca="1" si="329"/>
        <v>2.0208965383262951</v>
      </c>
      <c r="G723" s="306">
        <f t="shared" ca="1" si="330"/>
        <v>10.622906602476499</v>
      </c>
      <c r="H723" s="307">
        <f t="shared" ca="1" si="331"/>
        <v>-119.45917854815211</v>
      </c>
      <c r="I723" s="304">
        <f t="shared" ca="1" si="332"/>
        <v>119.93056943116807</v>
      </c>
      <c r="J723" s="306">
        <f t="shared" ca="1" si="333"/>
        <v>772.03857426345655</v>
      </c>
      <c r="K723" s="307">
        <f t="shared" ca="1" si="334"/>
        <v>-5.3073570549070253</v>
      </c>
      <c r="L723" s="304">
        <f t="shared" ca="1" si="319"/>
        <v>772.05681668492434</v>
      </c>
      <c r="M723" s="306">
        <f t="shared" ca="1" si="335"/>
        <v>-1.4821046240749933</v>
      </c>
      <c r="N723" s="304">
        <f t="shared" ca="1" si="336"/>
        <v>-84.918339756320577</v>
      </c>
      <c r="P723" s="310">
        <f t="shared" ca="1" si="337"/>
        <v>23</v>
      </c>
      <c r="Q723" s="304">
        <f t="shared" ca="1" si="338"/>
        <v>0</v>
      </c>
      <c r="R723" s="306">
        <f t="shared" ca="1" si="339"/>
        <v>0</v>
      </c>
      <c r="S723" s="307">
        <f t="shared" ca="1" si="340"/>
        <v>7.2810000000000015</v>
      </c>
      <c r="T723" s="304">
        <f t="shared" ca="1" si="320"/>
        <v>71.426610000000025</v>
      </c>
      <c r="U723" s="311">
        <f t="shared" ca="1" si="321"/>
        <v>0</v>
      </c>
      <c r="V723" s="306">
        <f t="shared" ca="1" si="322"/>
        <v>1.2256503238142602</v>
      </c>
      <c r="W723" s="304">
        <f t="shared" ca="1" si="323"/>
        <v>57.86156443578647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1.8245490472596675</v>
      </c>
      <c r="AH723" s="304">
        <f t="shared" ca="1" si="347"/>
        <v>-7.9468918089926479</v>
      </c>
    </row>
    <row r="724" spans="1:34" x14ac:dyDescent="0.2">
      <c r="A724" s="347">
        <f t="shared" ca="1" si="325"/>
        <v>1E-4</v>
      </c>
      <c r="B724" s="304">
        <f t="shared" ca="1" si="326"/>
        <v>34.719300000000864</v>
      </c>
      <c r="D724" s="306">
        <f t="shared" ca="1" si="327"/>
        <v>-0.70390266280307412</v>
      </c>
      <c r="E724" s="307">
        <f t="shared" ca="1" si="328"/>
        <v>-1.8943101588873192</v>
      </c>
      <c r="F724" s="304">
        <f t="shared" ca="1" si="329"/>
        <v>2.020863661102589</v>
      </c>
      <c r="G724" s="306">
        <f t="shared" ca="1" si="330"/>
        <v>10.622836212210219</v>
      </c>
      <c r="H724" s="307">
        <f t="shared" ca="1" si="331"/>
        <v>-119.45936797916799</v>
      </c>
      <c r="I724" s="304">
        <f t="shared" ca="1" si="332"/>
        <v>119.93075188279991</v>
      </c>
      <c r="J724" s="306">
        <f t="shared" ca="1" si="333"/>
        <v>772.03857426345655</v>
      </c>
      <c r="K724" s="307">
        <f t="shared" ca="1" si="334"/>
        <v>-5.319302982233391</v>
      </c>
      <c r="L724" s="304">
        <f t="shared" ca="1" si="319"/>
        <v>772.05689889733355</v>
      </c>
      <c r="M724" s="306">
        <f t="shared" ca="1" si="335"/>
        <v>-1.4821053485975624</v>
      </c>
      <c r="N724" s="304">
        <f t="shared" ca="1" si="336"/>
        <v>-84.918381268405952</v>
      </c>
      <c r="P724" s="310">
        <f t="shared" ca="1" si="337"/>
        <v>23</v>
      </c>
      <c r="Q724" s="304">
        <f t="shared" ca="1" si="338"/>
        <v>0</v>
      </c>
      <c r="R724" s="306">
        <f t="shared" ca="1" si="339"/>
        <v>0</v>
      </c>
      <c r="S724" s="307">
        <f t="shared" ca="1" si="340"/>
        <v>7.2810000000000015</v>
      </c>
      <c r="T724" s="304">
        <f t="shared" ca="1" si="320"/>
        <v>71.426610000000025</v>
      </c>
      <c r="U724" s="311">
        <f t="shared" ca="1" si="321"/>
        <v>0</v>
      </c>
      <c r="V724" s="306">
        <f t="shared" ca="1" si="322"/>
        <v>1.2256517879682078</v>
      </c>
      <c r="W724" s="304">
        <f t="shared" ca="1" si="323"/>
        <v>57.86180960798967</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1.8245160036323522</v>
      </c>
      <c r="AH724" s="304">
        <f t="shared" ca="1" si="347"/>
        <v>-7.9469254821846533</v>
      </c>
    </row>
    <row r="725" spans="1:34" x14ac:dyDescent="0.2">
      <c r="A725" s="347">
        <f t="shared" ca="1" si="325"/>
        <v>1E-4</v>
      </c>
      <c r="B725" s="304">
        <f t="shared" ca="1" si="326"/>
        <v>34.719400000000867</v>
      </c>
      <c r="D725" s="306">
        <f t="shared" ca="1" si="327"/>
        <v>-0.70389991027339582</v>
      </c>
      <c r="E725" s="307">
        <f t="shared" ca="1" si="328"/>
        <v>-1.8942761083711224</v>
      </c>
      <c r="F725" s="304">
        <f t="shared" ca="1" si="329"/>
        <v>2.0208307842143882</v>
      </c>
      <c r="G725" s="306">
        <f t="shared" ca="1" si="330"/>
        <v>10.622765822219192</v>
      </c>
      <c r="H725" s="307">
        <f t="shared" ca="1" si="331"/>
        <v>-119.45955740677883</v>
      </c>
      <c r="I725" s="304">
        <f t="shared" ca="1" si="332"/>
        <v>119.9309343311274</v>
      </c>
      <c r="J725" s="306">
        <f t="shared" ca="1" si="333"/>
        <v>772.03857426345655</v>
      </c>
      <c r="K725" s="307">
        <f t="shared" ca="1" si="334"/>
        <v>-5.3312489285026885</v>
      </c>
      <c r="L725" s="304">
        <f t="shared" ca="1" si="319"/>
        <v>772.05698129470227</v>
      </c>
      <c r="M725" s="306">
        <f t="shared" ca="1" si="335"/>
        <v>-1.4821060731131261</v>
      </c>
      <c r="N725" s="304">
        <f t="shared" ca="1" si="336"/>
        <v>-84.918422780089941</v>
      </c>
      <c r="P725" s="310">
        <f t="shared" ca="1" si="337"/>
        <v>23</v>
      </c>
      <c r="Q725" s="304">
        <f t="shared" ca="1" si="338"/>
        <v>0</v>
      </c>
      <c r="R725" s="306">
        <f t="shared" ca="1" si="339"/>
        <v>0</v>
      </c>
      <c r="S725" s="307">
        <f t="shared" ca="1" si="340"/>
        <v>7.2810000000000015</v>
      </c>
      <c r="T725" s="304">
        <f t="shared" ca="1" si="320"/>
        <v>71.426610000000025</v>
      </c>
      <c r="U725" s="311">
        <f t="shared" ca="1" si="321"/>
        <v>0</v>
      </c>
      <c r="V725" s="306">
        <f t="shared" ca="1" si="322"/>
        <v>1.2256532521262264</v>
      </c>
      <c r="W725" s="304">
        <f t="shared" ca="1" si="323"/>
        <v>57.862054777885071</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1.8244829603107799</v>
      </c>
      <c r="AH725" s="304">
        <f t="shared" ca="1" si="347"/>
        <v>-7.9469591550596981</v>
      </c>
    </row>
    <row r="726" spans="1:34" x14ac:dyDescent="0.2">
      <c r="A726" s="347">
        <f t="shared" ca="1" si="325"/>
        <v>1E-4</v>
      </c>
      <c r="B726" s="304">
        <f t="shared" ca="1" si="326"/>
        <v>34.71950000000087</v>
      </c>
      <c r="D726" s="306">
        <f t="shared" ca="1" si="327"/>
        <v>-0.70389715772212369</v>
      </c>
      <c r="E726" s="307">
        <f t="shared" ca="1" si="328"/>
        <v>-1.8942420581754069</v>
      </c>
      <c r="F726" s="304">
        <f t="shared" ca="1" si="329"/>
        <v>2.0207979076616955</v>
      </c>
      <c r="G726" s="306">
        <f t="shared" ca="1" si="330"/>
        <v>10.62269543250342</v>
      </c>
      <c r="H726" s="307">
        <f t="shared" ca="1" si="331"/>
        <v>-119.45974683098464</v>
      </c>
      <c r="I726" s="304">
        <f t="shared" ca="1" si="332"/>
        <v>119.93111677615062</v>
      </c>
      <c r="J726" s="306">
        <f t="shared" ca="1" si="333"/>
        <v>772.03857426345655</v>
      </c>
      <c r="K726" s="307">
        <f t="shared" ca="1" si="334"/>
        <v>-5.3431948937145766</v>
      </c>
      <c r="L726" s="304">
        <f t="shared" ca="1" si="319"/>
        <v>772.05706387703162</v>
      </c>
      <c r="M726" s="306">
        <f t="shared" ca="1" si="335"/>
        <v>-1.4821067976216846</v>
      </c>
      <c r="N726" s="304">
        <f t="shared" ca="1" si="336"/>
        <v>-84.918464291372572</v>
      </c>
      <c r="P726" s="310">
        <f t="shared" ca="1" si="337"/>
        <v>23</v>
      </c>
      <c r="Q726" s="304">
        <f t="shared" ca="1" si="338"/>
        <v>0</v>
      </c>
      <c r="R726" s="306">
        <f t="shared" ca="1" si="339"/>
        <v>0</v>
      </c>
      <c r="S726" s="307">
        <f t="shared" ca="1" si="340"/>
        <v>7.2810000000000015</v>
      </c>
      <c r="T726" s="304">
        <f t="shared" ca="1" si="320"/>
        <v>71.426610000000025</v>
      </c>
      <c r="U726" s="311">
        <f t="shared" ca="1" si="321"/>
        <v>0</v>
      </c>
      <c r="V726" s="306">
        <f t="shared" ca="1" si="322"/>
        <v>1.2256547162883167</v>
      </c>
      <c r="W726" s="304">
        <f t="shared" ca="1" si="323"/>
        <v>57.862299945472735</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1.8244499172949524</v>
      </c>
      <c r="AH726" s="304">
        <f t="shared" ca="1" si="347"/>
        <v>-7.9469928276177804</v>
      </c>
    </row>
    <row r="727" spans="1:34" x14ac:dyDescent="0.2">
      <c r="A727" s="347">
        <f t="shared" ca="1" si="325"/>
        <v>1E-4</v>
      </c>
      <c r="B727" s="304">
        <f t="shared" ca="1" si="326"/>
        <v>34.719600000000874</v>
      </c>
      <c r="D727" s="306">
        <f t="shared" ca="1" si="327"/>
        <v>-0.70389440514926016</v>
      </c>
      <c r="E727" s="307">
        <f t="shared" ca="1" si="328"/>
        <v>-1.8942080083001613</v>
      </c>
      <c r="F727" s="304">
        <f t="shared" ca="1" si="329"/>
        <v>2.0207650314445007</v>
      </c>
      <c r="G727" s="306">
        <f t="shared" ca="1" si="330"/>
        <v>10.622625043062905</v>
      </c>
      <c r="H727" s="307">
        <f t="shared" ca="1" si="331"/>
        <v>-119.45993625178548</v>
      </c>
      <c r="I727" s="304">
        <f t="shared" ca="1" si="332"/>
        <v>119.93129921786955</v>
      </c>
      <c r="J727" s="306">
        <f t="shared" ca="1" si="333"/>
        <v>772.03857426345655</v>
      </c>
      <c r="K727" s="307">
        <f t="shared" ca="1" si="334"/>
        <v>-5.3551408778687151</v>
      </c>
      <c r="L727" s="304">
        <f t="shared" ca="1" si="319"/>
        <v>772.05714664432219</v>
      </c>
      <c r="M727" s="306">
        <f t="shared" ca="1" si="335"/>
        <v>-1.4821075221232383</v>
      </c>
      <c r="N727" s="304">
        <f t="shared" ca="1" si="336"/>
        <v>-84.918505802253847</v>
      </c>
      <c r="P727" s="310">
        <f t="shared" ca="1" si="337"/>
        <v>23</v>
      </c>
      <c r="Q727" s="304">
        <f t="shared" ca="1" si="338"/>
        <v>0</v>
      </c>
      <c r="R727" s="306">
        <f t="shared" ca="1" si="339"/>
        <v>0</v>
      </c>
      <c r="S727" s="307">
        <f t="shared" ca="1" si="340"/>
        <v>7.2810000000000015</v>
      </c>
      <c r="T727" s="304">
        <f t="shared" ca="1" si="320"/>
        <v>71.426610000000025</v>
      </c>
      <c r="U727" s="311">
        <f t="shared" ca="1" si="321"/>
        <v>0</v>
      </c>
      <c r="V727" s="306">
        <f t="shared" ca="1" si="322"/>
        <v>1.2256561804544779</v>
      </c>
      <c r="W727" s="304">
        <f t="shared" ca="1" si="323"/>
        <v>57.862545110752613</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1.8244168745848652</v>
      </c>
      <c r="AH727" s="304">
        <f t="shared" ca="1" si="347"/>
        <v>-7.94702649985891</v>
      </c>
    </row>
    <row r="728" spans="1:34" x14ac:dyDescent="0.2">
      <c r="A728" s="347">
        <f t="shared" ca="1" si="325"/>
        <v>1E-4</v>
      </c>
      <c r="B728" s="304">
        <f t="shared" ca="1" si="326"/>
        <v>34.719700000000877</v>
      </c>
      <c r="D728" s="306">
        <f t="shared" ca="1" si="327"/>
        <v>-0.70389165255480235</v>
      </c>
      <c r="E728" s="307">
        <f t="shared" ca="1" si="328"/>
        <v>-1.8941739587453954</v>
      </c>
      <c r="F728" s="304">
        <f t="shared" ca="1" si="329"/>
        <v>2.020732155562813</v>
      </c>
      <c r="G728" s="306">
        <f t="shared" ca="1" si="330"/>
        <v>10.62255465389765</v>
      </c>
      <c r="H728" s="307">
        <f t="shared" ca="1" si="331"/>
        <v>-119.46012566918135</v>
      </c>
      <c r="I728" s="304">
        <f t="shared" ca="1" si="332"/>
        <v>119.93148165628425</v>
      </c>
      <c r="J728" s="306">
        <f t="shared" ca="1" si="333"/>
        <v>772.03857426345655</v>
      </c>
      <c r="K728" s="307">
        <f t="shared" ca="1" si="334"/>
        <v>-5.3670868809647638</v>
      </c>
      <c r="L728" s="304">
        <f t="shared" ca="1" si="319"/>
        <v>772.05722959657498</v>
      </c>
      <c r="M728" s="306">
        <f t="shared" ca="1" si="335"/>
        <v>-1.4821082466177866</v>
      </c>
      <c r="N728" s="304">
        <f t="shared" ca="1" si="336"/>
        <v>-84.918547312733736</v>
      </c>
      <c r="P728" s="310">
        <f t="shared" ca="1" si="337"/>
        <v>23</v>
      </c>
      <c r="Q728" s="304">
        <f t="shared" ca="1" si="338"/>
        <v>0</v>
      </c>
      <c r="R728" s="306">
        <f t="shared" ca="1" si="339"/>
        <v>0</v>
      </c>
      <c r="S728" s="307">
        <f t="shared" ca="1" si="340"/>
        <v>7.2810000000000015</v>
      </c>
      <c r="T728" s="304">
        <f t="shared" ca="1" si="320"/>
        <v>71.426610000000025</v>
      </c>
      <c r="U728" s="311">
        <f t="shared" ca="1" si="321"/>
        <v>0</v>
      </c>
      <c r="V728" s="306">
        <f t="shared" ca="1" si="322"/>
        <v>1.2256576446247101</v>
      </c>
      <c r="W728" s="304">
        <f t="shared" ca="1" si="323"/>
        <v>57.862790273724713</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1.8243838321805201</v>
      </c>
      <c r="AH728" s="304">
        <f t="shared" ca="1" si="347"/>
        <v>-7.9470601717830798</v>
      </c>
    </row>
    <row r="729" spans="1:34" x14ac:dyDescent="0.2">
      <c r="A729" s="347">
        <f t="shared" ca="1" si="325"/>
        <v>1E-4</v>
      </c>
      <c r="B729" s="304">
        <f t="shared" ca="1" si="326"/>
        <v>34.71980000000088</v>
      </c>
      <c r="D729" s="306">
        <f t="shared" ca="1" si="327"/>
        <v>-0.70388889993875525</v>
      </c>
      <c r="E729" s="307">
        <f t="shared" ca="1" si="328"/>
        <v>-1.8941399095111073</v>
      </c>
      <c r="F729" s="304">
        <f t="shared" ca="1" si="329"/>
        <v>2.0206992800166326</v>
      </c>
      <c r="G729" s="306">
        <f t="shared" ca="1" si="330"/>
        <v>10.622484265007657</v>
      </c>
      <c r="H729" s="307">
        <f t="shared" ca="1" si="331"/>
        <v>-119.4603150831723</v>
      </c>
      <c r="I729" s="304">
        <f t="shared" ca="1" si="332"/>
        <v>119.93166409139472</v>
      </c>
      <c r="J729" s="306">
        <f t="shared" ca="1" si="333"/>
        <v>772.03857426345655</v>
      </c>
      <c r="K729" s="307">
        <f t="shared" ca="1" si="334"/>
        <v>-5.3790329030023818</v>
      </c>
      <c r="L729" s="304">
        <f t="shared" ca="1" si="319"/>
        <v>772.0573127337907</v>
      </c>
      <c r="M729" s="306">
        <f t="shared" ca="1" si="335"/>
        <v>-1.4821089711053301</v>
      </c>
      <c r="N729" s="304">
        <f t="shared" ca="1" si="336"/>
        <v>-84.918588822812296</v>
      </c>
      <c r="P729" s="310">
        <f t="shared" ca="1" si="337"/>
        <v>23</v>
      </c>
      <c r="Q729" s="304">
        <f t="shared" ca="1" si="338"/>
        <v>0</v>
      </c>
      <c r="R729" s="306">
        <f t="shared" ca="1" si="339"/>
        <v>0</v>
      </c>
      <c r="S729" s="307">
        <f t="shared" ca="1" si="340"/>
        <v>7.2810000000000015</v>
      </c>
      <c r="T729" s="304">
        <f t="shared" ca="1" si="320"/>
        <v>71.426610000000025</v>
      </c>
      <c r="U729" s="311">
        <f t="shared" ca="1" si="321"/>
        <v>0</v>
      </c>
      <c r="V729" s="306">
        <f t="shared" ca="1" si="322"/>
        <v>1.2256591087990136</v>
      </c>
      <c r="W729" s="304">
        <f t="shared" ca="1" si="323"/>
        <v>57.863035434389069</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1.8243507900819189</v>
      </c>
      <c r="AH729" s="304">
        <f t="shared" ca="1" si="347"/>
        <v>-7.9470938433902898</v>
      </c>
    </row>
    <row r="730" spans="1:34" x14ac:dyDescent="0.2">
      <c r="A730" s="347">
        <f t="shared" ca="1" si="325"/>
        <v>1E-4</v>
      </c>
      <c r="B730" s="304">
        <f t="shared" ca="1" si="326"/>
        <v>34.719900000000884</v>
      </c>
      <c r="D730" s="306">
        <f t="shared" ca="1" si="327"/>
        <v>-0.70388614730111732</v>
      </c>
      <c r="E730" s="307">
        <f t="shared" ca="1" si="328"/>
        <v>-1.8941058605972918</v>
      </c>
      <c r="F730" s="304">
        <f t="shared" ca="1" si="329"/>
        <v>2.0206664048059535</v>
      </c>
      <c r="G730" s="306">
        <f t="shared" ca="1" si="330"/>
        <v>10.622413876392926</v>
      </c>
      <c r="H730" s="307">
        <f t="shared" ca="1" si="331"/>
        <v>-119.46050449375836</v>
      </c>
      <c r="I730" s="304">
        <f t="shared" ca="1" si="332"/>
        <v>119.93184652320103</v>
      </c>
      <c r="J730" s="306">
        <f t="shared" ca="1" si="333"/>
        <v>772.03857426345655</v>
      </c>
      <c r="K730" s="307">
        <f t="shared" ca="1" si="334"/>
        <v>-5.3909789439812279</v>
      </c>
      <c r="L730" s="304">
        <f t="shared" ca="1" si="319"/>
        <v>772.05739605597012</v>
      </c>
      <c r="M730" s="306">
        <f t="shared" ca="1" si="335"/>
        <v>-1.482109695585869</v>
      </c>
      <c r="N730" s="304">
        <f t="shared" ca="1" si="336"/>
        <v>-84.918630332489514</v>
      </c>
      <c r="P730" s="310">
        <f t="shared" ca="1" si="337"/>
        <v>23</v>
      </c>
      <c r="Q730" s="304">
        <f t="shared" ca="1" si="338"/>
        <v>0</v>
      </c>
      <c r="R730" s="306">
        <f t="shared" ca="1" si="339"/>
        <v>0</v>
      </c>
      <c r="S730" s="307">
        <f t="shared" ca="1" si="340"/>
        <v>7.2810000000000015</v>
      </c>
      <c r="T730" s="304">
        <f t="shared" ca="1" si="320"/>
        <v>71.426610000000025</v>
      </c>
      <c r="U730" s="311">
        <f t="shared" ca="1" si="321"/>
        <v>0</v>
      </c>
      <c r="V730" s="306">
        <f t="shared" ca="1" si="322"/>
        <v>1.2256605729773884</v>
      </c>
      <c r="W730" s="304">
        <f t="shared" ca="1" si="323"/>
        <v>57.863280592745681</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1.8243177482890554</v>
      </c>
      <c r="AH730" s="304">
        <f t="shared" ca="1" si="347"/>
        <v>-7.9471275146805462</v>
      </c>
    </row>
    <row r="731" spans="1:34" x14ac:dyDescent="0.2">
      <c r="A731" s="347">
        <f t="shared" ca="1" si="325"/>
        <v>1E-4</v>
      </c>
      <c r="B731" s="304">
        <f t="shared" ca="1" si="326"/>
        <v>34.720000000000887</v>
      </c>
      <c r="D731" s="306">
        <f t="shared" ca="1" si="327"/>
        <v>-0.70388339464188809</v>
      </c>
      <c r="E731" s="307">
        <f t="shared" ca="1" si="328"/>
        <v>-1.8940718120039479</v>
      </c>
      <c r="F731" s="304">
        <f t="shared" ca="1" si="329"/>
        <v>2.0206335299307754</v>
      </c>
      <c r="G731" s="306">
        <f t="shared" ca="1" si="330"/>
        <v>10.622343488053462</v>
      </c>
      <c r="H731" s="307">
        <f t="shared" ca="1" si="331"/>
        <v>-119.46069390093956</v>
      </c>
      <c r="I731" s="304">
        <f t="shared" ca="1" si="332"/>
        <v>119.93202895170317</v>
      </c>
      <c r="J731" s="306">
        <f t="shared" ca="1" si="333"/>
        <v>772.03857426345655</v>
      </c>
      <c r="K731" s="307">
        <f t="shared" ca="1" si="334"/>
        <v>-5.4029250039009629</v>
      </c>
      <c r="L731" s="304">
        <f t="shared" ca="1" si="319"/>
        <v>772.05747956311416</v>
      </c>
      <c r="M731" s="306">
        <f t="shared" ca="1" si="335"/>
        <v>-1.4821104200594031</v>
      </c>
      <c r="N731" s="304">
        <f t="shared" ca="1" si="336"/>
        <v>-84.918671841765388</v>
      </c>
      <c r="P731" s="310">
        <f t="shared" ca="1" si="337"/>
        <v>23</v>
      </c>
      <c r="Q731" s="304">
        <f t="shared" ca="1" si="338"/>
        <v>0</v>
      </c>
      <c r="R731" s="306">
        <f t="shared" ca="1" si="339"/>
        <v>0</v>
      </c>
      <c r="S731" s="307">
        <f t="shared" ca="1" si="340"/>
        <v>7.2810000000000015</v>
      </c>
      <c r="T731" s="304">
        <f t="shared" ca="1" si="320"/>
        <v>71.426610000000025</v>
      </c>
      <c r="U731" s="311">
        <f t="shared" ca="1" si="321"/>
        <v>0</v>
      </c>
      <c r="V731" s="306">
        <f t="shared" ca="1" si="322"/>
        <v>1.2256620371598343</v>
      </c>
      <c r="W731" s="304">
        <f t="shared" ca="1" si="323"/>
        <v>57.863525748794537</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1.8242847068019321</v>
      </c>
      <c r="AH731" s="304">
        <f t="shared" ca="1" si="347"/>
        <v>-7.9471611856538482</v>
      </c>
    </row>
    <row r="732" spans="1:34" x14ac:dyDescent="0.2">
      <c r="A732" s="347">
        <f t="shared" ca="1" si="325"/>
        <v>1E-4</v>
      </c>
      <c r="B732" s="304">
        <f t="shared" ca="1" si="326"/>
        <v>34.72010000000089</v>
      </c>
      <c r="D732" s="306">
        <f t="shared" ca="1" si="327"/>
        <v>-0.70388064196107047</v>
      </c>
      <c r="E732" s="307">
        <f t="shared" ca="1" si="328"/>
        <v>-1.8940377637310792</v>
      </c>
      <c r="F732" s="304">
        <f t="shared" ca="1" si="329"/>
        <v>2.0206006553911031</v>
      </c>
      <c r="G732" s="306">
        <f t="shared" ca="1" si="330"/>
        <v>10.622273099989265</v>
      </c>
      <c r="H732" s="307">
        <f t="shared" ca="1" si="331"/>
        <v>-119.46088330471594</v>
      </c>
      <c r="I732" s="304">
        <f t="shared" ca="1" si="332"/>
        <v>119.93221137690122</v>
      </c>
      <c r="J732" s="306">
        <f t="shared" ca="1" si="333"/>
        <v>772.03857426345655</v>
      </c>
      <c r="K732" s="307">
        <f t="shared" ca="1" si="334"/>
        <v>-5.4148710827612456</v>
      </c>
      <c r="L732" s="304">
        <f t="shared" ca="1" si="319"/>
        <v>772.05756325522361</v>
      </c>
      <c r="M732" s="306">
        <f t="shared" ca="1" si="335"/>
        <v>-1.4821111445259325</v>
      </c>
      <c r="N732" s="304">
        <f t="shared" ca="1" si="336"/>
        <v>-84.918713350639919</v>
      </c>
      <c r="P732" s="310">
        <f t="shared" ca="1" si="337"/>
        <v>23</v>
      </c>
      <c r="Q732" s="304">
        <f t="shared" ca="1" si="338"/>
        <v>0</v>
      </c>
      <c r="R732" s="306">
        <f t="shared" ca="1" si="339"/>
        <v>0</v>
      </c>
      <c r="S732" s="307">
        <f t="shared" ca="1" si="340"/>
        <v>7.2810000000000015</v>
      </c>
      <c r="T732" s="304">
        <f t="shared" ca="1" si="320"/>
        <v>71.426610000000025</v>
      </c>
      <c r="U732" s="311">
        <f t="shared" ca="1" si="321"/>
        <v>0</v>
      </c>
      <c r="V732" s="306">
        <f t="shared" ca="1" si="322"/>
        <v>1.225663501346351</v>
      </c>
      <c r="W732" s="304">
        <f t="shared" ca="1" si="323"/>
        <v>57.863770902535649</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1.8242516656205492</v>
      </c>
      <c r="AH732" s="304">
        <f t="shared" ca="1" si="347"/>
        <v>-7.947194856310194</v>
      </c>
    </row>
    <row r="733" spans="1:34" x14ac:dyDescent="0.2">
      <c r="A733" s="347">
        <f t="shared" ca="1" si="325"/>
        <v>1E-4</v>
      </c>
      <c r="B733" s="304">
        <f t="shared" ca="1" si="326"/>
        <v>34.720200000000894</v>
      </c>
      <c r="D733" s="306">
        <f t="shared" ca="1" si="327"/>
        <v>-0.70387788925866457</v>
      </c>
      <c r="E733" s="307">
        <f t="shared" ca="1" si="328"/>
        <v>-1.894003715778684</v>
      </c>
      <c r="F733" s="304">
        <f t="shared" ca="1" si="329"/>
        <v>2.0205677811869354</v>
      </c>
      <c r="G733" s="306">
        <f t="shared" ca="1" si="330"/>
        <v>10.622202712200339</v>
      </c>
      <c r="H733" s="307">
        <f t="shared" ca="1" si="331"/>
        <v>-119.46107270508752</v>
      </c>
      <c r="I733" s="304">
        <f t="shared" ca="1" si="332"/>
        <v>119.93239379879518</v>
      </c>
      <c r="J733" s="306">
        <f t="shared" ca="1" si="333"/>
        <v>772.03857426345655</v>
      </c>
      <c r="K733" s="307">
        <f t="shared" ca="1" si="334"/>
        <v>-5.426817180561736</v>
      </c>
      <c r="L733" s="304">
        <f t="shared" ca="1" si="319"/>
        <v>772.05764713229928</v>
      </c>
      <c r="M733" s="306">
        <f t="shared" ca="1" si="335"/>
        <v>-1.4821118689854575</v>
      </c>
      <c r="N733" s="304">
        <f t="shared" ca="1" si="336"/>
        <v>-84.918754859113136</v>
      </c>
      <c r="P733" s="310">
        <f t="shared" ca="1" si="337"/>
        <v>23</v>
      </c>
      <c r="Q733" s="304">
        <f t="shared" ca="1" si="338"/>
        <v>0</v>
      </c>
      <c r="R733" s="306">
        <f t="shared" ca="1" si="339"/>
        <v>0</v>
      </c>
      <c r="S733" s="307">
        <f t="shared" ca="1" si="340"/>
        <v>7.2810000000000015</v>
      </c>
      <c r="T733" s="304">
        <f t="shared" ca="1" si="320"/>
        <v>71.426610000000025</v>
      </c>
      <c r="U733" s="311">
        <f t="shared" ca="1" si="321"/>
        <v>0</v>
      </c>
      <c r="V733" s="306">
        <f t="shared" ca="1" si="322"/>
        <v>1.2256649655369392</v>
      </c>
      <c r="W733" s="304">
        <f t="shared" ca="1" si="323"/>
        <v>57.864016053969038</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1.8242186247449057</v>
      </c>
      <c r="AH733" s="304">
        <f t="shared" ca="1" si="347"/>
        <v>-7.9472285266495861</v>
      </c>
    </row>
    <row r="734" spans="1:34" x14ac:dyDescent="0.2">
      <c r="A734" s="347">
        <f t="shared" ca="1" si="325"/>
        <v>1E-4</v>
      </c>
      <c r="B734" s="304">
        <f t="shared" ca="1" si="326"/>
        <v>34.720300000000897</v>
      </c>
      <c r="D734" s="306">
        <f t="shared" ca="1" si="327"/>
        <v>-0.70387513653467004</v>
      </c>
      <c r="E734" s="307">
        <f t="shared" ca="1" si="328"/>
        <v>-1.8939696681467586</v>
      </c>
      <c r="F734" s="304">
        <f t="shared" ca="1" si="329"/>
        <v>2.0205349073182686</v>
      </c>
      <c r="G734" s="306">
        <f t="shared" ca="1" si="330"/>
        <v>10.622132324686685</v>
      </c>
      <c r="H734" s="307">
        <f t="shared" ca="1" si="331"/>
        <v>-119.46126210205433</v>
      </c>
      <c r="I734" s="304">
        <f t="shared" ca="1" si="332"/>
        <v>119.93257621738506</v>
      </c>
      <c r="J734" s="306">
        <f t="shared" ca="1" si="333"/>
        <v>772.03857426345655</v>
      </c>
      <c r="K734" s="307">
        <f t="shared" ca="1" si="334"/>
        <v>-5.438763297302093</v>
      </c>
      <c r="L734" s="304">
        <f t="shared" ca="1" si="319"/>
        <v>772.05773119434195</v>
      </c>
      <c r="M734" s="306">
        <f t="shared" ca="1" si="335"/>
        <v>-1.482112593437978</v>
      </c>
      <c r="N734" s="304">
        <f t="shared" ca="1" si="336"/>
        <v>-84.91879636718501</v>
      </c>
      <c r="P734" s="310">
        <f t="shared" ca="1" si="337"/>
        <v>23</v>
      </c>
      <c r="Q734" s="304">
        <f t="shared" ca="1" si="338"/>
        <v>0</v>
      </c>
      <c r="R734" s="306">
        <f t="shared" ca="1" si="339"/>
        <v>0</v>
      </c>
      <c r="S734" s="307">
        <f t="shared" ca="1" si="340"/>
        <v>7.2810000000000015</v>
      </c>
      <c r="T734" s="304">
        <f t="shared" ca="1" si="320"/>
        <v>71.426610000000025</v>
      </c>
      <c r="U734" s="311">
        <f t="shared" ca="1" si="321"/>
        <v>0</v>
      </c>
      <c r="V734" s="306">
        <f t="shared" ca="1" si="322"/>
        <v>1.2256664297315978</v>
      </c>
      <c r="W734" s="304">
        <f t="shared" ca="1" si="323"/>
        <v>57.864261203094657</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1.8241855841749999</v>
      </c>
      <c r="AH734" s="304">
        <f t="shared" ca="1" si="347"/>
        <v>-7.9472621966720265</v>
      </c>
    </row>
    <row r="735" spans="1:34" x14ac:dyDescent="0.2">
      <c r="A735" s="347">
        <f t="shared" ca="1" si="325"/>
        <v>1E-4</v>
      </c>
      <c r="B735" s="304">
        <f t="shared" ca="1" si="326"/>
        <v>34.7204000000009</v>
      </c>
      <c r="D735" s="306">
        <f t="shared" ca="1" si="327"/>
        <v>-0.70387238378908945</v>
      </c>
      <c r="E735" s="307">
        <f t="shared" ca="1" si="328"/>
        <v>-1.8939356208353093</v>
      </c>
      <c r="F735" s="304">
        <f t="shared" ca="1" si="329"/>
        <v>2.0205020337851094</v>
      </c>
      <c r="G735" s="306">
        <f t="shared" ca="1" si="330"/>
        <v>10.622061937448306</v>
      </c>
      <c r="H735" s="307">
        <f t="shared" ca="1" si="331"/>
        <v>-119.46145149561642</v>
      </c>
      <c r="I735" s="304">
        <f t="shared" ca="1" si="332"/>
        <v>119.93275863267093</v>
      </c>
      <c r="J735" s="306">
        <f t="shared" ca="1" si="333"/>
        <v>772.03857426345655</v>
      </c>
      <c r="K735" s="307">
        <f t="shared" ca="1" si="334"/>
        <v>-5.4507094329819763</v>
      </c>
      <c r="L735" s="304">
        <f t="shared" ca="1" si="319"/>
        <v>772.05781544135243</v>
      </c>
      <c r="M735" s="306">
        <f t="shared" ca="1" si="335"/>
        <v>-1.4821133178834942</v>
      </c>
      <c r="N735" s="304">
        <f t="shared" ca="1" si="336"/>
        <v>-84.918837874855569</v>
      </c>
      <c r="P735" s="310">
        <f t="shared" ca="1" si="337"/>
        <v>23</v>
      </c>
      <c r="Q735" s="304">
        <f t="shared" ca="1" si="338"/>
        <v>0</v>
      </c>
      <c r="R735" s="306">
        <f t="shared" ca="1" si="339"/>
        <v>0</v>
      </c>
      <c r="S735" s="307">
        <f t="shared" ca="1" si="340"/>
        <v>7.2810000000000015</v>
      </c>
      <c r="T735" s="304">
        <f t="shared" ca="1" si="320"/>
        <v>71.426610000000025</v>
      </c>
      <c r="U735" s="311">
        <f t="shared" ca="1" si="321"/>
        <v>0</v>
      </c>
      <c r="V735" s="306">
        <f t="shared" ca="1" si="322"/>
        <v>1.2256678939303278</v>
      </c>
      <c r="W735" s="304">
        <f t="shared" ca="1" si="323"/>
        <v>57.864506349912574</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1.8241525439108361</v>
      </c>
      <c r="AH735" s="304">
        <f t="shared" ca="1" si="347"/>
        <v>-7.9472958663775088</v>
      </c>
    </row>
    <row r="736" spans="1:34" x14ac:dyDescent="0.2">
      <c r="A736" s="347">
        <f t="shared" ca="1" si="325"/>
        <v>1E-4</v>
      </c>
      <c r="B736" s="304">
        <f t="shared" ca="1" si="326"/>
        <v>34.720500000000904</v>
      </c>
      <c r="D736" s="306">
        <f t="shared" ca="1" si="327"/>
        <v>-0.70386963102192168</v>
      </c>
      <c r="E736" s="307">
        <f t="shared" ca="1" si="328"/>
        <v>-1.8939015738443246</v>
      </c>
      <c r="F736" s="304">
        <f t="shared" ca="1" si="329"/>
        <v>2.0204691605874476</v>
      </c>
      <c r="G736" s="306">
        <f t="shared" ca="1" si="330"/>
        <v>10.621991550485204</v>
      </c>
      <c r="H736" s="307">
        <f t="shared" ca="1" si="331"/>
        <v>-119.4616408857738</v>
      </c>
      <c r="I736" s="304">
        <f t="shared" ca="1" si="332"/>
        <v>119.93294104465279</v>
      </c>
      <c r="J736" s="306">
        <f t="shared" ca="1" si="333"/>
        <v>772.03857426345655</v>
      </c>
      <c r="K736" s="307">
        <f t="shared" ca="1" si="334"/>
        <v>-5.4626555876010459</v>
      </c>
      <c r="L736" s="304">
        <f t="shared" ca="1" si="319"/>
        <v>772.05789987333162</v>
      </c>
      <c r="M736" s="306">
        <f t="shared" ca="1" si="335"/>
        <v>-1.4821140423220063</v>
      </c>
      <c r="N736" s="304">
        <f t="shared" ca="1" si="336"/>
        <v>-84.918879382124828</v>
      </c>
      <c r="P736" s="310">
        <f t="shared" ca="1" si="337"/>
        <v>23</v>
      </c>
      <c r="Q736" s="304">
        <f t="shared" ca="1" si="338"/>
        <v>0</v>
      </c>
      <c r="R736" s="306">
        <f t="shared" ca="1" si="339"/>
        <v>0</v>
      </c>
      <c r="S736" s="307">
        <f t="shared" ca="1" si="340"/>
        <v>7.2810000000000015</v>
      </c>
      <c r="T736" s="304">
        <f t="shared" ca="1" si="320"/>
        <v>71.426610000000025</v>
      </c>
      <c r="U736" s="311">
        <f t="shared" ca="1" si="321"/>
        <v>0</v>
      </c>
      <c r="V736" s="306">
        <f t="shared" ca="1" si="322"/>
        <v>1.2256693581331288</v>
      </c>
      <c r="W736" s="304">
        <f t="shared" ca="1" si="323"/>
        <v>57.864751494422762</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1.8241195039524074</v>
      </c>
      <c r="AH736" s="304">
        <f t="shared" ca="1" si="347"/>
        <v>-7.9473295357660438</v>
      </c>
    </row>
    <row r="737" spans="1:34" x14ac:dyDescent="0.2">
      <c r="A737" s="347">
        <f t="shared" ca="1" si="325"/>
        <v>1E-4</v>
      </c>
      <c r="B737" s="304">
        <f t="shared" ca="1" si="326"/>
        <v>34.720600000000907</v>
      </c>
      <c r="D737" s="306">
        <f t="shared" ca="1" si="327"/>
        <v>-0.70386687823316751</v>
      </c>
      <c r="E737" s="307">
        <f t="shared" ca="1" si="328"/>
        <v>-1.8938675271738132</v>
      </c>
      <c r="F737" s="304">
        <f t="shared" ca="1" si="329"/>
        <v>2.0204362877252922</v>
      </c>
      <c r="G737" s="306">
        <f t="shared" ca="1" si="330"/>
        <v>10.62192116379738</v>
      </c>
      <c r="H737" s="307">
        <f t="shared" ca="1" si="331"/>
        <v>-119.46183027252653</v>
      </c>
      <c r="I737" s="304">
        <f t="shared" ca="1" si="332"/>
        <v>119.93312345333069</v>
      </c>
      <c r="J737" s="306">
        <f t="shared" ca="1" si="333"/>
        <v>772.03857426345655</v>
      </c>
      <c r="K737" s="307">
        <f t="shared" ca="1" si="334"/>
        <v>-5.4746017611589606</v>
      </c>
      <c r="L737" s="304">
        <f t="shared" ca="1" si="319"/>
        <v>772.05798449028032</v>
      </c>
      <c r="M737" s="306">
        <f t="shared" ca="1" si="335"/>
        <v>-1.4821147667535142</v>
      </c>
      <c r="N737" s="304">
        <f t="shared" ca="1" si="336"/>
        <v>-84.918920888992787</v>
      </c>
      <c r="P737" s="310">
        <f t="shared" ca="1" si="337"/>
        <v>23</v>
      </c>
      <c r="Q737" s="304">
        <f t="shared" ca="1" si="338"/>
        <v>0</v>
      </c>
      <c r="R737" s="306">
        <f t="shared" ca="1" si="339"/>
        <v>0</v>
      </c>
      <c r="S737" s="307">
        <f t="shared" ca="1" si="340"/>
        <v>7.2810000000000015</v>
      </c>
      <c r="T737" s="304">
        <f t="shared" ca="1" si="320"/>
        <v>71.426610000000025</v>
      </c>
      <c r="U737" s="311">
        <f t="shared" ca="1" si="321"/>
        <v>0</v>
      </c>
      <c r="V737" s="306">
        <f t="shared" ca="1" si="322"/>
        <v>1.2256708223400001</v>
      </c>
      <c r="W737" s="304">
        <f t="shared" ca="1" si="323"/>
        <v>57.864996636625214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1.8240864642997199</v>
      </c>
      <c r="AH737" s="304">
        <f t="shared" ca="1" si="347"/>
        <v>-7.9473632048376253</v>
      </c>
    </row>
    <row r="738" spans="1:34" x14ac:dyDescent="0.2">
      <c r="A738" s="347">
        <f t="shared" ca="1" si="325"/>
        <v>1E-4</v>
      </c>
      <c r="B738" s="304">
        <f t="shared" ca="1" si="326"/>
        <v>34.72070000000091</v>
      </c>
      <c r="D738" s="306">
        <f t="shared" ca="1" si="327"/>
        <v>-0.70386412542282861</v>
      </c>
      <c r="E738" s="307">
        <f t="shared" ca="1" si="328"/>
        <v>-1.8938334808237736</v>
      </c>
      <c r="F738" s="304">
        <f t="shared" ca="1" si="329"/>
        <v>2.0204034151986412</v>
      </c>
      <c r="G738" s="306">
        <f t="shared" ca="1" si="330"/>
        <v>10.621850777384838</v>
      </c>
      <c r="H738" s="307">
        <f t="shared" ca="1" si="331"/>
        <v>-119.46201965587461</v>
      </c>
      <c r="I738" s="304">
        <f t="shared" ca="1" si="332"/>
        <v>119.93330585870467</v>
      </c>
      <c r="J738" s="306">
        <f t="shared" ca="1" si="333"/>
        <v>772.03857426345655</v>
      </c>
      <c r="K738" s="307">
        <f t="shared" ca="1" si="334"/>
        <v>-5.4865479536553803</v>
      </c>
      <c r="L738" s="304">
        <f t="shared" ca="1" si="319"/>
        <v>772.05806929219932</v>
      </c>
      <c r="M738" s="306">
        <f t="shared" ca="1" si="335"/>
        <v>-1.4821154911780181</v>
      </c>
      <c r="N738" s="304">
        <f t="shared" ca="1" si="336"/>
        <v>-84.918962395459431</v>
      </c>
      <c r="P738" s="310">
        <f t="shared" ca="1" si="337"/>
        <v>23</v>
      </c>
      <c r="Q738" s="304">
        <f t="shared" ca="1" si="338"/>
        <v>0</v>
      </c>
      <c r="R738" s="306">
        <f t="shared" ca="1" si="339"/>
        <v>0</v>
      </c>
      <c r="S738" s="307">
        <f t="shared" ca="1" si="340"/>
        <v>7.2810000000000015</v>
      </c>
      <c r="T738" s="304">
        <f t="shared" ca="1" si="320"/>
        <v>71.426610000000025</v>
      </c>
      <c r="U738" s="311">
        <f t="shared" ca="1" si="321"/>
        <v>0</v>
      </c>
      <c r="V738" s="306">
        <f t="shared" ca="1" si="322"/>
        <v>1.2256722865509431</v>
      </c>
      <c r="W738" s="304">
        <f t="shared" ca="1" si="323"/>
        <v>57.865241776519987</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1.8240534249527709</v>
      </c>
      <c r="AH738" s="304">
        <f t="shared" ca="1" si="347"/>
        <v>-7.947396873592254</v>
      </c>
    </row>
    <row r="739" spans="1:34" x14ac:dyDescent="0.2">
      <c r="A739" s="347">
        <f t="shared" ca="1" si="325"/>
        <v>1E-4</v>
      </c>
      <c r="B739" s="304">
        <f t="shared" ca="1" si="326"/>
        <v>34.720800000000914</v>
      </c>
      <c r="D739" s="306">
        <f t="shared" ca="1" si="327"/>
        <v>-0.70386137259090498</v>
      </c>
      <c r="E739" s="307">
        <f t="shared" ca="1" si="328"/>
        <v>-1.8937994347941975</v>
      </c>
      <c r="F739" s="304">
        <f t="shared" ca="1" si="329"/>
        <v>2.0203705430074885</v>
      </c>
      <c r="G739" s="306">
        <f t="shared" ca="1" si="330"/>
        <v>10.621780391247578</v>
      </c>
      <c r="H739" s="307">
        <f t="shared" ca="1" si="331"/>
        <v>-119.46220903581809</v>
      </c>
      <c r="I739" s="304">
        <f t="shared" ca="1" si="332"/>
        <v>119.93348826077472</v>
      </c>
      <c r="J739" s="306">
        <f t="shared" ca="1" si="333"/>
        <v>772.03857426345655</v>
      </c>
      <c r="K739" s="307">
        <f t="shared" ca="1" si="334"/>
        <v>-5.4984941650899648</v>
      </c>
      <c r="L739" s="304">
        <f t="shared" ca="1" si="319"/>
        <v>772.05815427908942</v>
      </c>
      <c r="M739" s="306">
        <f t="shared" ca="1" si="335"/>
        <v>-1.4821162155955181</v>
      </c>
      <c r="N739" s="304">
        <f t="shared" ca="1" si="336"/>
        <v>-84.919003901524789</v>
      </c>
      <c r="P739" s="310">
        <f t="shared" ca="1" si="337"/>
        <v>23</v>
      </c>
      <c r="Q739" s="304">
        <f t="shared" ca="1" si="338"/>
        <v>0</v>
      </c>
      <c r="R739" s="306">
        <f t="shared" ca="1" si="339"/>
        <v>0</v>
      </c>
      <c r="S739" s="307">
        <f t="shared" ca="1" si="340"/>
        <v>7.2810000000000015</v>
      </c>
      <c r="T739" s="304">
        <f t="shared" ca="1" si="320"/>
        <v>71.426610000000025</v>
      </c>
      <c r="U739" s="311">
        <f t="shared" ca="1" si="321"/>
        <v>0</v>
      </c>
      <c r="V739" s="306">
        <f t="shared" ca="1" si="322"/>
        <v>1.2256737507659565</v>
      </c>
      <c r="W739" s="304">
        <f t="shared" ca="1" si="323"/>
        <v>57.865486914107002</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1.8240203859115516</v>
      </c>
      <c r="AH739" s="304">
        <f t="shared" ca="1" si="347"/>
        <v>-7.9474305420299372</v>
      </c>
    </row>
    <row r="740" spans="1:34" x14ac:dyDescent="0.2">
      <c r="A740" s="347">
        <f t="shared" ca="1" si="325"/>
        <v>1E-4</v>
      </c>
      <c r="B740" s="304">
        <f t="shared" ca="1" si="326"/>
        <v>34.720900000000917</v>
      </c>
      <c r="D740" s="306">
        <f t="shared" ca="1" si="327"/>
        <v>-0.70385861973739738</v>
      </c>
      <c r="E740" s="307">
        <f t="shared" ca="1" si="328"/>
        <v>-1.893765389085095</v>
      </c>
      <c r="F740" s="304">
        <f t="shared" ca="1" si="329"/>
        <v>2.0203376711518439</v>
      </c>
      <c r="G740" s="306">
        <f t="shared" ca="1" si="330"/>
        <v>10.621710005385603</v>
      </c>
      <c r="H740" s="307">
        <f t="shared" ca="1" si="331"/>
        <v>-119.462398412357</v>
      </c>
      <c r="I740" s="304">
        <f t="shared" ca="1" si="332"/>
        <v>119.93367065954091</v>
      </c>
      <c r="J740" s="306">
        <f t="shared" ca="1" si="333"/>
        <v>772.03857426345655</v>
      </c>
      <c r="K740" s="307">
        <f t="shared" ca="1" si="334"/>
        <v>-5.510440395462374</v>
      </c>
      <c r="L740" s="304">
        <f t="shared" ca="1" si="319"/>
        <v>772.05823945095142</v>
      </c>
      <c r="M740" s="306">
        <f t="shared" ca="1" si="335"/>
        <v>-1.4821169400060143</v>
      </c>
      <c r="N740" s="304">
        <f t="shared" ca="1" si="336"/>
        <v>-84.919045407188861</v>
      </c>
      <c r="P740" s="310">
        <f t="shared" ca="1" si="337"/>
        <v>23</v>
      </c>
      <c r="Q740" s="304">
        <f t="shared" ca="1" si="338"/>
        <v>0</v>
      </c>
      <c r="R740" s="306">
        <f t="shared" ca="1" si="339"/>
        <v>0</v>
      </c>
      <c r="S740" s="307">
        <f t="shared" ca="1" si="340"/>
        <v>7.2810000000000015</v>
      </c>
      <c r="T740" s="304">
        <f t="shared" ca="1" si="320"/>
        <v>71.426610000000025</v>
      </c>
      <c r="U740" s="311">
        <f t="shared" ca="1" si="321"/>
        <v>0</v>
      </c>
      <c r="V740" s="306">
        <f t="shared" ca="1" si="322"/>
        <v>1.2256752149850405</v>
      </c>
      <c r="W740" s="304">
        <f t="shared" ca="1" si="323"/>
        <v>57.865732049386331</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1.823987347176077</v>
      </c>
      <c r="AH740" s="304">
        <f t="shared" ca="1" si="347"/>
        <v>-7.947464210150665</v>
      </c>
    </row>
    <row r="741" spans="1:34" x14ac:dyDescent="0.2">
      <c r="A741" s="347">
        <f t="shared" ca="1" si="325"/>
        <v>1E-4</v>
      </c>
      <c r="B741" s="304">
        <f t="shared" ca="1" si="326"/>
        <v>34.72100000000092</v>
      </c>
      <c r="D741" s="306">
        <f t="shared" ca="1" si="327"/>
        <v>-0.70385586686230606</v>
      </c>
      <c r="E741" s="307">
        <f t="shared" ca="1" si="328"/>
        <v>-1.8937313436964578</v>
      </c>
      <c r="F741" s="304">
        <f t="shared" ca="1" si="329"/>
        <v>2.020304799631699</v>
      </c>
      <c r="G741" s="306">
        <f t="shared" ca="1" si="330"/>
        <v>10.621639619798916</v>
      </c>
      <c r="H741" s="307">
        <f t="shared" ca="1" si="331"/>
        <v>-119.46258778549138</v>
      </c>
      <c r="I741" s="304">
        <f t="shared" ca="1" si="332"/>
        <v>119.93385305500327</v>
      </c>
      <c r="J741" s="306">
        <f t="shared" ca="1" si="333"/>
        <v>772.03857426345655</v>
      </c>
      <c r="K741" s="307">
        <f t="shared" ca="1" si="334"/>
        <v>-5.5223866447722667</v>
      </c>
      <c r="L741" s="304">
        <f t="shared" ca="1" si="319"/>
        <v>772.05832480778611</v>
      </c>
      <c r="M741" s="306">
        <f t="shared" ca="1" si="335"/>
        <v>-1.4821176644095067</v>
      </c>
      <c r="N741" s="304">
        <f t="shared" ca="1" si="336"/>
        <v>-84.919086912451633</v>
      </c>
      <c r="P741" s="310">
        <f t="shared" ca="1" si="337"/>
        <v>23</v>
      </c>
      <c r="Q741" s="304">
        <f t="shared" ca="1" si="338"/>
        <v>0</v>
      </c>
      <c r="R741" s="306">
        <f t="shared" ca="1" si="339"/>
        <v>0</v>
      </c>
      <c r="S741" s="307">
        <f t="shared" ca="1" si="340"/>
        <v>7.2810000000000015</v>
      </c>
      <c r="T741" s="304">
        <f t="shared" ca="1" si="320"/>
        <v>71.426610000000025</v>
      </c>
      <c r="U741" s="311">
        <f t="shared" ca="1" si="321"/>
        <v>0</v>
      </c>
      <c r="V741" s="306">
        <f t="shared" ca="1" si="322"/>
        <v>1.2256766792081957</v>
      </c>
      <c r="W741" s="304">
        <f t="shared" ca="1" si="323"/>
        <v>57.865977182357987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1.8239543087463357</v>
      </c>
      <c r="AH741" s="304">
        <f t="shared" ca="1" si="347"/>
        <v>-7.9474978779544454</v>
      </c>
    </row>
    <row r="742" spans="1:34" x14ac:dyDescent="0.2">
      <c r="A742" s="347">
        <f t="shared" ca="1" si="325"/>
        <v>1E-4</v>
      </c>
      <c r="B742" s="304">
        <f t="shared" ca="1" si="326"/>
        <v>34.721100000000924</v>
      </c>
      <c r="D742" s="306">
        <f t="shared" ca="1" si="327"/>
        <v>-0.70385311396563455</v>
      </c>
      <c r="E742" s="307">
        <f t="shared" ca="1" si="328"/>
        <v>-1.8936972986282834</v>
      </c>
      <c r="F742" s="304">
        <f t="shared" ca="1" si="329"/>
        <v>2.0202719284470541</v>
      </c>
      <c r="G742" s="306">
        <f t="shared" ca="1" si="330"/>
        <v>10.62156923448752</v>
      </c>
      <c r="H742" s="307">
        <f t="shared" ca="1" si="331"/>
        <v>-119.46277715522125</v>
      </c>
      <c r="I742" s="304">
        <f t="shared" ca="1" si="332"/>
        <v>119.9340354471618</v>
      </c>
      <c r="J742" s="306">
        <f t="shared" ca="1" si="333"/>
        <v>772.03857426345655</v>
      </c>
      <c r="K742" s="307">
        <f t="shared" ca="1" si="334"/>
        <v>-5.534332913019302</v>
      </c>
      <c r="L742" s="304">
        <f t="shared" ca="1" si="319"/>
        <v>772.05841034959451</v>
      </c>
      <c r="M742" s="306">
        <f t="shared" ca="1" si="335"/>
        <v>-1.4821183888059954</v>
      </c>
      <c r="N742" s="304">
        <f t="shared" ca="1" si="336"/>
        <v>-84.919128417313132</v>
      </c>
      <c r="P742" s="310">
        <f t="shared" ca="1" si="337"/>
        <v>23</v>
      </c>
      <c r="Q742" s="304">
        <f t="shared" ca="1" si="338"/>
        <v>0</v>
      </c>
      <c r="R742" s="306">
        <f t="shared" ca="1" si="339"/>
        <v>0</v>
      </c>
      <c r="S742" s="307">
        <f t="shared" ca="1" si="340"/>
        <v>7.2810000000000015</v>
      </c>
      <c r="T742" s="304">
        <f t="shared" ca="1" si="320"/>
        <v>71.426610000000025</v>
      </c>
      <c r="U742" s="311">
        <f t="shared" ca="1" si="321"/>
        <v>0</v>
      </c>
      <c r="V742" s="306">
        <f t="shared" ca="1" si="322"/>
        <v>1.2256781434354216</v>
      </c>
      <c r="W742" s="304">
        <f t="shared" ca="1" si="323"/>
        <v>57.866222313021929</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1.8239212706223258</v>
      </c>
      <c r="AH742" s="304">
        <f t="shared" ca="1" si="347"/>
        <v>-7.947531545441282</v>
      </c>
    </row>
    <row r="743" spans="1:34" x14ac:dyDescent="0.2">
      <c r="A743" s="347">
        <f t="shared" ca="1" si="325"/>
        <v>1E-4</v>
      </c>
      <c r="B743" s="304">
        <f t="shared" ca="1" si="326"/>
        <v>34.721200000000927</v>
      </c>
      <c r="D743" s="306">
        <f t="shared" ca="1" si="327"/>
        <v>-0.70385036104738008</v>
      </c>
      <c r="E743" s="307">
        <f t="shared" ca="1" si="328"/>
        <v>-1.893663253880578</v>
      </c>
      <c r="F743" s="304">
        <f t="shared" ca="1" si="329"/>
        <v>2.0202390575979132</v>
      </c>
      <c r="G743" s="306">
        <f t="shared" ca="1" si="330"/>
        <v>10.621498849451415</v>
      </c>
      <c r="H743" s="307">
        <f t="shared" ca="1" si="331"/>
        <v>-119.46296652154663</v>
      </c>
      <c r="I743" s="304">
        <f t="shared" ca="1" si="332"/>
        <v>119.93421783601654</v>
      </c>
      <c r="J743" s="306">
        <f t="shared" ca="1" si="333"/>
        <v>772.03857426345655</v>
      </c>
      <c r="K743" s="307">
        <f t="shared" ca="1" si="334"/>
        <v>-5.5462792002031405</v>
      </c>
      <c r="L743" s="304">
        <f t="shared" ca="1" si="319"/>
        <v>772.0584960763772</v>
      </c>
      <c r="M743" s="306">
        <f t="shared" ca="1" si="335"/>
        <v>-1.4821191131954807</v>
      </c>
      <c r="N743" s="304">
        <f t="shared" ca="1" si="336"/>
        <v>-84.91916992177336</v>
      </c>
      <c r="P743" s="310">
        <f t="shared" ca="1" si="337"/>
        <v>23</v>
      </c>
      <c r="Q743" s="304">
        <f t="shared" ca="1" si="338"/>
        <v>0</v>
      </c>
      <c r="R743" s="306">
        <f t="shared" ca="1" si="339"/>
        <v>0</v>
      </c>
      <c r="S743" s="307">
        <f t="shared" ca="1" si="340"/>
        <v>7.2810000000000015</v>
      </c>
      <c r="T743" s="304">
        <f t="shared" ca="1" si="320"/>
        <v>71.426610000000025</v>
      </c>
      <c r="U743" s="311">
        <f t="shared" ca="1" si="321"/>
        <v>0</v>
      </c>
      <c r="V743" s="306">
        <f t="shared" ca="1" si="322"/>
        <v>1.2256796076667182</v>
      </c>
      <c r="W743" s="304">
        <f t="shared" ca="1" si="323"/>
        <v>57.866467441378163</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1.8238882328040535</v>
      </c>
      <c r="AH743" s="304">
        <f t="shared" ca="1" si="347"/>
        <v>-7.9475652126111687</v>
      </c>
    </row>
    <row r="744" spans="1:34" x14ac:dyDescent="0.2">
      <c r="A744" s="347">
        <f t="shared" ca="1" si="325"/>
        <v>1E-4</v>
      </c>
      <c r="B744" s="304">
        <f t="shared" ca="1" si="326"/>
        <v>34.72130000000093</v>
      </c>
      <c r="D744" s="306">
        <f t="shared" ca="1" si="327"/>
        <v>-0.70384760810754421</v>
      </c>
      <c r="E744" s="307">
        <f t="shared" ca="1" si="328"/>
        <v>-1.8936292094533398</v>
      </c>
      <c r="F744" s="304">
        <f t="shared" ca="1" si="329"/>
        <v>2.0202061870842769</v>
      </c>
      <c r="G744" s="306">
        <f t="shared" ca="1" si="330"/>
        <v>10.621428464690604</v>
      </c>
      <c r="H744" s="307">
        <f t="shared" ca="1" si="331"/>
        <v>-119.46315588446758</v>
      </c>
      <c r="I744" s="304">
        <f t="shared" ca="1" si="332"/>
        <v>119.93440022156754</v>
      </c>
      <c r="J744" s="306">
        <f t="shared" ca="1" si="333"/>
        <v>772.03857426345655</v>
      </c>
      <c r="K744" s="307">
        <f t="shared" ca="1" si="334"/>
        <v>-5.5582255063234411</v>
      </c>
      <c r="L744" s="304">
        <f t="shared" ca="1" si="319"/>
        <v>772.05858198813507</v>
      </c>
      <c r="M744" s="306">
        <f t="shared" ca="1" si="335"/>
        <v>-1.4821198375779627</v>
      </c>
      <c r="N744" s="304">
        <f t="shared" ca="1" si="336"/>
        <v>-84.91921142583233</v>
      </c>
      <c r="P744" s="310">
        <f t="shared" ca="1" si="337"/>
        <v>23</v>
      </c>
      <c r="Q744" s="304">
        <f t="shared" ca="1" si="338"/>
        <v>0</v>
      </c>
      <c r="R744" s="306">
        <f t="shared" ca="1" si="339"/>
        <v>0</v>
      </c>
      <c r="S744" s="307">
        <f t="shared" ca="1" si="340"/>
        <v>7.2810000000000015</v>
      </c>
      <c r="T744" s="304">
        <f t="shared" ca="1" si="320"/>
        <v>71.426610000000025</v>
      </c>
      <c r="U744" s="311">
        <f t="shared" ca="1" si="321"/>
        <v>0</v>
      </c>
      <c r="V744" s="306">
        <f t="shared" ca="1" si="322"/>
        <v>1.2256810719020856</v>
      </c>
      <c r="W744" s="304">
        <f t="shared" ca="1" si="323"/>
        <v>57.866712567426738</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1.8238551952915207</v>
      </c>
      <c r="AH744" s="304">
        <f t="shared" ca="1" si="347"/>
        <v>-7.9475988794641053</v>
      </c>
    </row>
    <row r="745" spans="1:34" x14ac:dyDescent="0.2">
      <c r="A745" s="347">
        <f t="shared" ca="1" si="325"/>
        <v>1E-4</v>
      </c>
      <c r="B745" s="304">
        <f t="shared" ca="1" si="326"/>
        <v>34.721400000000934</v>
      </c>
      <c r="D745" s="306">
        <f t="shared" ca="1" si="327"/>
        <v>-0.70384485514612716</v>
      </c>
      <c r="E745" s="307">
        <f t="shared" ca="1" si="328"/>
        <v>-1.8935951653465626</v>
      </c>
      <c r="F745" s="304">
        <f t="shared" ca="1" si="329"/>
        <v>2.0201733169061384</v>
      </c>
      <c r="G745" s="306">
        <f t="shared" ca="1" si="330"/>
        <v>10.62135808020509</v>
      </c>
      <c r="H745" s="307">
        <f t="shared" ca="1" si="331"/>
        <v>-119.46334524398412</v>
      </c>
      <c r="I745" s="304">
        <f t="shared" ca="1" si="332"/>
        <v>119.93458260381483</v>
      </c>
      <c r="J745" s="306">
        <f t="shared" ca="1" si="333"/>
        <v>772.03857426345655</v>
      </c>
      <c r="K745" s="307">
        <f t="shared" ca="1" si="334"/>
        <v>-5.5701718313798638</v>
      </c>
      <c r="L745" s="304">
        <f t="shared" ca="1" si="319"/>
        <v>772.05866808486894</v>
      </c>
      <c r="M745" s="306">
        <f t="shared" ca="1" si="335"/>
        <v>-1.4821205619534412</v>
      </c>
      <c r="N745" s="304">
        <f t="shared" ca="1" si="336"/>
        <v>-84.919252929490042</v>
      </c>
      <c r="P745" s="310">
        <f t="shared" ca="1" si="337"/>
        <v>23</v>
      </c>
      <c r="Q745" s="304">
        <f t="shared" ca="1" si="338"/>
        <v>0</v>
      </c>
      <c r="R745" s="306">
        <f t="shared" ca="1" si="339"/>
        <v>0</v>
      </c>
      <c r="S745" s="307">
        <f t="shared" ca="1" si="340"/>
        <v>7.2810000000000015</v>
      </c>
      <c r="T745" s="304">
        <f t="shared" ca="1" si="320"/>
        <v>71.426610000000025</v>
      </c>
      <c r="U745" s="311">
        <f t="shared" ca="1" si="321"/>
        <v>0</v>
      </c>
      <c r="V745" s="306">
        <f t="shared" ca="1" si="322"/>
        <v>1.2256825361415236</v>
      </c>
      <c r="W745" s="304">
        <f t="shared" ca="1" si="323"/>
        <v>57.86695769116762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1.8238221580847158</v>
      </c>
      <c r="AH745" s="304">
        <f t="shared" ca="1" si="347"/>
        <v>-7.9476325460000998</v>
      </c>
    </row>
    <row r="746" spans="1:34" x14ac:dyDescent="0.2">
      <c r="A746" s="347">
        <f t="shared" ca="1" si="325"/>
        <v>1E-4</v>
      </c>
      <c r="B746" s="304">
        <f t="shared" ca="1" si="326"/>
        <v>34.721500000000937</v>
      </c>
      <c r="D746" s="306">
        <f t="shared" ca="1" si="327"/>
        <v>-0.70384210216313159</v>
      </c>
      <c r="E746" s="307">
        <f t="shared" ca="1" si="328"/>
        <v>-1.8935611215602508</v>
      </c>
      <c r="F746" s="304">
        <f t="shared" ca="1" si="329"/>
        <v>2.0201404470635032</v>
      </c>
      <c r="G746" s="306">
        <f t="shared" ca="1" si="330"/>
        <v>10.621287695994873</v>
      </c>
      <c r="H746" s="307">
        <f t="shared" ca="1" si="331"/>
        <v>-119.46353460009628</v>
      </c>
      <c r="I746" s="304">
        <f t="shared" ca="1" si="332"/>
        <v>119.93476498275841</v>
      </c>
      <c r="J746" s="306">
        <f t="shared" ca="1" si="333"/>
        <v>772.03857426345655</v>
      </c>
      <c r="K746" s="307">
        <f t="shared" ca="1" si="334"/>
        <v>-5.5821181753720674</v>
      </c>
      <c r="L746" s="304">
        <f t="shared" ca="1" si="319"/>
        <v>772.05875436657959</v>
      </c>
      <c r="M746" s="306">
        <f t="shared" ca="1" si="335"/>
        <v>-1.4821212863219164</v>
      </c>
      <c r="N746" s="304">
        <f t="shared" ca="1" si="336"/>
        <v>-84.919294432746483</v>
      </c>
      <c r="P746" s="310">
        <f t="shared" ca="1" si="337"/>
        <v>23</v>
      </c>
      <c r="Q746" s="304">
        <f t="shared" ca="1" si="338"/>
        <v>0</v>
      </c>
      <c r="R746" s="306">
        <f t="shared" ca="1" si="339"/>
        <v>0</v>
      </c>
      <c r="S746" s="307">
        <f t="shared" ca="1" si="340"/>
        <v>7.2810000000000015</v>
      </c>
      <c r="T746" s="304">
        <f t="shared" ca="1" si="320"/>
        <v>71.426610000000025</v>
      </c>
      <c r="U746" s="311">
        <f t="shared" ca="1" si="321"/>
        <v>0</v>
      </c>
      <c r="V746" s="306">
        <f t="shared" ca="1" si="322"/>
        <v>1.225684000385032</v>
      </c>
      <c r="W746" s="304">
        <f t="shared" ca="1" si="323"/>
        <v>57.867202812600802</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1.8237891211836477</v>
      </c>
      <c r="AH746" s="304">
        <f t="shared" ca="1" si="347"/>
        <v>-7.947666212219147</v>
      </c>
    </row>
    <row r="747" spans="1:34" x14ac:dyDescent="0.2">
      <c r="A747" s="347">
        <f t="shared" ca="1" si="325"/>
        <v>1E-4</v>
      </c>
      <c r="B747" s="304">
        <f t="shared" ca="1" si="326"/>
        <v>34.72160000000094</v>
      </c>
      <c r="D747" s="306">
        <f t="shared" ca="1" si="327"/>
        <v>-0.70383934915855717</v>
      </c>
      <c r="E747" s="307">
        <f t="shared" ca="1" si="328"/>
        <v>-1.8935270780944062</v>
      </c>
      <c r="F747" s="304">
        <f t="shared" ca="1" si="329"/>
        <v>2.0201075775563737</v>
      </c>
      <c r="G747" s="306">
        <f t="shared" ca="1" si="330"/>
        <v>10.621217312059958</v>
      </c>
      <c r="H747" s="307">
        <f t="shared" ca="1" si="331"/>
        <v>-119.46372395280409</v>
      </c>
      <c r="I747" s="304">
        <f t="shared" ca="1" si="332"/>
        <v>119.93494735839833</v>
      </c>
      <c r="J747" s="306">
        <f t="shared" ca="1" si="333"/>
        <v>772.03857426345655</v>
      </c>
      <c r="K747" s="307">
        <f t="shared" ca="1" si="334"/>
        <v>-5.5940645382997127</v>
      </c>
      <c r="L747" s="304">
        <f t="shared" ca="1" si="319"/>
        <v>772.05884083326794</v>
      </c>
      <c r="M747" s="306">
        <f t="shared" ca="1" si="335"/>
        <v>-1.4821220106833886</v>
      </c>
      <c r="N747" s="304">
        <f t="shared" ca="1" si="336"/>
        <v>-84.91933593560168</v>
      </c>
      <c r="P747" s="310">
        <f t="shared" ca="1" si="337"/>
        <v>23</v>
      </c>
      <c r="Q747" s="304">
        <f t="shared" ca="1" si="338"/>
        <v>0</v>
      </c>
      <c r="R747" s="306">
        <f t="shared" ca="1" si="339"/>
        <v>0</v>
      </c>
      <c r="S747" s="307">
        <f t="shared" ca="1" si="340"/>
        <v>7.2810000000000015</v>
      </c>
      <c r="T747" s="304">
        <f t="shared" ca="1" si="320"/>
        <v>71.426610000000025</v>
      </c>
      <c r="U747" s="311">
        <f t="shared" ca="1" si="321"/>
        <v>0</v>
      </c>
      <c r="V747" s="306">
        <f t="shared" ca="1" si="322"/>
        <v>1.2256854646326114</v>
      </c>
      <c r="W747" s="304">
        <f t="shared" ca="1" si="323"/>
        <v>57.867447931726353</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1.8237560845883154</v>
      </c>
      <c r="AH747" s="304">
        <f t="shared" ca="1" si="347"/>
        <v>-7.947699878121246</v>
      </c>
    </row>
    <row r="748" spans="1:34" x14ac:dyDescent="0.2">
      <c r="A748" s="347">
        <f t="shared" ca="1" si="325"/>
        <v>1E-4</v>
      </c>
      <c r="B748" s="304">
        <f t="shared" ca="1" si="326"/>
        <v>34.721700000000943</v>
      </c>
      <c r="D748" s="306">
        <f t="shared" ca="1" si="327"/>
        <v>-0.70383659613240435</v>
      </c>
      <c r="E748" s="307">
        <f t="shared" ca="1" si="328"/>
        <v>-1.8934930349490191</v>
      </c>
      <c r="F748" s="304">
        <f t="shared" ca="1" si="329"/>
        <v>2.0200747083847408</v>
      </c>
      <c r="G748" s="306">
        <f t="shared" ca="1" si="330"/>
        <v>10.621146928400345</v>
      </c>
      <c r="H748" s="307">
        <f t="shared" ca="1" si="331"/>
        <v>-119.46391330210758</v>
      </c>
      <c r="I748" s="304">
        <f t="shared" ca="1" si="332"/>
        <v>119.93512973073463</v>
      </c>
      <c r="J748" s="306">
        <f t="shared" ca="1" si="333"/>
        <v>772.03857426345655</v>
      </c>
      <c r="K748" s="307">
        <f t="shared" ca="1" si="334"/>
        <v>-5.6060109201624586</v>
      </c>
      <c r="L748" s="304">
        <f t="shared" ca="1" si="319"/>
        <v>772.05892748493466</v>
      </c>
      <c r="M748" s="306">
        <f t="shared" ca="1" si="335"/>
        <v>-1.4821227350378579</v>
      </c>
      <c r="N748" s="304">
        <f t="shared" ca="1" si="336"/>
        <v>-84.919377438055633</v>
      </c>
      <c r="P748" s="310">
        <f t="shared" ca="1" si="337"/>
        <v>23</v>
      </c>
      <c r="Q748" s="304">
        <f t="shared" ca="1" si="338"/>
        <v>0</v>
      </c>
      <c r="R748" s="306">
        <f t="shared" ca="1" si="339"/>
        <v>0</v>
      </c>
      <c r="S748" s="307">
        <f t="shared" ca="1" si="340"/>
        <v>7.2810000000000015</v>
      </c>
      <c r="T748" s="304">
        <f t="shared" ca="1" si="320"/>
        <v>71.426610000000025</v>
      </c>
      <c r="U748" s="311">
        <f t="shared" ca="1" si="321"/>
        <v>0</v>
      </c>
      <c r="V748" s="306">
        <f t="shared" ca="1" si="322"/>
        <v>1.2256869288842611</v>
      </c>
      <c r="W748" s="304">
        <f t="shared" ca="1" si="323"/>
        <v>57.867693048544211</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1.8237230482987137</v>
      </c>
      <c r="AH748" s="304">
        <f t="shared" ca="1" si="347"/>
        <v>-7.9477335437064056</v>
      </c>
    </row>
    <row r="749" spans="1:34" x14ac:dyDescent="0.2">
      <c r="A749" s="347">
        <f t="shared" ca="1" si="325"/>
        <v>1E-4</v>
      </c>
      <c r="B749" s="304">
        <f t="shared" ca="1" si="326"/>
        <v>34.721800000000947</v>
      </c>
      <c r="D749" s="306">
        <f t="shared" ca="1" si="327"/>
        <v>-0.70383384308467201</v>
      </c>
      <c r="E749" s="307">
        <f t="shared" ca="1" si="328"/>
        <v>-1.8934589921240965</v>
      </c>
      <c r="F749" s="304">
        <f t="shared" ca="1" si="329"/>
        <v>2.0200418395486115</v>
      </c>
      <c r="G749" s="306">
        <f t="shared" ca="1" si="330"/>
        <v>10.621076545016036</v>
      </c>
      <c r="H749" s="307">
        <f t="shared" ca="1" si="331"/>
        <v>-119.4641026480068</v>
      </c>
      <c r="I749" s="304">
        <f t="shared" ca="1" si="332"/>
        <v>119.93531209976733</v>
      </c>
      <c r="J749" s="306">
        <f t="shared" ca="1" si="333"/>
        <v>772.03857426345655</v>
      </c>
      <c r="K749" s="307">
        <f t="shared" ca="1" si="334"/>
        <v>-5.617957320959964</v>
      </c>
      <c r="L749" s="304">
        <f t="shared" ca="1" si="319"/>
        <v>772.05901432158078</v>
      </c>
      <c r="M749" s="306">
        <f t="shared" ca="1" si="335"/>
        <v>-1.4821234593853239</v>
      </c>
      <c r="N749" s="304">
        <f t="shared" ca="1" si="336"/>
        <v>-84.919418940108343</v>
      </c>
      <c r="P749" s="310">
        <f t="shared" ca="1" si="337"/>
        <v>23</v>
      </c>
      <c r="Q749" s="304">
        <f t="shared" ca="1" si="338"/>
        <v>0</v>
      </c>
      <c r="R749" s="306">
        <f t="shared" ca="1" si="339"/>
        <v>0</v>
      </c>
      <c r="S749" s="307">
        <f t="shared" ca="1" si="340"/>
        <v>7.2810000000000015</v>
      </c>
      <c r="T749" s="304">
        <f t="shared" ca="1" si="320"/>
        <v>71.426610000000025</v>
      </c>
      <c r="U749" s="311">
        <f t="shared" ca="1" si="321"/>
        <v>0</v>
      </c>
      <c r="V749" s="306">
        <f t="shared" ca="1" si="322"/>
        <v>1.2256883931399816</v>
      </c>
      <c r="W749" s="304">
        <f t="shared" ca="1" si="323"/>
        <v>57.867938163054426</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1.8236900123148443</v>
      </c>
      <c r="AH749" s="304">
        <f t="shared" ca="1" si="347"/>
        <v>-7.9477672089746187</v>
      </c>
    </row>
    <row r="750" spans="1:34" x14ac:dyDescent="0.2">
      <c r="A750" s="347">
        <f t="shared" ca="1" si="325"/>
        <v>1E-4</v>
      </c>
      <c r="B750" s="304">
        <f t="shared" ca="1" si="326"/>
        <v>34.72190000000095</v>
      </c>
      <c r="D750" s="306">
        <f t="shared" ca="1" si="327"/>
        <v>-0.70383109001536559</v>
      </c>
      <c r="E750" s="307">
        <f t="shared" ca="1" si="328"/>
        <v>-1.8934249496196331</v>
      </c>
      <c r="F750" s="304">
        <f t="shared" ca="1" si="329"/>
        <v>2.0200089710479823</v>
      </c>
      <c r="G750" s="306">
        <f t="shared" ca="1" si="330"/>
        <v>10.621006161907035</v>
      </c>
      <c r="H750" s="307">
        <f t="shared" ca="1" si="331"/>
        <v>-119.46429199050176</v>
      </c>
      <c r="I750" s="304">
        <f t="shared" ca="1" si="332"/>
        <v>119.93549446549646</v>
      </c>
      <c r="J750" s="306">
        <f t="shared" ca="1" si="333"/>
        <v>772.03857426345655</v>
      </c>
      <c r="K750" s="307">
        <f t="shared" ca="1" si="334"/>
        <v>-5.6299037406918897</v>
      </c>
      <c r="L750" s="304">
        <f t="shared" ca="1" si="319"/>
        <v>772.05910134320686</v>
      </c>
      <c r="M750" s="306">
        <f t="shared" ca="1" si="335"/>
        <v>-1.4821241837257872</v>
      </c>
      <c r="N750" s="304">
        <f t="shared" ca="1" si="336"/>
        <v>-84.919460441759824</v>
      </c>
      <c r="P750" s="310">
        <f t="shared" ca="1" si="337"/>
        <v>23</v>
      </c>
      <c r="Q750" s="304">
        <f t="shared" ca="1" si="338"/>
        <v>0</v>
      </c>
      <c r="R750" s="306">
        <f t="shared" ca="1" si="339"/>
        <v>0</v>
      </c>
      <c r="S750" s="307">
        <f t="shared" ca="1" si="340"/>
        <v>7.2810000000000015</v>
      </c>
      <c r="T750" s="304">
        <f t="shared" ca="1" si="320"/>
        <v>71.426610000000025</v>
      </c>
      <c r="U750" s="311">
        <f t="shared" ca="1" si="321"/>
        <v>0</v>
      </c>
      <c r="V750" s="306">
        <f t="shared" ca="1" si="322"/>
        <v>1.225689857399773</v>
      </c>
      <c r="W750" s="304">
        <f t="shared" ca="1" si="323"/>
        <v>57.868183275256996</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1.8236569766367063</v>
      </c>
      <c r="AH750" s="304">
        <f t="shared" ca="1" si="347"/>
        <v>-7.9478008739258916</v>
      </c>
    </row>
    <row r="751" spans="1:34" x14ac:dyDescent="0.2">
      <c r="A751" s="347">
        <f t="shared" ca="1" si="325"/>
        <v>1E-4</v>
      </c>
      <c r="B751" s="304">
        <f t="shared" ca="1" si="326"/>
        <v>34.722000000000953</v>
      </c>
      <c r="D751" s="306">
        <f t="shared" ca="1" si="327"/>
        <v>-0.70382833692448132</v>
      </c>
      <c r="E751" s="307">
        <f t="shared" ca="1" si="328"/>
        <v>-1.8933909074356281</v>
      </c>
      <c r="F751" s="304">
        <f t="shared" ca="1" si="329"/>
        <v>2.0199761028828513</v>
      </c>
      <c r="G751" s="306">
        <f t="shared" ca="1" si="330"/>
        <v>10.620935779073342</v>
      </c>
      <c r="H751" s="307">
        <f t="shared" ca="1" si="331"/>
        <v>-119.4644813295925</v>
      </c>
      <c r="I751" s="304">
        <f t="shared" ca="1" si="332"/>
        <v>119.93567682792204</v>
      </c>
      <c r="J751" s="306">
        <f t="shared" ca="1" si="333"/>
        <v>772.03857426345655</v>
      </c>
      <c r="K751" s="307">
        <f t="shared" ca="1" si="334"/>
        <v>-5.6418501793578946</v>
      </c>
      <c r="L751" s="304">
        <f t="shared" ca="1" si="319"/>
        <v>772.05918854981383</v>
      </c>
      <c r="M751" s="306">
        <f t="shared" ca="1" si="335"/>
        <v>-1.4821249080592478</v>
      </c>
      <c r="N751" s="304">
        <f t="shared" ca="1" si="336"/>
        <v>-84.919501943010076</v>
      </c>
      <c r="P751" s="310">
        <f t="shared" ca="1" si="337"/>
        <v>23</v>
      </c>
      <c r="Q751" s="304">
        <f t="shared" ca="1" si="338"/>
        <v>0</v>
      </c>
      <c r="R751" s="306">
        <f t="shared" ca="1" si="339"/>
        <v>0</v>
      </c>
      <c r="S751" s="307">
        <f t="shared" ca="1" si="340"/>
        <v>7.2810000000000015</v>
      </c>
      <c r="T751" s="304">
        <f t="shared" ca="1" si="320"/>
        <v>71.426610000000025</v>
      </c>
      <c r="U751" s="311">
        <f t="shared" ca="1" si="321"/>
        <v>0</v>
      </c>
      <c r="V751" s="306">
        <f t="shared" ca="1" si="322"/>
        <v>1.2256913216636343</v>
      </c>
      <c r="W751" s="304">
        <f t="shared" ca="1" si="323"/>
        <v>57.868428385151866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1.8236239412643007</v>
      </c>
      <c r="AH751" s="304">
        <f t="shared" ca="1" si="347"/>
        <v>-7.9478345385602234</v>
      </c>
    </row>
    <row r="752" spans="1:34" x14ac:dyDescent="0.2">
      <c r="A752" s="347">
        <f t="shared" ca="1" si="325"/>
        <v>1E-4</v>
      </c>
      <c r="B752" s="304">
        <f t="shared" ca="1" si="326"/>
        <v>34.722100000000957</v>
      </c>
      <c r="D752" s="306">
        <f t="shared" ca="1" si="327"/>
        <v>-0.70382558381202165</v>
      </c>
      <c r="E752" s="307">
        <f t="shared" ca="1" si="328"/>
        <v>-1.8933568655720912</v>
      </c>
      <c r="F752" s="304">
        <f t="shared" ca="1" si="329"/>
        <v>2.0199432350532294</v>
      </c>
      <c r="G752" s="306">
        <f t="shared" ca="1" si="330"/>
        <v>10.620865396514962</v>
      </c>
      <c r="H752" s="307">
        <f t="shared" ca="1" si="331"/>
        <v>-119.46467066527906</v>
      </c>
      <c r="I752" s="304">
        <f t="shared" ca="1" si="332"/>
        <v>119.93585918704412</v>
      </c>
      <c r="J752" s="306">
        <f t="shared" ca="1" si="333"/>
        <v>772.03857426345655</v>
      </c>
      <c r="K752" s="307">
        <f t="shared" ca="1" si="334"/>
        <v>-5.6537966369576385</v>
      </c>
      <c r="L752" s="304">
        <f t="shared" ca="1" si="319"/>
        <v>772.05927594140257</v>
      </c>
      <c r="M752" s="306">
        <f t="shared" ca="1" si="335"/>
        <v>-1.4821256323857057</v>
      </c>
      <c r="N752" s="304">
        <f t="shared" ca="1" si="336"/>
        <v>-84.919543443859098</v>
      </c>
      <c r="P752" s="310">
        <f t="shared" ca="1" si="337"/>
        <v>23</v>
      </c>
      <c r="Q752" s="304">
        <f t="shared" ca="1" si="338"/>
        <v>0</v>
      </c>
      <c r="R752" s="306">
        <f t="shared" ca="1" si="339"/>
        <v>0</v>
      </c>
      <c r="S752" s="307">
        <f t="shared" ca="1" si="340"/>
        <v>7.2810000000000015</v>
      </c>
      <c r="T752" s="304">
        <f t="shared" ca="1" si="320"/>
        <v>71.426610000000025</v>
      </c>
      <c r="U752" s="311">
        <f t="shared" ca="1" si="321"/>
        <v>0</v>
      </c>
      <c r="V752" s="306">
        <f t="shared" ca="1" si="322"/>
        <v>1.2256927859315661</v>
      </c>
      <c r="W752" s="304">
        <f t="shared" ca="1" si="323"/>
        <v>57.868673492739106</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1.8235909061976292</v>
      </c>
      <c r="AH752" s="304">
        <f t="shared" ca="1" si="347"/>
        <v>-7.9478682028776069</v>
      </c>
    </row>
    <row r="753" spans="1:34" x14ac:dyDescent="0.2">
      <c r="A753" s="347">
        <f t="shared" ca="1" si="325"/>
        <v>1E-4</v>
      </c>
      <c r="B753" s="304">
        <f t="shared" ca="1" si="326"/>
        <v>34.72220000000096</v>
      </c>
      <c r="D753" s="306">
        <f t="shared" ca="1" si="327"/>
        <v>-0.70382283067798701</v>
      </c>
      <c r="E753" s="307">
        <f t="shared" ca="1" si="328"/>
        <v>-1.8933228240290099</v>
      </c>
      <c r="F753" s="304">
        <f t="shared" ca="1" si="329"/>
        <v>2.0199103675591052</v>
      </c>
      <c r="G753" s="306">
        <f t="shared" ca="1" si="330"/>
        <v>10.620795014231893</v>
      </c>
      <c r="H753" s="307">
        <f t="shared" ca="1" si="331"/>
        <v>-119.46485999756146</v>
      </c>
      <c r="I753" s="304">
        <f t="shared" ca="1" si="332"/>
        <v>119.93604154286272</v>
      </c>
      <c r="J753" s="306">
        <f t="shared" ca="1" si="333"/>
        <v>772.03857426345655</v>
      </c>
      <c r="K753" s="307">
        <f t="shared" ca="1" si="334"/>
        <v>-5.6657431134907803</v>
      </c>
      <c r="L753" s="304">
        <f t="shared" ca="1" si="319"/>
        <v>772.05936351797379</v>
      </c>
      <c r="M753" s="306">
        <f t="shared" ca="1" si="335"/>
        <v>-1.4821263567051612</v>
      </c>
      <c r="N753" s="304">
        <f t="shared" ca="1" si="336"/>
        <v>-84.919584944306919</v>
      </c>
      <c r="P753" s="310">
        <f t="shared" ca="1" si="337"/>
        <v>23</v>
      </c>
      <c r="Q753" s="304">
        <f t="shared" ca="1" si="338"/>
        <v>0</v>
      </c>
      <c r="R753" s="306">
        <f t="shared" ca="1" si="339"/>
        <v>0</v>
      </c>
      <c r="S753" s="307">
        <f t="shared" ca="1" si="340"/>
        <v>7.2810000000000015</v>
      </c>
      <c r="T753" s="304">
        <f t="shared" ca="1" si="320"/>
        <v>71.426610000000025</v>
      </c>
      <c r="U753" s="311">
        <f t="shared" ca="1" si="321"/>
        <v>0</v>
      </c>
      <c r="V753" s="306">
        <f t="shared" ca="1" si="322"/>
        <v>1.2256942502035684</v>
      </c>
      <c r="W753" s="304">
        <f t="shared" ca="1" si="323"/>
        <v>57.868918598018716</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1.8235578714366891</v>
      </c>
      <c r="AH753" s="304">
        <f t="shared" ca="1" si="347"/>
        <v>-7.9479018668780519</v>
      </c>
    </row>
    <row r="754" spans="1:34" x14ac:dyDescent="0.2">
      <c r="A754" s="347">
        <f t="shared" ca="1" si="325"/>
        <v>1E-4</v>
      </c>
      <c r="B754" s="304">
        <f t="shared" ca="1" si="326"/>
        <v>34.722300000000963</v>
      </c>
      <c r="D754" s="306">
        <f t="shared" ca="1" si="327"/>
        <v>-0.70382007752237719</v>
      </c>
      <c r="E754" s="307">
        <f t="shared" ca="1" si="328"/>
        <v>-1.8932887828063851</v>
      </c>
      <c r="F754" s="304">
        <f t="shared" ca="1" si="329"/>
        <v>2.0198775004004794</v>
      </c>
      <c r="G754" s="306">
        <f t="shared" ca="1" si="330"/>
        <v>10.620724632224141</v>
      </c>
      <c r="H754" s="307">
        <f t="shared" ca="1" si="331"/>
        <v>-119.46504932643974</v>
      </c>
      <c r="I754" s="304">
        <f t="shared" ca="1" si="332"/>
        <v>119.93622389537788</v>
      </c>
      <c r="J754" s="306">
        <f t="shared" ca="1" si="333"/>
        <v>772.03857426345655</v>
      </c>
      <c r="K754" s="307">
        <f t="shared" ca="1" si="334"/>
        <v>-5.6776896089569799</v>
      </c>
      <c r="L754" s="304">
        <f t="shared" ca="1" si="319"/>
        <v>772.05945127952828</v>
      </c>
      <c r="M754" s="306">
        <f t="shared" ca="1" si="335"/>
        <v>-1.4821270810176141</v>
      </c>
      <c r="N754" s="304">
        <f t="shared" ca="1" si="336"/>
        <v>-84.919626444353526</v>
      </c>
      <c r="P754" s="310">
        <f t="shared" ca="1" si="337"/>
        <v>23</v>
      </c>
      <c r="Q754" s="304">
        <f t="shared" ca="1" si="338"/>
        <v>0</v>
      </c>
      <c r="R754" s="306">
        <f t="shared" ca="1" si="339"/>
        <v>0</v>
      </c>
      <c r="S754" s="307">
        <f t="shared" ca="1" si="340"/>
        <v>7.2810000000000015</v>
      </c>
      <c r="T754" s="304">
        <f t="shared" ca="1" si="320"/>
        <v>71.426610000000025</v>
      </c>
      <c r="U754" s="311">
        <f t="shared" ca="1" si="321"/>
        <v>0</v>
      </c>
      <c r="V754" s="306">
        <f t="shared" ca="1" si="322"/>
        <v>1.225695714479641</v>
      </c>
      <c r="W754" s="304">
        <f t="shared" ca="1" si="323"/>
        <v>57.869163700990661</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1.8235248369814752</v>
      </c>
      <c r="AH754" s="304">
        <f t="shared" ca="1" si="347"/>
        <v>-7.9479355305615584</v>
      </c>
    </row>
    <row r="755" spans="1:34" x14ac:dyDescent="0.2">
      <c r="A755" s="347">
        <f t="shared" ca="1" si="325"/>
        <v>1E-4</v>
      </c>
      <c r="B755" s="304">
        <f t="shared" ca="1" si="326"/>
        <v>34.722400000000967</v>
      </c>
      <c r="D755" s="306">
        <f t="shared" ca="1" si="327"/>
        <v>-0.70381732434519462</v>
      </c>
      <c r="E755" s="307">
        <f t="shared" ca="1" si="328"/>
        <v>-1.8932547419042232</v>
      </c>
      <c r="F755" s="304">
        <f t="shared" ca="1" si="329"/>
        <v>2.019844633577359</v>
      </c>
      <c r="G755" s="306">
        <f t="shared" ca="1" si="330"/>
        <v>10.620654250491706</v>
      </c>
      <c r="H755" s="307">
        <f t="shared" ca="1" si="331"/>
        <v>-119.46523865191394</v>
      </c>
      <c r="I755" s="304">
        <f t="shared" ca="1" si="332"/>
        <v>119.93640624458963</v>
      </c>
      <c r="J755" s="306">
        <f t="shared" ca="1" si="333"/>
        <v>772.03857426345655</v>
      </c>
      <c r="K755" s="307">
        <f t="shared" ca="1" si="334"/>
        <v>-5.6896361233558972</v>
      </c>
      <c r="L755" s="304">
        <f t="shared" ca="1" si="319"/>
        <v>772.05953922606705</v>
      </c>
      <c r="M755" s="306">
        <f t="shared" ca="1" si="335"/>
        <v>-1.4821278053230649</v>
      </c>
      <c r="N755" s="304">
        <f t="shared" ca="1" si="336"/>
        <v>-84.919667943998931</v>
      </c>
      <c r="P755" s="310">
        <f t="shared" ca="1" si="337"/>
        <v>23</v>
      </c>
      <c r="Q755" s="304">
        <f t="shared" ca="1" si="338"/>
        <v>0</v>
      </c>
      <c r="R755" s="306">
        <f t="shared" ca="1" si="339"/>
        <v>0</v>
      </c>
      <c r="S755" s="307">
        <f t="shared" ca="1" si="340"/>
        <v>7.2810000000000015</v>
      </c>
      <c r="T755" s="304">
        <f t="shared" ca="1" si="320"/>
        <v>71.426610000000025</v>
      </c>
      <c r="U755" s="311">
        <f t="shared" ca="1" si="321"/>
        <v>0</v>
      </c>
      <c r="V755" s="306">
        <f t="shared" ca="1" si="322"/>
        <v>1.2256971787597839</v>
      </c>
      <c r="W755" s="304">
        <f t="shared" ca="1" si="323"/>
        <v>57.869408801655013</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1.823491802831998</v>
      </c>
      <c r="AH755" s="304">
        <f t="shared" ca="1" si="347"/>
        <v>-7.9479691939281212</v>
      </c>
    </row>
    <row r="756" spans="1:34" x14ac:dyDescent="0.2">
      <c r="A756" s="347">
        <f t="shared" ca="1" si="325"/>
        <v>1E-4</v>
      </c>
      <c r="B756" s="304">
        <f t="shared" ca="1" si="326"/>
        <v>34.72250000000097</v>
      </c>
      <c r="D756" s="306">
        <f t="shared" ca="1" si="327"/>
        <v>-0.70381457114643842</v>
      </c>
      <c r="E756" s="307">
        <f t="shared" ca="1" si="328"/>
        <v>-1.8932207013225133</v>
      </c>
      <c r="F756" s="304">
        <f t="shared" ca="1" si="329"/>
        <v>2.0198117670897342</v>
      </c>
      <c r="G756" s="306">
        <f t="shared" ca="1" si="330"/>
        <v>10.620583869034592</v>
      </c>
      <c r="H756" s="307">
        <f t="shared" ca="1" si="331"/>
        <v>-119.46542797398406</v>
      </c>
      <c r="I756" s="304">
        <f t="shared" ca="1" si="332"/>
        <v>119.93658859049799</v>
      </c>
      <c r="J756" s="306">
        <f t="shared" ca="1" si="333"/>
        <v>772.03857426345655</v>
      </c>
      <c r="K756" s="307">
        <f t="shared" ca="1" si="334"/>
        <v>-5.7015826566871919</v>
      </c>
      <c r="L756" s="304">
        <f t="shared" ca="1" si="319"/>
        <v>772.05962735759067</v>
      </c>
      <c r="M756" s="306">
        <f t="shared" ca="1" si="335"/>
        <v>-1.4821285296215132</v>
      </c>
      <c r="N756" s="304">
        <f t="shared" ca="1" si="336"/>
        <v>-84.919709443243121</v>
      </c>
      <c r="P756" s="310">
        <f t="shared" ca="1" si="337"/>
        <v>23</v>
      </c>
      <c r="Q756" s="304">
        <f t="shared" ca="1" si="338"/>
        <v>0</v>
      </c>
      <c r="R756" s="306">
        <f t="shared" ca="1" si="339"/>
        <v>0</v>
      </c>
      <c r="S756" s="307">
        <f t="shared" ca="1" si="340"/>
        <v>7.2810000000000015</v>
      </c>
      <c r="T756" s="304">
        <f t="shared" ca="1" si="320"/>
        <v>71.426610000000025</v>
      </c>
      <c r="U756" s="311">
        <f t="shared" ca="1" si="321"/>
        <v>0</v>
      </c>
      <c r="V756" s="306">
        <f t="shared" ca="1" si="322"/>
        <v>1.2256986430439973</v>
      </c>
      <c r="W756" s="304">
        <f t="shared" ca="1" si="323"/>
        <v>57.869653900011699</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1.8234587689882433</v>
      </c>
      <c r="AH756" s="304">
        <f t="shared" ca="1" si="347"/>
        <v>-7.9480028569777508</v>
      </c>
    </row>
    <row r="757" spans="1:34" x14ac:dyDescent="0.2">
      <c r="A757" s="347">
        <f t="shared" ca="1" si="325"/>
        <v>1E-4</v>
      </c>
      <c r="B757" s="304">
        <f t="shared" ca="1" si="326"/>
        <v>34.722600000000973</v>
      </c>
      <c r="D757" s="306">
        <f t="shared" ca="1" si="327"/>
        <v>-0.70381181792611069</v>
      </c>
      <c r="E757" s="307">
        <f t="shared" ca="1" si="328"/>
        <v>-1.8931866610612635</v>
      </c>
      <c r="F757" s="304">
        <f t="shared" ca="1" si="329"/>
        <v>2.019778900937613</v>
      </c>
      <c r="G757" s="306">
        <f t="shared" ca="1" si="330"/>
        <v>10.620513487852799</v>
      </c>
      <c r="H757" s="307">
        <f t="shared" ca="1" si="331"/>
        <v>-119.46561729265017</v>
      </c>
      <c r="I757" s="304">
        <f t="shared" ca="1" si="332"/>
        <v>119.93677093310299</v>
      </c>
      <c r="J757" s="306">
        <f t="shared" ca="1" si="333"/>
        <v>772.03857426345655</v>
      </c>
      <c r="K757" s="307">
        <f t="shared" ca="1" si="334"/>
        <v>-5.7135292089505239</v>
      </c>
      <c r="L757" s="304">
        <f t="shared" ca="1" si="319"/>
        <v>772.05971567410006</v>
      </c>
      <c r="M757" s="306">
        <f t="shared" ca="1" si="335"/>
        <v>-1.4821292539129594</v>
      </c>
      <c r="N757" s="304">
        <f t="shared" ca="1" si="336"/>
        <v>-84.919750942086125</v>
      </c>
      <c r="P757" s="310">
        <f t="shared" ca="1" si="337"/>
        <v>23</v>
      </c>
      <c r="Q757" s="304">
        <f t="shared" ca="1" si="338"/>
        <v>0</v>
      </c>
      <c r="R757" s="306">
        <f t="shared" ca="1" si="339"/>
        <v>0</v>
      </c>
      <c r="S757" s="307">
        <f t="shared" ca="1" si="340"/>
        <v>7.2810000000000015</v>
      </c>
      <c r="T757" s="304">
        <f t="shared" ca="1" si="320"/>
        <v>71.426610000000025</v>
      </c>
      <c r="U757" s="311">
        <f t="shared" ca="1" si="321"/>
        <v>0</v>
      </c>
      <c r="V757" s="306">
        <f t="shared" ca="1" si="322"/>
        <v>1.2257001073322813</v>
      </c>
      <c r="W757" s="304">
        <f t="shared" ca="1" si="323"/>
        <v>57.869898996060797</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1.8234257354502237</v>
      </c>
      <c r="AH757" s="304">
        <f t="shared" ca="1" si="347"/>
        <v>-7.9480365197104366</v>
      </c>
    </row>
    <row r="758" spans="1:34" x14ac:dyDescent="0.2">
      <c r="A758" s="347">
        <f t="shared" ca="1" si="325"/>
        <v>1E-4</v>
      </c>
      <c r="B758" s="304">
        <f t="shared" ca="1" si="326"/>
        <v>34.722700000000977</v>
      </c>
      <c r="D758" s="306">
        <f t="shared" ca="1" si="327"/>
        <v>-0.703809064684212</v>
      </c>
      <c r="E758" s="307">
        <f t="shared" ca="1" si="328"/>
        <v>-1.8931526211204668</v>
      </c>
      <c r="F758" s="304">
        <f t="shared" ca="1" si="329"/>
        <v>2.0197460351209897</v>
      </c>
      <c r="G758" s="306">
        <f t="shared" ca="1" si="330"/>
        <v>10.620443106946331</v>
      </c>
      <c r="H758" s="307">
        <f t="shared" ca="1" si="331"/>
        <v>-119.46580660791227</v>
      </c>
      <c r="I758" s="304">
        <f t="shared" ca="1" si="332"/>
        <v>119.93695327240466</v>
      </c>
      <c r="J758" s="306">
        <f t="shared" ca="1" si="333"/>
        <v>772.03857426345655</v>
      </c>
      <c r="K758" s="307">
        <f t="shared" ca="1" si="334"/>
        <v>-5.725475780145552</v>
      </c>
      <c r="L758" s="304">
        <f t="shared" ca="1" si="319"/>
        <v>772.05980417559601</v>
      </c>
      <c r="M758" s="306">
        <f t="shared" ca="1" si="335"/>
        <v>-1.4821299781974033</v>
      </c>
      <c r="N758" s="304">
        <f t="shared" ca="1" si="336"/>
        <v>-84.919792440527928</v>
      </c>
      <c r="P758" s="310">
        <f t="shared" ca="1" si="337"/>
        <v>23</v>
      </c>
      <c r="Q758" s="304">
        <f t="shared" ca="1" si="338"/>
        <v>0</v>
      </c>
      <c r="R758" s="306">
        <f t="shared" ca="1" si="339"/>
        <v>0</v>
      </c>
      <c r="S758" s="307">
        <f t="shared" ca="1" si="340"/>
        <v>7.2810000000000015</v>
      </c>
      <c r="T758" s="304">
        <f t="shared" ca="1" si="320"/>
        <v>71.426610000000025</v>
      </c>
      <c r="U758" s="311">
        <f t="shared" ca="1" si="321"/>
        <v>0</v>
      </c>
      <c r="V758" s="306">
        <f t="shared" ca="1" si="322"/>
        <v>1.2257015716246351</v>
      </c>
      <c r="W758" s="304">
        <f t="shared" ca="1" si="323"/>
        <v>57.870144089802238</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1.8233927022179302</v>
      </c>
      <c r="AH758" s="304">
        <f t="shared" ca="1" si="347"/>
        <v>-7.9480701821261892</v>
      </c>
    </row>
    <row r="759" spans="1:34" x14ac:dyDescent="0.2">
      <c r="A759" s="347">
        <f t="shared" ca="1" si="325"/>
        <v>1E-4</v>
      </c>
      <c r="B759" s="304">
        <f t="shared" ca="1" si="326"/>
        <v>34.72280000000098</v>
      </c>
      <c r="D759" s="306">
        <f t="shared" ca="1" si="327"/>
        <v>-0.70380631142074301</v>
      </c>
      <c r="E759" s="307">
        <f t="shared" ca="1" si="328"/>
        <v>-1.8931185815001301</v>
      </c>
      <c r="F759" s="304">
        <f t="shared" ca="1" si="329"/>
        <v>2.0197131696398718</v>
      </c>
      <c r="G759" s="306">
        <f t="shared" ca="1" si="330"/>
        <v>10.620372726315189</v>
      </c>
      <c r="H759" s="307">
        <f t="shared" ca="1" si="331"/>
        <v>-119.46599591977042</v>
      </c>
      <c r="I759" s="304">
        <f t="shared" ca="1" si="332"/>
        <v>119.93713560840305</v>
      </c>
      <c r="J759" s="306">
        <f t="shared" ca="1" si="333"/>
        <v>772.03857426345655</v>
      </c>
      <c r="K759" s="307">
        <f t="shared" ca="1" si="334"/>
        <v>-5.7374223702719362</v>
      </c>
      <c r="L759" s="304">
        <f t="shared" ca="1" si="319"/>
        <v>772.05989286207944</v>
      </c>
      <c r="M759" s="306">
        <f t="shared" ca="1" si="335"/>
        <v>-1.4821307024748456</v>
      </c>
      <c r="N759" s="304">
        <f t="shared" ca="1" si="336"/>
        <v>-84.919833938568573</v>
      </c>
      <c r="P759" s="310">
        <f t="shared" ca="1" si="337"/>
        <v>23</v>
      </c>
      <c r="Q759" s="304">
        <f t="shared" ca="1" si="338"/>
        <v>0</v>
      </c>
      <c r="R759" s="306">
        <f t="shared" ca="1" si="339"/>
        <v>0</v>
      </c>
      <c r="S759" s="307">
        <f t="shared" ca="1" si="340"/>
        <v>7.2810000000000015</v>
      </c>
      <c r="T759" s="304">
        <f t="shared" ca="1" si="320"/>
        <v>71.426610000000025</v>
      </c>
      <c r="U759" s="311">
        <f t="shared" ca="1" si="321"/>
        <v>0</v>
      </c>
      <c r="V759" s="306">
        <f t="shared" ca="1" si="322"/>
        <v>1.2257030359210594</v>
      </c>
      <c r="W759" s="304">
        <f t="shared" ca="1" si="323"/>
        <v>57.870389181236085</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1.8233596692913663</v>
      </c>
      <c r="AH759" s="304">
        <f t="shared" ca="1" si="347"/>
        <v>-7.9481038442249998</v>
      </c>
    </row>
    <row r="760" spans="1:34" x14ac:dyDescent="0.2">
      <c r="A760" s="347">
        <f t="shared" ca="1" si="325"/>
        <v>1E-4</v>
      </c>
      <c r="B760" s="304">
        <f t="shared" ca="1" si="326"/>
        <v>34.722900000000983</v>
      </c>
      <c r="D760" s="306">
        <f t="shared" ca="1" si="327"/>
        <v>-0.70380355813570228</v>
      </c>
      <c r="E760" s="307">
        <f t="shared" ca="1" si="328"/>
        <v>-1.8930845422002447</v>
      </c>
      <c r="F760" s="304">
        <f t="shared" ca="1" si="329"/>
        <v>2.01968030449425</v>
      </c>
      <c r="G760" s="306">
        <f t="shared" ca="1" si="330"/>
        <v>10.620302345959376</v>
      </c>
      <c r="H760" s="307">
        <f t="shared" ca="1" si="331"/>
        <v>-119.46618522822465</v>
      </c>
      <c r="I760" s="304">
        <f t="shared" ca="1" si="332"/>
        <v>119.93731794109817</v>
      </c>
      <c r="J760" s="306">
        <f t="shared" ca="1" si="333"/>
        <v>772.03857426345655</v>
      </c>
      <c r="K760" s="307">
        <f t="shared" ca="1" si="334"/>
        <v>-5.7493689793293363</v>
      </c>
      <c r="L760" s="304">
        <f t="shared" ca="1" si="319"/>
        <v>772.05998173355101</v>
      </c>
      <c r="M760" s="306">
        <f t="shared" ca="1" si="335"/>
        <v>-1.4821314267452859</v>
      </c>
      <c r="N760" s="304">
        <f t="shared" ca="1" si="336"/>
        <v>-84.919875436208017</v>
      </c>
      <c r="P760" s="310">
        <f t="shared" ca="1" si="337"/>
        <v>23</v>
      </c>
      <c r="Q760" s="304">
        <f t="shared" ca="1" si="338"/>
        <v>0</v>
      </c>
      <c r="R760" s="306">
        <f t="shared" ca="1" si="339"/>
        <v>0</v>
      </c>
      <c r="S760" s="307">
        <f t="shared" ca="1" si="340"/>
        <v>7.2810000000000015</v>
      </c>
      <c r="T760" s="304">
        <f t="shared" ca="1" si="320"/>
        <v>71.426610000000025</v>
      </c>
      <c r="U760" s="311">
        <f t="shared" ca="1" si="321"/>
        <v>0</v>
      </c>
      <c r="V760" s="306">
        <f t="shared" ca="1" si="322"/>
        <v>1.2257045002215541</v>
      </c>
      <c r="W760" s="304">
        <f t="shared" ca="1" si="323"/>
        <v>57.870634270362324</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1.8233266366705303</v>
      </c>
      <c r="AH760" s="304">
        <f t="shared" ca="1" si="347"/>
        <v>-7.9481375060068773</v>
      </c>
    </row>
    <row r="761" spans="1:34" x14ac:dyDescent="0.2">
      <c r="A761" s="347">
        <f t="shared" ca="1" si="325"/>
        <v>1E-4</v>
      </c>
      <c r="B761" s="304">
        <f t="shared" ca="1" si="326"/>
        <v>34.723000000000987</v>
      </c>
      <c r="D761" s="306">
        <f t="shared" ca="1" si="327"/>
        <v>-0.7038008048290928</v>
      </c>
      <c r="E761" s="307">
        <f t="shared" ca="1" si="328"/>
        <v>-1.8930505032208123</v>
      </c>
      <c r="F761" s="304">
        <f t="shared" ca="1" si="329"/>
        <v>2.0196474396841269</v>
      </c>
      <c r="G761" s="306">
        <f t="shared" ca="1" si="330"/>
        <v>10.620231965878892</v>
      </c>
      <c r="H761" s="307">
        <f t="shared" ca="1" si="331"/>
        <v>-119.46637453327497</v>
      </c>
      <c r="I761" s="304">
        <f t="shared" ca="1" si="332"/>
        <v>119.93750027049008</v>
      </c>
      <c r="J761" s="306">
        <f t="shared" ca="1" si="333"/>
        <v>772.03857426345655</v>
      </c>
      <c r="K761" s="307">
        <f t="shared" ca="1" si="334"/>
        <v>-5.7613156073174112</v>
      </c>
      <c r="L761" s="304">
        <f t="shared" ca="1" si="319"/>
        <v>772.06007079001165</v>
      </c>
      <c r="M761" s="306">
        <f t="shared" ca="1" si="335"/>
        <v>-1.4821321510087244</v>
      </c>
      <c r="N761" s="304">
        <f t="shared" ca="1" si="336"/>
        <v>-84.919916933446302</v>
      </c>
      <c r="P761" s="310">
        <f t="shared" ca="1" si="337"/>
        <v>23</v>
      </c>
      <c r="Q761" s="304">
        <f t="shared" ca="1" si="338"/>
        <v>0</v>
      </c>
      <c r="R761" s="306">
        <f t="shared" ca="1" si="339"/>
        <v>0</v>
      </c>
      <c r="S761" s="307">
        <f t="shared" ca="1" si="340"/>
        <v>7.2810000000000015</v>
      </c>
      <c r="T761" s="304">
        <f t="shared" ca="1" si="320"/>
        <v>71.426610000000025</v>
      </c>
      <c r="U761" s="311">
        <f t="shared" ca="1" si="321"/>
        <v>0</v>
      </c>
      <c r="V761" s="306">
        <f t="shared" ca="1" si="322"/>
        <v>1.2257059645261186</v>
      </c>
      <c r="W761" s="304">
        <f t="shared" ca="1" si="323"/>
        <v>57.870879357180961</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1.8232936043554195</v>
      </c>
      <c r="AH761" s="304">
        <f t="shared" ca="1" si="347"/>
        <v>-7.948171167471819</v>
      </c>
    </row>
    <row r="762" spans="1:34" x14ac:dyDescent="0.2">
      <c r="A762" s="347">
        <f t="shared" ca="1" si="325"/>
        <v>1E-4</v>
      </c>
      <c r="B762" s="304">
        <f t="shared" ca="1" si="326"/>
        <v>34.72310000000099</v>
      </c>
      <c r="D762" s="306">
        <f t="shared" ca="1" si="327"/>
        <v>-0.70379805150091423</v>
      </c>
      <c r="E762" s="307">
        <f t="shared" ca="1" si="328"/>
        <v>-1.8930164645618346</v>
      </c>
      <c r="F762" s="304">
        <f t="shared" ca="1" si="329"/>
        <v>2.0196145752095056</v>
      </c>
      <c r="G762" s="306">
        <f t="shared" ca="1" si="330"/>
        <v>10.620161586073742</v>
      </c>
      <c r="H762" s="307">
        <f t="shared" ca="1" si="331"/>
        <v>-119.46656383492143</v>
      </c>
      <c r="I762" s="304">
        <f t="shared" ca="1" si="332"/>
        <v>119.93768259657877</v>
      </c>
      <c r="J762" s="306">
        <f t="shared" ca="1" si="333"/>
        <v>772.03857426345655</v>
      </c>
      <c r="K762" s="307">
        <f t="shared" ca="1" si="334"/>
        <v>-5.7732622542358207</v>
      </c>
      <c r="L762" s="304">
        <f t="shared" ca="1" si="319"/>
        <v>772.06016003146215</v>
      </c>
      <c r="M762" s="306">
        <f t="shared" ca="1" si="335"/>
        <v>-1.4821328752651615</v>
      </c>
      <c r="N762" s="304">
        <f t="shared" ca="1" si="336"/>
        <v>-84.91995843028343</v>
      </c>
      <c r="P762" s="310">
        <f t="shared" ca="1" si="337"/>
        <v>23</v>
      </c>
      <c r="Q762" s="304">
        <f t="shared" ca="1" si="338"/>
        <v>0</v>
      </c>
      <c r="R762" s="306">
        <f t="shared" ca="1" si="339"/>
        <v>0</v>
      </c>
      <c r="S762" s="307">
        <f t="shared" ca="1" si="340"/>
        <v>7.2810000000000015</v>
      </c>
      <c r="T762" s="304">
        <f t="shared" ca="1" si="320"/>
        <v>71.426610000000025</v>
      </c>
      <c r="U762" s="311">
        <f t="shared" ca="1" si="321"/>
        <v>0</v>
      </c>
      <c r="V762" s="306">
        <f t="shared" ca="1" si="322"/>
        <v>1.2257074288347534</v>
      </c>
      <c r="W762" s="304">
        <f t="shared" ca="1" si="323"/>
        <v>57.871124441691997</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1.8232605723460367</v>
      </c>
      <c r="AH762" s="304">
        <f t="shared" ca="1" si="347"/>
        <v>-7.9482048286198257</v>
      </c>
    </row>
    <row r="763" spans="1:34" x14ac:dyDescent="0.2">
      <c r="A763" s="347">
        <f t="shared" ca="1" si="325"/>
        <v>1E-4</v>
      </c>
      <c r="B763" s="304">
        <f t="shared" ca="1" si="326"/>
        <v>34.723200000000993</v>
      </c>
      <c r="D763" s="306">
        <f t="shared" ca="1" si="327"/>
        <v>-0.70379529815116637</v>
      </c>
      <c r="E763" s="307">
        <f t="shared" ca="1" si="328"/>
        <v>-1.892982426223309</v>
      </c>
      <c r="F763" s="304">
        <f t="shared" ca="1" si="329"/>
        <v>2.0195817110703826</v>
      </c>
      <c r="G763" s="306">
        <f t="shared" ca="1" si="330"/>
        <v>10.620091206543927</v>
      </c>
      <c r="H763" s="307">
        <f t="shared" ca="1" si="331"/>
        <v>-119.46675313316405</v>
      </c>
      <c r="I763" s="304">
        <f t="shared" ca="1" si="332"/>
        <v>119.93786491936427</v>
      </c>
      <c r="J763" s="306">
        <f t="shared" ca="1" si="333"/>
        <v>772.03857426345655</v>
      </c>
      <c r="K763" s="307">
        <f t="shared" ca="1" si="334"/>
        <v>-5.7852089200842247</v>
      </c>
      <c r="L763" s="304">
        <f t="shared" ca="1" si="319"/>
        <v>772.06024945790318</v>
      </c>
      <c r="M763" s="306">
        <f t="shared" ca="1" si="335"/>
        <v>-1.4821335995145966</v>
      </c>
      <c r="N763" s="304">
        <f t="shared" ca="1" si="336"/>
        <v>-84.919999926719385</v>
      </c>
      <c r="P763" s="310">
        <f t="shared" ca="1" si="337"/>
        <v>23</v>
      </c>
      <c r="Q763" s="304">
        <f t="shared" ca="1" si="338"/>
        <v>0</v>
      </c>
      <c r="R763" s="306">
        <f t="shared" ca="1" si="339"/>
        <v>0</v>
      </c>
      <c r="S763" s="307">
        <f t="shared" ca="1" si="340"/>
        <v>7.2810000000000015</v>
      </c>
      <c r="T763" s="304">
        <f t="shared" ca="1" si="320"/>
        <v>71.426610000000025</v>
      </c>
      <c r="U763" s="311">
        <f t="shared" ca="1" si="321"/>
        <v>0</v>
      </c>
      <c r="V763" s="306">
        <f t="shared" ca="1" si="322"/>
        <v>1.2257088931474587</v>
      </c>
      <c r="W763" s="304">
        <f t="shared" ca="1" si="323"/>
        <v>57.871369523895446</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1.8232275406423835</v>
      </c>
      <c r="AH763" s="304">
        <f t="shared" ca="1" si="347"/>
        <v>-7.9482384894508975</v>
      </c>
    </row>
    <row r="764" spans="1:34" x14ac:dyDescent="0.2">
      <c r="A764" s="347">
        <f t="shared" ca="1" si="325"/>
        <v>1E-4</v>
      </c>
      <c r="B764" s="304">
        <f t="shared" ca="1" si="326"/>
        <v>34.723300000000997</v>
      </c>
      <c r="D764" s="306">
        <f t="shared" ca="1" si="327"/>
        <v>-0.7037925447798542</v>
      </c>
      <c r="E764" s="307">
        <f t="shared" ca="1" si="328"/>
        <v>-1.8929483882052347</v>
      </c>
      <c r="F764" s="304">
        <f t="shared" ca="1" si="329"/>
        <v>2.0195488472667598</v>
      </c>
      <c r="G764" s="306">
        <f t="shared" ca="1" si="330"/>
        <v>10.62002082728945</v>
      </c>
      <c r="H764" s="307">
        <f t="shared" ca="1" si="331"/>
        <v>-119.46694242800287</v>
      </c>
      <c r="I764" s="304">
        <f t="shared" ca="1" si="332"/>
        <v>119.93804723884666</v>
      </c>
      <c r="J764" s="306">
        <f t="shared" ca="1" si="333"/>
        <v>772.03857426345655</v>
      </c>
      <c r="K764" s="307">
        <f t="shared" ca="1" si="334"/>
        <v>-5.797155604862283</v>
      </c>
      <c r="L764" s="304">
        <f t="shared" ca="1" si="319"/>
        <v>772.06033906933567</v>
      </c>
      <c r="M764" s="306">
        <f t="shared" ca="1" si="335"/>
        <v>-1.4821343237570306</v>
      </c>
      <c r="N764" s="304">
        <f t="shared" ca="1" si="336"/>
        <v>-84.920041422754196</v>
      </c>
      <c r="P764" s="310">
        <f t="shared" ca="1" si="337"/>
        <v>23</v>
      </c>
      <c r="Q764" s="304">
        <f t="shared" ca="1" si="338"/>
        <v>0</v>
      </c>
      <c r="R764" s="306">
        <f t="shared" ca="1" si="339"/>
        <v>0</v>
      </c>
      <c r="S764" s="307">
        <f t="shared" ca="1" si="340"/>
        <v>7.2810000000000015</v>
      </c>
      <c r="T764" s="304">
        <f t="shared" ca="1" si="320"/>
        <v>71.426610000000025</v>
      </c>
      <c r="U764" s="311">
        <f t="shared" ca="1" si="321"/>
        <v>0</v>
      </c>
      <c r="V764" s="306">
        <f t="shared" ca="1" si="322"/>
        <v>1.2257103574642334</v>
      </c>
      <c r="W764" s="304">
        <f t="shared" ca="1" si="323"/>
        <v>57.871614603791286</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1.8231945092444519</v>
      </c>
      <c r="AH764" s="304">
        <f t="shared" ca="1" si="347"/>
        <v>-7.9482721499650371</v>
      </c>
    </row>
    <row r="765" spans="1:34" x14ac:dyDescent="0.2">
      <c r="A765" s="347">
        <f t="shared" ca="1" si="325"/>
        <v>1E-4</v>
      </c>
      <c r="B765" s="304">
        <f t="shared" ca="1" si="326"/>
        <v>34.723400000001</v>
      </c>
      <c r="D765" s="306">
        <f t="shared" ca="1" si="327"/>
        <v>-0.70378979138697195</v>
      </c>
      <c r="E765" s="307">
        <f t="shared" ca="1" si="328"/>
        <v>-1.8929143505076143</v>
      </c>
      <c r="F765" s="304">
        <f t="shared" ca="1" si="329"/>
        <v>2.0195159837986378</v>
      </c>
      <c r="G765" s="306">
        <f t="shared" ca="1" si="330"/>
        <v>10.619950448310311</v>
      </c>
      <c r="H765" s="307">
        <f t="shared" ca="1" si="331"/>
        <v>-119.46713171943792</v>
      </c>
      <c r="I765" s="304">
        <f t="shared" ca="1" si="332"/>
        <v>119.93822955502593</v>
      </c>
      <c r="J765" s="306">
        <f t="shared" ca="1" si="333"/>
        <v>772.03857426345655</v>
      </c>
      <c r="K765" s="307">
        <f t="shared" ca="1" si="334"/>
        <v>-5.8091023085696554</v>
      </c>
      <c r="L765" s="304">
        <f t="shared" ca="1" si="319"/>
        <v>772.06042886576051</v>
      </c>
      <c r="M765" s="306">
        <f t="shared" ca="1" si="335"/>
        <v>-1.4821350479924629</v>
      </c>
      <c r="N765" s="304">
        <f t="shared" ca="1" si="336"/>
        <v>-84.920082918387834</v>
      </c>
      <c r="P765" s="310">
        <f t="shared" ca="1" si="337"/>
        <v>23</v>
      </c>
      <c r="Q765" s="304">
        <f t="shared" ca="1" si="338"/>
        <v>0</v>
      </c>
      <c r="R765" s="306">
        <f t="shared" ca="1" si="339"/>
        <v>0</v>
      </c>
      <c r="S765" s="307">
        <f t="shared" ca="1" si="340"/>
        <v>7.2810000000000015</v>
      </c>
      <c r="T765" s="304">
        <f t="shared" ca="1" si="320"/>
        <v>71.426610000000025</v>
      </c>
      <c r="U765" s="311">
        <f t="shared" ca="1" si="321"/>
        <v>0</v>
      </c>
      <c r="V765" s="306">
        <f t="shared" ca="1" si="322"/>
        <v>1.2257118217850784</v>
      </c>
      <c r="W765" s="304">
        <f t="shared" ca="1" si="323"/>
        <v>57.871859681379533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1.8231614781522509</v>
      </c>
      <c r="AH765" s="304">
        <f t="shared" ca="1" si="347"/>
        <v>-7.9483058101622408</v>
      </c>
    </row>
    <row r="766" spans="1:34" x14ac:dyDescent="0.2">
      <c r="A766" s="347">
        <f t="shared" ca="1" si="325"/>
        <v>1E-4</v>
      </c>
      <c r="B766" s="304">
        <f t="shared" ca="1" si="326"/>
        <v>34.723500000001003</v>
      </c>
      <c r="D766" s="306">
        <f t="shared" ca="1" si="327"/>
        <v>-0.70378703797252629</v>
      </c>
      <c r="E766" s="307">
        <f t="shared" ca="1" si="328"/>
        <v>-1.892880313130445</v>
      </c>
      <c r="F766" s="304">
        <f t="shared" ca="1" si="329"/>
        <v>2.0194831206660169</v>
      </c>
      <c r="G766" s="306">
        <f t="shared" ca="1" si="330"/>
        <v>10.619880069606513</v>
      </c>
      <c r="H766" s="307">
        <f t="shared" ca="1" si="331"/>
        <v>-119.46732100746922</v>
      </c>
      <c r="I766" s="304">
        <f t="shared" ca="1" si="332"/>
        <v>119.93841186790212</v>
      </c>
      <c r="J766" s="306">
        <f t="shared" ca="1" si="333"/>
        <v>772.03857426345655</v>
      </c>
      <c r="K766" s="307">
        <f t="shared" ca="1" si="334"/>
        <v>-5.8210490312060008</v>
      </c>
      <c r="L766" s="304">
        <f t="shared" ca="1" si="319"/>
        <v>772.0605188471784</v>
      </c>
      <c r="M766" s="306">
        <f t="shared" ca="1" si="335"/>
        <v>-1.4821357722208941</v>
      </c>
      <c r="N766" s="304">
        <f t="shared" ca="1" si="336"/>
        <v>-84.920124413620357</v>
      </c>
      <c r="P766" s="310">
        <f t="shared" ca="1" si="337"/>
        <v>23</v>
      </c>
      <c r="Q766" s="304">
        <f t="shared" ca="1" si="338"/>
        <v>0</v>
      </c>
      <c r="R766" s="306">
        <f t="shared" ca="1" si="339"/>
        <v>0</v>
      </c>
      <c r="S766" s="307">
        <f t="shared" ca="1" si="340"/>
        <v>7.2810000000000015</v>
      </c>
      <c r="T766" s="304">
        <f t="shared" ca="1" si="320"/>
        <v>71.426610000000025</v>
      </c>
      <c r="U766" s="311">
        <f t="shared" ca="1" si="321"/>
        <v>0</v>
      </c>
      <c r="V766" s="306">
        <f t="shared" ca="1" si="322"/>
        <v>1.2257132861099937</v>
      </c>
      <c r="W766" s="304">
        <f t="shared" ca="1" si="323"/>
        <v>57.872104756660242</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1.8231284473657752</v>
      </c>
      <c r="AH766" s="304">
        <f t="shared" ca="1" si="347"/>
        <v>-7.9483394700425105</v>
      </c>
    </row>
    <row r="767" spans="1:34" x14ac:dyDescent="0.2">
      <c r="A767" s="347">
        <f t="shared" ca="1" si="325"/>
        <v>1E-4</v>
      </c>
      <c r="B767" s="304">
        <f t="shared" ca="1" si="326"/>
        <v>34.723600000001007</v>
      </c>
      <c r="D767" s="306">
        <f t="shared" ca="1" si="327"/>
        <v>-0.70378428453651409</v>
      </c>
      <c r="E767" s="307">
        <f t="shared" ca="1" si="328"/>
        <v>-1.8928462760737199</v>
      </c>
      <c r="F767" s="304">
        <f t="shared" ca="1" si="329"/>
        <v>2.0194502578688889</v>
      </c>
      <c r="G767" s="306">
        <f t="shared" ca="1" si="330"/>
        <v>10.619809691178059</v>
      </c>
      <c r="H767" s="307">
        <f t="shared" ca="1" si="331"/>
        <v>-119.46751029209683</v>
      </c>
      <c r="I767" s="304">
        <f t="shared" ca="1" si="332"/>
        <v>119.93859417747525</v>
      </c>
      <c r="J767" s="306">
        <f t="shared" ca="1" si="333"/>
        <v>772.03857426345655</v>
      </c>
      <c r="K767" s="307">
        <f t="shared" ca="1" si="334"/>
        <v>-5.8329957727709791</v>
      </c>
      <c r="L767" s="304">
        <f t="shared" ca="1" si="319"/>
        <v>772.06060901359024</v>
      </c>
      <c r="M767" s="306">
        <f t="shared" ca="1" si="335"/>
        <v>-1.4821364964423243</v>
      </c>
      <c r="N767" s="304">
        <f t="shared" ca="1" si="336"/>
        <v>-84.920165908451736</v>
      </c>
      <c r="P767" s="310">
        <f t="shared" ca="1" si="337"/>
        <v>23</v>
      </c>
      <c r="Q767" s="304">
        <f t="shared" ca="1" si="338"/>
        <v>0</v>
      </c>
      <c r="R767" s="306">
        <f t="shared" ca="1" si="339"/>
        <v>0</v>
      </c>
      <c r="S767" s="307">
        <f t="shared" ca="1" si="340"/>
        <v>7.2810000000000015</v>
      </c>
      <c r="T767" s="304">
        <f t="shared" ca="1" si="320"/>
        <v>71.426610000000025</v>
      </c>
      <c r="U767" s="311">
        <f t="shared" ca="1" si="321"/>
        <v>0</v>
      </c>
      <c r="V767" s="306">
        <f t="shared" ca="1" si="322"/>
        <v>1.2257147504389789</v>
      </c>
      <c r="W767" s="304">
        <f t="shared" ca="1" si="323"/>
        <v>57.872349829633336</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1.8230954168850193</v>
      </c>
      <c r="AH767" s="304">
        <f t="shared" ca="1" si="347"/>
        <v>-7.9483731296058551</v>
      </c>
    </row>
    <row r="768" spans="1:34" x14ac:dyDescent="0.2">
      <c r="A768" s="347">
        <f t="shared" ca="1" si="325"/>
        <v>1E-4</v>
      </c>
      <c r="B768" s="304">
        <f t="shared" ca="1" si="326"/>
        <v>34.72370000000101</v>
      </c>
      <c r="D768" s="306">
        <f t="shared" ca="1" si="327"/>
        <v>-0.70378153107893593</v>
      </c>
      <c r="E768" s="307">
        <f t="shared" ca="1" si="328"/>
        <v>-1.8928122393374496</v>
      </c>
      <c r="F768" s="304">
        <f t="shared" ca="1" si="329"/>
        <v>2.0194173954072649</v>
      </c>
      <c r="G768" s="306">
        <f t="shared" ca="1" si="330"/>
        <v>10.619739313024951</v>
      </c>
      <c r="H768" s="307">
        <f t="shared" ca="1" si="331"/>
        <v>-119.46769957332077</v>
      </c>
      <c r="I768" s="304">
        <f t="shared" ca="1" si="332"/>
        <v>119.93877648374539</v>
      </c>
      <c r="J768" s="306">
        <f t="shared" ca="1" si="333"/>
        <v>772.03857426345655</v>
      </c>
      <c r="K768" s="307">
        <f t="shared" ca="1" si="334"/>
        <v>-5.8449425332642502</v>
      </c>
      <c r="L768" s="304">
        <f t="shared" ca="1" si="319"/>
        <v>772.06069936499671</v>
      </c>
      <c r="M768" s="306">
        <f t="shared" ca="1" si="335"/>
        <v>-1.4821372206567531</v>
      </c>
      <c r="N768" s="304">
        <f t="shared" ca="1" si="336"/>
        <v>-84.920207402881971</v>
      </c>
      <c r="P768" s="310">
        <f t="shared" ca="1" si="337"/>
        <v>23</v>
      </c>
      <c r="Q768" s="304">
        <f t="shared" ca="1" si="338"/>
        <v>0</v>
      </c>
      <c r="R768" s="306">
        <f t="shared" ca="1" si="339"/>
        <v>0</v>
      </c>
      <c r="S768" s="307">
        <f t="shared" ca="1" si="340"/>
        <v>7.2810000000000015</v>
      </c>
      <c r="T768" s="304">
        <f t="shared" ca="1" si="320"/>
        <v>71.426610000000025</v>
      </c>
      <c r="U768" s="311">
        <f t="shared" ca="1" si="321"/>
        <v>0</v>
      </c>
      <c r="V768" s="306">
        <f t="shared" ca="1" si="322"/>
        <v>1.2257162147720344</v>
      </c>
      <c r="W768" s="304">
        <f t="shared" ca="1" si="323"/>
        <v>57.872594900298907</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1.8230623867099913</v>
      </c>
      <c r="AH768" s="304">
        <f t="shared" ca="1" si="347"/>
        <v>-7.9484067888522629</v>
      </c>
    </row>
    <row r="769" spans="1:34" x14ac:dyDescent="0.2">
      <c r="A769" s="347">
        <f t="shared" ca="1" si="325"/>
        <v>1E-4</v>
      </c>
      <c r="B769" s="304">
        <f t="shared" ca="1" si="326"/>
        <v>34.723800000001013</v>
      </c>
      <c r="D769" s="306">
        <f t="shared" ca="1" si="327"/>
        <v>-0.7037787775997959</v>
      </c>
      <c r="E769" s="307">
        <f t="shared" ca="1" si="328"/>
        <v>-1.8927782029216216</v>
      </c>
      <c r="F769" s="304">
        <f t="shared" ca="1" si="329"/>
        <v>2.0193845332811349</v>
      </c>
      <c r="G769" s="306">
        <f t="shared" ca="1" si="330"/>
        <v>10.619668935147191</v>
      </c>
      <c r="H769" s="307">
        <f t="shared" ca="1" si="331"/>
        <v>-119.46788885114107</v>
      </c>
      <c r="I769" s="304">
        <f t="shared" ca="1" si="332"/>
        <v>119.93895878671253</v>
      </c>
      <c r="J769" s="306">
        <f t="shared" ca="1" si="333"/>
        <v>772.03857426345655</v>
      </c>
      <c r="K769" s="307">
        <f t="shared" ca="1" si="334"/>
        <v>-5.8568893126854729</v>
      </c>
      <c r="L769" s="304">
        <f t="shared" ca="1" si="319"/>
        <v>772.06078990139872</v>
      </c>
      <c r="M769" s="306">
        <f t="shared" ca="1" si="335"/>
        <v>-1.4821379448641812</v>
      </c>
      <c r="N769" s="304">
        <f t="shared" ca="1" si="336"/>
        <v>-84.92024889691109</v>
      </c>
      <c r="P769" s="310">
        <f t="shared" ca="1" si="337"/>
        <v>23</v>
      </c>
      <c r="Q769" s="304">
        <f t="shared" ca="1" si="338"/>
        <v>0</v>
      </c>
      <c r="R769" s="306">
        <f t="shared" ca="1" si="339"/>
        <v>0</v>
      </c>
      <c r="S769" s="307">
        <f t="shared" ca="1" si="340"/>
        <v>7.2810000000000015</v>
      </c>
      <c r="T769" s="304">
        <f t="shared" ca="1" si="320"/>
        <v>71.426610000000025</v>
      </c>
      <c r="U769" s="311">
        <f t="shared" ca="1" si="321"/>
        <v>0</v>
      </c>
      <c r="V769" s="306">
        <f t="shared" ca="1" si="322"/>
        <v>1.2257176791091593</v>
      </c>
      <c r="W769" s="304">
        <f t="shared" ca="1" si="323"/>
        <v>57.872839968656869</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1.8230293568406841</v>
      </c>
      <c r="AH769" s="304">
        <f t="shared" ca="1" si="347"/>
        <v>-7.9484404477817465</v>
      </c>
    </row>
    <row r="770" spans="1:34" x14ac:dyDescent="0.2">
      <c r="A770" s="347">
        <f t="shared" ca="1" si="325"/>
        <v>1E-4</v>
      </c>
      <c r="B770" s="304">
        <f t="shared" ca="1" si="326"/>
        <v>34.723900000001017</v>
      </c>
      <c r="D770" s="306">
        <f t="shared" ca="1" si="327"/>
        <v>-0.7037760240990909</v>
      </c>
      <c r="E770" s="307">
        <f t="shared" ca="1" si="328"/>
        <v>-1.8927441668262466</v>
      </c>
      <c r="F770" s="304">
        <f t="shared" ca="1" si="329"/>
        <v>2.0193516714905075</v>
      </c>
      <c r="G770" s="306">
        <f t="shared" ca="1" si="330"/>
        <v>10.61959855754478</v>
      </c>
      <c r="H770" s="307">
        <f t="shared" ca="1" si="331"/>
        <v>-119.46807812555775</v>
      </c>
      <c r="I770" s="304">
        <f t="shared" ca="1" si="332"/>
        <v>119.93914108637671</v>
      </c>
      <c r="J770" s="306">
        <f t="shared" ca="1" si="333"/>
        <v>772.03857426345655</v>
      </c>
      <c r="K770" s="307">
        <f t="shared" ca="1" si="334"/>
        <v>-5.8688361110343079</v>
      </c>
      <c r="L770" s="304">
        <f t="shared" ca="1" si="319"/>
        <v>772.06088062279707</v>
      </c>
      <c r="M770" s="306">
        <f t="shared" ca="1" si="335"/>
        <v>-1.4821386690646081</v>
      </c>
      <c r="N770" s="304">
        <f t="shared" ca="1" si="336"/>
        <v>-84.92029039053908</v>
      </c>
      <c r="P770" s="310">
        <f t="shared" ca="1" si="337"/>
        <v>23</v>
      </c>
      <c r="Q770" s="304">
        <f t="shared" ca="1" si="338"/>
        <v>0</v>
      </c>
      <c r="R770" s="306">
        <f t="shared" ca="1" si="339"/>
        <v>0</v>
      </c>
      <c r="S770" s="307">
        <f t="shared" ca="1" si="340"/>
        <v>7.2810000000000015</v>
      </c>
      <c r="T770" s="304">
        <f t="shared" ca="1" si="320"/>
        <v>71.426610000000025</v>
      </c>
      <c r="U770" s="311">
        <f t="shared" ca="1" si="321"/>
        <v>0</v>
      </c>
      <c r="V770" s="306">
        <f t="shared" ca="1" si="322"/>
        <v>1.225719143450354</v>
      </c>
      <c r="W770" s="304">
        <f t="shared" ca="1" si="323"/>
        <v>57.873085034707273</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1.8229963272771057</v>
      </c>
      <c r="AH770" s="304">
        <f t="shared" ca="1" si="347"/>
        <v>-7.9484741063942943</v>
      </c>
    </row>
    <row r="771" spans="1:34" x14ac:dyDescent="0.2">
      <c r="A771" s="347">
        <f t="shared" ca="1" si="325"/>
        <v>1E-4</v>
      </c>
      <c r="B771" s="304">
        <f t="shared" ca="1" si="326"/>
        <v>34.72400000000102</v>
      </c>
      <c r="D771" s="306">
        <f t="shared" ca="1" si="327"/>
        <v>-0.70377327057682482</v>
      </c>
      <c r="E771" s="307">
        <f t="shared" ca="1" si="328"/>
        <v>-1.8927101310513201</v>
      </c>
      <c r="F771" s="304">
        <f t="shared" ca="1" si="329"/>
        <v>2.0193188100353807</v>
      </c>
      <c r="G771" s="306">
        <f t="shared" ca="1" si="330"/>
        <v>10.619528180217722</v>
      </c>
      <c r="H771" s="307">
        <f t="shared" ca="1" si="331"/>
        <v>-119.46826739657085</v>
      </c>
      <c r="I771" s="304">
        <f t="shared" ca="1" si="332"/>
        <v>119.93932338273797</v>
      </c>
      <c r="J771" s="306">
        <f t="shared" ca="1" si="333"/>
        <v>772.03857426345655</v>
      </c>
      <c r="K771" s="307">
        <f t="shared" ca="1" si="334"/>
        <v>-5.8807829283104143</v>
      </c>
      <c r="L771" s="304">
        <f t="shared" ca="1" si="319"/>
        <v>772.06097152919244</v>
      </c>
      <c r="M771" s="306">
        <f t="shared" ca="1" si="335"/>
        <v>-1.4821393932580345</v>
      </c>
      <c r="N771" s="304">
        <f t="shared" ca="1" si="336"/>
        <v>-84.920331883765954</v>
      </c>
      <c r="P771" s="310">
        <f t="shared" ca="1" si="337"/>
        <v>23</v>
      </c>
      <c r="Q771" s="304">
        <f t="shared" ca="1" si="338"/>
        <v>0</v>
      </c>
      <c r="R771" s="306">
        <f t="shared" ca="1" si="339"/>
        <v>0</v>
      </c>
      <c r="S771" s="307">
        <f t="shared" ca="1" si="340"/>
        <v>7.2810000000000015</v>
      </c>
      <c r="T771" s="304">
        <f t="shared" ca="1" si="320"/>
        <v>71.426610000000025</v>
      </c>
      <c r="U771" s="311">
        <f t="shared" ca="1" si="321"/>
        <v>0</v>
      </c>
      <c r="V771" s="306">
        <f t="shared" ca="1" si="322"/>
        <v>1.2257206077956193</v>
      </c>
      <c r="W771" s="304">
        <f t="shared" ca="1" si="323"/>
        <v>57.873330098450154</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1.8229632980192507</v>
      </c>
      <c r="AH771" s="304">
        <f t="shared" ca="1" si="347"/>
        <v>-7.9485077646899134</v>
      </c>
    </row>
    <row r="772" spans="1:34" x14ac:dyDescent="0.2">
      <c r="A772" s="347">
        <f t="shared" ca="1" si="325"/>
        <v>1E-4</v>
      </c>
      <c r="B772" s="304">
        <f t="shared" ca="1" si="326"/>
        <v>34.724100000001023</v>
      </c>
      <c r="D772" s="306">
        <f t="shared" ca="1" si="327"/>
        <v>-0.70377051703299587</v>
      </c>
      <c r="E772" s="307">
        <f t="shared" ca="1" si="328"/>
        <v>-1.8926760955968343</v>
      </c>
      <c r="F772" s="304">
        <f t="shared" ca="1" si="329"/>
        <v>2.0192859489157464</v>
      </c>
      <c r="G772" s="306">
        <f t="shared" ca="1" si="330"/>
        <v>10.61945780316602</v>
      </c>
      <c r="H772" s="307">
        <f t="shared" ca="1" si="331"/>
        <v>-119.46845666418041</v>
      </c>
      <c r="I772" s="304">
        <f t="shared" ca="1" si="332"/>
        <v>119.93950567579631</v>
      </c>
      <c r="J772" s="306">
        <f t="shared" ca="1" si="333"/>
        <v>772.03857426345655</v>
      </c>
      <c r="K772" s="307">
        <f t="shared" ca="1" si="334"/>
        <v>-5.8927297645134518</v>
      </c>
      <c r="L772" s="304">
        <f t="shared" ref="L772:L835" ca="1" si="348">SQRT(pos_x^2+pos_z^2)</f>
        <v>772.06106262058597</v>
      </c>
      <c r="M772" s="306">
        <f t="shared" ca="1" si="335"/>
        <v>-1.4821401174444602</v>
      </c>
      <c r="N772" s="304">
        <f t="shared" ca="1" si="336"/>
        <v>-84.920373376591726</v>
      </c>
      <c r="P772" s="310">
        <f t="shared" ca="1" si="337"/>
        <v>23</v>
      </c>
      <c r="Q772" s="304">
        <f t="shared" ca="1" si="338"/>
        <v>0</v>
      </c>
      <c r="R772" s="306">
        <f t="shared" ca="1" si="339"/>
        <v>0</v>
      </c>
      <c r="S772" s="307">
        <f t="shared" ca="1" si="340"/>
        <v>7.2810000000000015</v>
      </c>
      <c r="T772" s="304">
        <f t="shared" ref="T772:T835" ca="1" si="349">m*g</f>
        <v>71.426610000000025</v>
      </c>
      <c r="U772" s="311">
        <f t="shared" ref="U772:U835" ca="1" si="350">IF(pos_xz&lt;L_rampe,Poids*COS(Beta),0)</f>
        <v>0</v>
      </c>
      <c r="V772" s="306">
        <f t="shared" ref="V772:V835" ca="1" si="351">Rho_moyen*(20000-Alt_rampe-pos_z)/(20000+Alt_rampe+pos_z)</f>
        <v>1.225722072144954</v>
      </c>
      <c r="W772" s="304">
        <f t="shared" ref="W772:W835" ca="1" si="352">1/2*Rho*Sref*Cx*vit_xz^2</f>
        <v>57.873575159885441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1.8229302690671121</v>
      </c>
      <c r="AH772" s="304">
        <f t="shared" ca="1" si="347"/>
        <v>-7.9485414226686091</v>
      </c>
    </row>
    <row r="773" spans="1:34" x14ac:dyDescent="0.2">
      <c r="A773" s="347">
        <f t="shared" ref="A773:A836" ca="1" si="354">IF(B772+0.01&lt;=T_ini+ROUNDUP(Temps_fin_propu,0), 0.01, IF(K772&gt;0, 0.1, 0.0001))</f>
        <v>1E-4</v>
      </c>
      <c r="B773" s="304">
        <f t="shared" ref="B773:B836" ca="1" si="355">B772+pas</f>
        <v>34.724200000001026</v>
      </c>
      <c r="D773" s="306">
        <f t="shared" ref="D773:D836" ca="1" si="356">IF(AND(L772&lt;L_rampe,Poussee&lt;Poids*SIN(M772)),0,(-W772+Poussee)/m*COS(M772)-U772/m*SIN(M772))</f>
        <v>-0.70376776346760472</v>
      </c>
      <c r="E773" s="307">
        <f t="shared" ref="E773:E836" ca="1" si="357">IF(AND(L772&lt;L_rampe,Poussee&lt;Poids*SIN(M772)),0,(-W772+Poussee)/m*SIN(M772)+U772/m*COS(M772)-Poids/m)</f>
        <v>-1.8926420604628005</v>
      </c>
      <c r="F773" s="304">
        <f t="shared" ref="F773:F836" ca="1" si="358">SQRT(acc_x^2+acc_z^2)</f>
        <v>2.0192530881316166</v>
      </c>
      <c r="G773" s="306">
        <f t="shared" ref="G773:G836" ca="1" si="359">G772+acc_x*pas</f>
        <v>10.619387426389673</v>
      </c>
      <c r="H773" s="307">
        <f t="shared" ref="H773:H836" ca="1" si="360">H772+acc_z*pas</f>
        <v>-119.46864592838645</v>
      </c>
      <c r="I773" s="304">
        <f t="shared" ref="I773:I836" ca="1" si="361">SQRT(vit_x^2+vit_z^2)</f>
        <v>119.9396879655518</v>
      </c>
      <c r="J773" s="306">
        <f t="shared" ref="J773:J836" ca="1" si="362">J772+0.5*(vit_x+G772)*pas*(K772&gt;=0)</f>
        <v>772.03857426345655</v>
      </c>
      <c r="K773" s="307">
        <f t="shared" ref="K773:K836" ca="1" si="363">K772+0.5*(vit_z+H772)*pas</f>
        <v>-5.9046766196430802</v>
      </c>
      <c r="L773" s="304">
        <f t="shared" ca="1" si="348"/>
        <v>772.06115389697811</v>
      </c>
      <c r="M773" s="306">
        <f t="shared" ref="M773:M836" ca="1" si="364">IF(AND(L772&gt;L_rampe,G773&gt;0),ATAN2(G773,H773),$M$4)</f>
        <v>-1.482140841623885</v>
      </c>
      <c r="N773" s="304">
        <f t="shared" ref="N773:N836" ca="1" si="365">DEGREES(Beta)</f>
        <v>-84.920414869016383</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7.2810000000000015</v>
      </c>
      <c r="T773" s="304">
        <f t="shared" ca="1" si="349"/>
        <v>71.426610000000025</v>
      </c>
      <c r="U773" s="311">
        <f t="shared" ca="1" si="350"/>
        <v>0</v>
      </c>
      <c r="V773" s="306">
        <f t="shared" ca="1" si="351"/>
        <v>1.2257235364983587</v>
      </c>
      <c r="W773" s="304">
        <f t="shared" ca="1" si="352"/>
        <v>57.873820219013197</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1.822897240420704</v>
      </c>
      <c r="AH773" s="304">
        <f t="shared" ref="AH773:AH836" ca="1" si="376">IF(AND(L772&lt;L_rampe,Poussee&lt;Poids*SIN(M772)), g*SIN(M772), (-W772+Poussee)/m)</f>
        <v>-7.9485750803303707</v>
      </c>
    </row>
    <row r="774" spans="1:34" x14ac:dyDescent="0.2">
      <c r="A774" s="347">
        <f t="shared" ca="1" si="354"/>
        <v>1E-4</v>
      </c>
      <c r="B774" s="304">
        <f t="shared" ca="1" si="355"/>
        <v>34.72430000000103</v>
      </c>
      <c r="D774" s="306">
        <f t="shared" ca="1" si="356"/>
        <v>-0.70376500988065505</v>
      </c>
      <c r="E774" s="307">
        <f t="shared" ca="1" si="357"/>
        <v>-1.8926080256492108</v>
      </c>
      <c r="F774" s="304">
        <f t="shared" ca="1" si="358"/>
        <v>2.0192202276829843</v>
      </c>
      <c r="G774" s="306">
        <f t="shared" ca="1" si="359"/>
        <v>10.619317049888686</v>
      </c>
      <c r="H774" s="307">
        <f t="shared" ca="1" si="360"/>
        <v>-119.46883518918902</v>
      </c>
      <c r="I774" s="304">
        <f t="shared" ca="1" si="361"/>
        <v>119.93987025200447</v>
      </c>
      <c r="J774" s="306">
        <f t="shared" ca="1" si="362"/>
        <v>772.03857426345655</v>
      </c>
      <c r="K774" s="307">
        <f t="shared" ca="1" si="363"/>
        <v>-5.9166234936989586</v>
      </c>
      <c r="L774" s="304">
        <f t="shared" ca="1" si="348"/>
        <v>772.06124535836977</v>
      </c>
      <c r="M774" s="306">
        <f t="shared" ca="1" si="364"/>
        <v>-1.4821415657963097</v>
      </c>
      <c r="N774" s="304">
        <f t="shared" ca="1" si="365"/>
        <v>-84.920456361039953</v>
      </c>
      <c r="P774" s="310">
        <f t="shared" ca="1" si="366"/>
        <v>23</v>
      </c>
      <c r="Q774" s="304">
        <f t="shared" ca="1" si="367"/>
        <v>0</v>
      </c>
      <c r="R774" s="306">
        <f t="shared" ca="1" si="368"/>
        <v>0</v>
      </c>
      <c r="S774" s="307">
        <f t="shared" ca="1" si="369"/>
        <v>7.2810000000000015</v>
      </c>
      <c r="T774" s="304">
        <f t="shared" ca="1" si="349"/>
        <v>71.426610000000025</v>
      </c>
      <c r="U774" s="311">
        <f t="shared" ca="1" si="350"/>
        <v>0</v>
      </c>
      <c r="V774" s="306">
        <f t="shared" ca="1" si="351"/>
        <v>1.2257250008558331</v>
      </c>
      <c r="W774" s="304">
        <f t="shared" ca="1" si="352"/>
        <v>57.874065275833438</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1.822864212080014</v>
      </c>
      <c r="AH774" s="304">
        <f t="shared" ca="1" si="376"/>
        <v>-7.9486087376752073</v>
      </c>
    </row>
    <row r="775" spans="1:34" x14ac:dyDescent="0.2">
      <c r="A775" s="347">
        <f t="shared" ca="1" si="354"/>
        <v>1E-4</v>
      </c>
      <c r="B775" s="304">
        <f t="shared" ca="1" si="355"/>
        <v>34.724400000001033</v>
      </c>
      <c r="D775" s="306">
        <f t="shared" ca="1" si="356"/>
        <v>-0.70376225627214339</v>
      </c>
      <c r="E775" s="307">
        <f t="shared" ca="1" si="357"/>
        <v>-1.8925739911560608</v>
      </c>
      <c r="F775" s="304">
        <f t="shared" ca="1" si="358"/>
        <v>2.0191873675698448</v>
      </c>
      <c r="G775" s="306">
        <f t="shared" ca="1" si="359"/>
        <v>10.619246673663058</v>
      </c>
      <c r="H775" s="307">
        <f t="shared" ca="1" si="360"/>
        <v>-119.46902444658814</v>
      </c>
      <c r="I775" s="304">
        <f t="shared" ca="1" si="361"/>
        <v>119.94005253515432</v>
      </c>
      <c r="J775" s="306">
        <f t="shared" ca="1" si="362"/>
        <v>772.03857426345655</v>
      </c>
      <c r="K775" s="307">
        <f t="shared" ca="1" si="363"/>
        <v>-5.9285703866807475</v>
      </c>
      <c r="L775" s="304">
        <f t="shared" ca="1" si="348"/>
        <v>772.06133700476187</v>
      </c>
      <c r="M775" s="306">
        <f t="shared" ca="1" si="364"/>
        <v>-1.4821422899617338</v>
      </c>
      <c r="N775" s="304">
        <f t="shared" ca="1" si="365"/>
        <v>-84.920497852662422</v>
      </c>
      <c r="P775" s="310">
        <f t="shared" ca="1" si="366"/>
        <v>23</v>
      </c>
      <c r="Q775" s="304">
        <f t="shared" ca="1" si="367"/>
        <v>0</v>
      </c>
      <c r="R775" s="306">
        <f t="shared" ca="1" si="368"/>
        <v>0</v>
      </c>
      <c r="S775" s="307">
        <f t="shared" ca="1" si="369"/>
        <v>7.2810000000000015</v>
      </c>
      <c r="T775" s="304">
        <f t="shared" ca="1" si="349"/>
        <v>71.426610000000025</v>
      </c>
      <c r="U775" s="311">
        <f t="shared" ca="1" si="350"/>
        <v>0</v>
      </c>
      <c r="V775" s="306">
        <f t="shared" ca="1" si="351"/>
        <v>1.2257264652173772</v>
      </c>
      <c r="W775" s="304">
        <f t="shared" ca="1" si="352"/>
        <v>57.874310330346113</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1.8228311840450431</v>
      </c>
      <c r="AH775" s="304">
        <f t="shared" ca="1" si="376"/>
        <v>-7.9486423947031213</v>
      </c>
    </row>
    <row r="776" spans="1:34" x14ac:dyDescent="0.2">
      <c r="A776" s="347">
        <f t="shared" ca="1" si="354"/>
        <v>1E-4</v>
      </c>
      <c r="B776" s="304">
        <f t="shared" ca="1" si="355"/>
        <v>34.724500000001036</v>
      </c>
      <c r="D776" s="306">
        <f t="shared" ca="1" si="356"/>
        <v>-0.70375950264207388</v>
      </c>
      <c r="E776" s="307">
        <f t="shared" ca="1" si="357"/>
        <v>-1.8925399569833585</v>
      </c>
      <c r="F776" s="304">
        <f t="shared" ca="1" si="358"/>
        <v>2.0191545077922077</v>
      </c>
      <c r="G776" s="306">
        <f t="shared" ca="1" si="359"/>
        <v>10.619176297712794</v>
      </c>
      <c r="H776" s="307">
        <f t="shared" ca="1" si="360"/>
        <v>-119.46921370058384</v>
      </c>
      <c r="I776" s="304">
        <f t="shared" ca="1" si="361"/>
        <v>119.9402348150014</v>
      </c>
      <c r="J776" s="306">
        <f t="shared" ca="1" si="362"/>
        <v>772.03857426345655</v>
      </c>
      <c r="K776" s="307">
        <f t="shared" ca="1" si="363"/>
        <v>-5.9405172985881061</v>
      </c>
      <c r="L776" s="304">
        <f t="shared" ca="1" si="348"/>
        <v>772.06142883615519</v>
      </c>
      <c r="M776" s="306">
        <f t="shared" ca="1" si="364"/>
        <v>-1.4821430141201577</v>
      </c>
      <c r="N776" s="304">
        <f t="shared" ca="1" si="365"/>
        <v>-84.920539343883817</v>
      </c>
      <c r="P776" s="310">
        <f t="shared" ca="1" si="366"/>
        <v>23</v>
      </c>
      <c r="Q776" s="304">
        <f t="shared" ca="1" si="367"/>
        <v>0</v>
      </c>
      <c r="R776" s="306">
        <f t="shared" ca="1" si="368"/>
        <v>0</v>
      </c>
      <c r="S776" s="307">
        <f t="shared" ca="1" si="369"/>
        <v>7.2810000000000015</v>
      </c>
      <c r="T776" s="304">
        <f t="shared" ca="1" si="349"/>
        <v>71.426610000000025</v>
      </c>
      <c r="U776" s="311">
        <f t="shared" ca="1" si="350"/>
        <v>0</v>
      </c>
      <c r="V776" s="306">
        <f t="shared" ca="1" si="351"/>
        <v>1.2257279295829915</v>
      </c>
      <c r="W776" s="304">
        <f t="shared" ca="1" si="352"/>
        <v>57.874555382551279</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1.8227981563157964</v>
      </c>
      <c r="AH776" s="304">
        <f t="shared" ca="1" si="376"/>
        <v>-7.9486760514141057</v>
      </c>
    </row>
    <row r="777" spans="1:34" x14ac:dyDescent="0.2">
      <c r="A777" s="347">
        <f t="shared" ca="1" si="354"/>
        <v>1E-4</v>
      </c>
      <c r="B777" s="304">
        <f t="shared" ca="1" si="355"/>
        <v>34.72460000000104</v>
      </c>
      <c r="D777" s="306">
        <f t="shared" ca="1" si="356"/>
        <v>-0.70375674899044516</v>
      </c>
      <c r="E777" s="307">
        <f t="shared" ca="1" si="357"/>
        <v>-1.8925059231310968</v>
      </c>
      <c r="F777" s="304">
        <f t="shared" ca="1" si="358"/>
        <v>2.0191216483500654</v>
      </c>
      <c r="G777" s="306">
        <f t="shared" ca="1" si="359"/>
        <v>10.619105922037896</v>
      </c>
      <c r="H777" s="307">
        <f t="shared" ca="1" si="360"/>
        <v>-119.46940295117615</v>
      </c>
      <c r="I777" s="304">
        <f t="shared" ca="1" si="361"/>
        <v>119.94041709154574</v>
      </c>
      <c r="J777" s="306">
        <f t="shared" ca="1" si="362"/>
        <v>772.03857426345655</v>
      </c>
      <c r="K777" s="307">
        <f t="shared" ca="1" si="363"/>
        <v>-5.952464229420694</v>
      </c>
      <c r="L777" s="304">
        <f t="shared" ca="1" si="348"/>
        <v>772.06152085255053</v>
      </c>
      <c r="M777" s="306">
        <f t="shared" ca="1" si="364"/>
        <v>-1.4821437382715812</v>
      </c>
      <c r="N777" s="304">
        <f t="shared" ca="1" si="365"/>
        <v>-84.920580834704111</v>
      </c>
      <c r="P777" s="310">
        <f t="shared" ca="1" si="366"/>
        <v>23</v>
      </c>
      <c r="Q777" s="304">
        <f t="shared" ca="1" si="367"/>
        <v>0</v>
      </c>
      <c r="R777" s="306">
        <f t="shared" ca="1" si="368"/>
        <v>0</v>
      </c>
      <c r="S777" s="307">
        <f t="shared" ca="1" si="369"/>
        <v>7.2810000000000015</v>
      </c>
      <c r="T777" s="304">
        <f t="shared" ca="1" si="349"/>
        <v>71.426610000000025</v>
      </c>
      <c r="U777" s="311">
        <f t="shared" ca="1" si="350"/>
        <v>0</v>
      </c>
      <c r="V777" s="306">
        <f t="shared" ca="1" si="351"/>
        <v>1.2257293939526746</v>
      </c>
      <c r="W777" s="304">
        <f t="shared" ca="1" si="352"/>
        <v>57.874800432448893</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1.8227651288922688</v>
      </c>
      <c r="AH777" s="304">
        <f t="shared" ca="1" si="376"/>
        <v>-7.9487097078081677</v>
      </c>
    </row>
    <row r="778" spans="1:34" x14ac:dyDescent="0.2">
      <c r="A778" s="347">
        <f t="shared" ca="1" si="354"/>
        <v>1E-4</v>
      </c>
      <c r="B778" s="304">
        <f t="shared" ca="1" si="355"/>
        <v>34.724700000001043</v>
      </c>
      <c r="D778" s="306">
        <f t="shared" ca="1" si="356"/>
        <v>-0.7037539953172598</v>
      </c>
      <c r="E778" s="307">
        <f t="shared" ca="1" si="357"/>
        <v>-1.8924718895992809</v>
      </c>
      <c r="F778" s="304">
        <f t="shared" ca="1" si="358"/>
        <v>2.0190887892434248</v>
      </c>
      <c r="G778" s="306">
        <f t="shared" ca="1" si="359"/>
        <v>10.619035546638365</v>
      </c>
      <c r="H778" s="307">
        <f t="shared" ca="1" si="360"/>
        <v>-119.46959219836511</v>
      </c>
      <c r="I778" s="304">
        <f t="shared" ca="1" si="361"/>
        <v>119.94059936478736</v>
      </c>
      <c r="J778" s="306">
        <f t="shared" ca="1" si="362"/>
        <v>772.03857426345655</v>
      </c>
      <c r="K778" s="307">
        <f t="shared" ca="1" si="363"/>
        <v>-5.9644111791781711</v>
      </c>
      <c r="L778" s="304">
        <f t="shared" ca="1" si="348"/>
        <v>772.06161305394858</v>
      </c>
      <c r="M778" s="306">
        <f t="shared" ca="1" si="364"/>
        <v>-1.4821444624160047</v>
      </c>
      <c r="N778" s="304">
        <f t="shared" ca="1" si="365"/>
        <v>-84.920622325123333</v>
      </c>
      <c r="P778" s="310">
        <f t="shared" ca="1" si="366"/>
        <v>23</v>
      </c>
      <c r="Q778" s="304">
        <f t="shared" ca="1" si="367"/>
        <v>0</v>
      </c>
      <c r="R778" s="306">
        <f t="shared" ca="1" si="368"/>
        <v>0</v>
      </c>
      <c r="S778" s="307">
        <f t="shared" ca="1" si="369"/>
        <v>7.2810000000000015</v>
      </c>
      <c r="T778" s="304">
        <f t="shared" ca="1" si="349"/>
        <v>71.426610000000025</v>
      </c>
      <c r="U778" s="311">
        <f t="shared" ca="1" si="350"/>
        <v>0</v>
      </c>
      <c r="V778" s="306">
        <f t="shared" ca="1" si="351"/>
        <v>1.2257308583264281</v>
      </c>
      <c r="W778" s="304">
        <f t="shared" ca="1" si="352"/>
        <v>57.875045480038992</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1.822732101774462</v>
      </c>
      <c r="AH778" s="304">
        <f t="shared" ca="1" si="376"/>
        <v>-7.9487433638853018</v>
      </c>
    </row>
    <row r="779" spans="1:34" x14ac:dyDescent="0.2">
      <c r="A779" s="347">
        <f t="shared" ca="1" si="354"/>
        <v>1E-4</v>
      </c>
      <c r="B779" s="304">
        <f t="shared" ca="1" si="355"/>
        <v>34.724800000001046</v>
      </c>
      <c r="D779" s="306">
        <f t="shared" ca="1" si="356"/>
        <v>-0.70375124162251634</v>
      </c>
      <c r="E779" s="307">
        <f t="shared" ca="1" si="357"/>
        <v>-1.8924378563879056</v>
      </c>
      <c r="F779" s="304">
        <f t="shared" ca="1" si="358"/>
        <v>2.0190559304722799</v>
      </c>
      <c r="G779" s="306">
        <f t="shared" ca="1" si="359"/>
        <v>10.618965171514203</v>
      </c>
      <c r="H779" s="307">
        <f t="shared" ca="1" si="360"/>
        <v>-119.46978144215075</v>
      </c>
      <c r="I779" s="304">
        <f t="shared" ca="1" si="361"/>
        <v>119.94078163472631</v>
      </c>
      <c r="J779" s="306">
        <f t="shared" ca="1" si="362"/>
        <v>772.03857426345655</v>
      </c>
      <c r="K779" s="307">
        <f t="shared" ca="1" si="363"/>
        <v>-5.9763581478601973</v>
      </c>
      <c r="L779" s="304">
        <f t="shared" ca="1" si="348"/>
        <v>772.06170544035035</v>
      </c>
      <c r="M779" s="306">
        <f t="shared" ca="1" si="364"/>
        <v>-1.4821451865534283</v>
      </c>
      <c r="N779" s="304">
        <f t="shared" ca="1" si="365"/>
        <v>-84.920663815141495</v>
      </c>
      <c r="P779" s="310">
        <f t="shared" ca="1" si="366"/>
        <v>23</v>
      </c>
      <c r="Q779" s="304">
        <f t="shared" ca="1" si="367"/>
        <v>0</v>
      </c>
      <c r="R779" s="306">
        <f t="shared" ca="1" si="368"/>
        <v>0</v>
      </c>
      <c r="S779" s="307">
        <f t="shared" ca="1" si="369"/>
        <v>7.2810000000000015</v>
      </c>
      <c r="T779" s="304">
        <f t="shared" ca="1" si="349"/>
        <v>71.426610000000025</v>
      </c>
      <c r="U779" s="311">
        <f t="shared" ca="1" si="350"/>
        <v>0</v>
      </c>
      <c r="V779" s="306">
        <f t="shared" ca="1" si="351"/>
        <v>1.2257323227042511</v>
      </c>
      <c r="W779" s="304">
        <f t="shared" ca="1" si="352"/>
        <v>57.875290525321581</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1.8226990749623759</v>
      </c>
      <c r="AH779" s="304">
        <f t="shared" ca="1" si="376"/>
        <v>-7.9487770196455134</v>
      </c>
    </row>
    <row r="780" spans="1:34" x14ac:dyDescent="0.2">
      <c r="A780" s="347">
        <f t="shared" ca="1" si="354"/>
        <v>1E-4</v>
      </c>
      <c r="B780" s="304">
        <f t="shared" ca="1" si="355"/>
        <v>34.72490000000105</v>
      </c>
      <c r="D780" s="306">
        <f t="shared" ca="1" si="356"/>
        <v>-0.70374848790621591</v>
      </c>
      <c r="E780" s="307">
        <f t="shared" ca="1" si="357"/>
        <v>-1.8924038234969709</v>
      </c>
      <c r="F780" s="304">
        <f t="shared" ca="1" si="358"/>
        <v>2.0190230720366324</v>
      </c>
      <c r="G780" s="306">
        <f t="shared" ca="1" si="359"/>
        <v>10.618894796665412</v>
      </c>
      <c r="H780" s="307">
        <f t="shared" ca="1" si="360"/>
        <v>-119.4699706825331</v>
      </c>
      <c r="I780" s="304">
        <f t="shared" ca="1" si="361"/>
        <v>119.94096390136261</v>
      </c>
      <c r="J780" s="306">
        <f t="shared" ca="1" si="362"/>
        <v>772.03857426345655</v>
      </c>
      <c r="K780" s="307">
        <f t="shared" ca="1" si="363"/>
        <v>-5.9883051354664314</v>
      </c>
      <c r="L780" s="304">
        <f t="shared" ca="1" si="348"/>
        <v>772.06179801175642</v>
      </c>
      <c r="M780" s="306">
        <f t="shared" ca="1" si="364"/>
        <v>-1.4821459106838519</v>
      </c>
      <c r="N780" s="304">
        <f t="shared" ca="1" si="365"/>
        <v>-84.920705304758584</v>
      </c>
      <c r="P780" s="310">
        <f t="shared" ca="1" si="366"/>
        <v>23</v>
      </c>
      <c r="Q780" s="304">
        <f t="shared" ca="1" si="367"/>
        <v>0</v>
      </c>
      <c r="R780" s="306">
        <f t="shared" ca="1" si="368"/>
        <v>0</v>
      </c>
      <c r="S780" s="307">
        <f t="shared" ca="1" si="369"/>
        <v>7.2810000000000015</v>
      </c>
      <c r="T780" s="304">
        <f t="shared" ca="1" si="349"/>
        <v>71.426610000000025</v>
      </c>
      <c r="U780" s="311">
        <f t="shared" ca="1" si="350"/>
        <v>0</v>
      </c>
      <c r="V780" s="306">
        <f t="shared" ca="1" si="351"/>
        <v>1.2257337870861436</v>
      </c>
      <c r="W780" s="304">
        <f t="shared" ca="1" si="352"/>
        <v>57.875535568296662</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1.8226660484560089</v>
      </c>
      <c r="AH780" s="304">
        <f t="shared" ca="1" si="376"/>
        <v>-7.9488106750888026</v>
      </c>
    </row>
    <row r="781" spans="1:34" x14ac:dyDescent="0.2">
      <c r="A781" s="347">
        <f t="shared" ca="1" si="354"/>
        <v>1E-4</v>
      </c>
      <c r="B781" s="304">
        <f t="shared" ca="1" si="355"/>
        <v>34.725000000001053</v>
      </c>
      <c r="D781" s="306">
        <f t="shared" ca="1" si="356"/>
        <v>-0.70374573416836028</v>
      </c>
      <c r="E781" s="307">
        <f t="shared" ca="1" si="357"/>
        <v>-1.8923697909264758</v>
      </c>
      <c r="F781" s="304">
        <f t="shared" ca="1" si="358"/>
        <v>2.018990213936481</v>
      </c>
      <c r="G781" s="306">
        <f t="shared" ca="1" si="359"/>
        <v>10.618824422091995</v>
      </c>
      <c r="H781" s="307">
        <f t="shared" ca="1" si="360"/>
        <v>-119.4701599195122</v>
      </c>
      <c r="I781" s="304">
        <f t="shared" ca="1" si="361"/>
        <v>119.94114616469628</v>
      </c>
      <c r="J781" s="306">
        <f t="shared" ca="1" si="362"/>
        <v>772.03857426345655</v>
      </c>
      <c r="K781" s="307">
        <f t="shared" ca="1" si="363"/>
        <v>-6.0002521419965333</v>
      </c>
      <c r="L781" s="304">
        <f t="shared" ca="1" si="348"/>
        <v>772.0618907681677</v>
      </c>
      <c r="M781" s="306">
        <f t="shared" ca="1" si="364"/>
        <v>-1.4821466348072758</v>
      </c>
      <c r="N781" s="304">
        <f t="shared" ca="1" si="365"/>
        <v>-84.920746793974615</v>
      </c>
      <c r="P781" s="310">
        <f t="shared" ca="1" si="366"/>
        <v>23</v>
      </c>
      <c r="Q781" s="304">
        <f t="shared" ca="1" si="367"/>
        <v>0</v>
      </c>
      <c r="R781" s="306">
        <f t="shared" ca="1" si="368"/>
        <v>0</v>
      </c>
      <c r="S781" s="307">
        <f t="shared" ca="1" si="369"/>
        <v>7.2810000000000015</v>
      </c>
      <c r="T781" s="304">
        <f t="shared" ca="1" si="349"/>
        <v>71.426610000000025</v>
      </c>
      <c r="U781" s="311">
        <f t="shared" ca="1" si="350"/>
        <v>0</v>
      </c>
      <c r="V781" s="306">
        <f t="shared" ca="1" si="351"/>
        <v>1.2257352514721056</v>
      </c>
      <c r="W781" s="304">
        <f t="shared" ca="1" si="352"/>
        <v>57.87578060896422</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1.8226330222553582</v>
      </c>
      <c r="AH781" s="304">
        <f t="shared" ca="1" si="376"/>
        <v>-7.9488443302151701</v>
      </c>
    </row>
    <row r="782" spans="1:34" x14ac:dyDescent="0.2">
      <c r="A782" s="347">
        <f t="shared" ca="1" si="354"/>
        <v>1E-4</v>
      </c>
      <c r="B782" s="304">
        <f t="shared" ca="1" si="355"/>
        <v>34.725100000001056</v>
      </c>
      <c r="D782" s="306">
        <f t="shared" ca="1" si="356"/>
        <v>-0.70374298040894878</v>
      </c>
      <c r="E782" s="307">
        <f t="shared" ca="1" si="357"/>
        <v>-1.8923357586764231</v>
      </c>
      <c r="F782" s="304">
        <f t="shared" ca="1" si="358"/>
        <v>2.0189573561718297</v>
      </c>
      <c r="G782" s="306">
        <f t="shared" ca="1" si="359"/>
        <v>10.618754047793955</v>
      </c>
      <c r="H782" s="307">
        <f t="shared" ca="1" si="360"/>
        <v>-119.47034915308807</v>
      </c>
      <c r="I782" s="304">
        <f t="shared" ca="1" si="361"/>
        <v>119.94132842472736</v>
      </c>
      <c r="J782" s="306">
        <f t="shared" ca="1" si="362"/>
        <v>772.03857426345655</v>
      </c>
      <c r="K782" s="307">
        <f t="shared" ca="1" si="363"/>
        <v>-6.0121991674501629</v>
      </c>
      <c r="L782" s="304">
        <f t="shared" ca="1" si="348"/>
        <v>772.06198370958521</v>
      </c>
      <c r="M782" s="306">
        <f t="shared" ca="1" si="364"/>
        <v>-1.4821473589236998</v>
      </c>
      <c r="N782" s="304">
        <f t="shared" ca="1" si="365"/>
        <v>-84.920788282789587</v>
      </c>
      <c r="P782" s="310">
        <f t="shared" ca="1" si="366"/>
        <v>23</v>
      </c>
      <c r="Q782" s="304">
        <f t="shared" ca="1" si="367"/>
        <v>0</v>
      </c>
      <c r="R782" s="306">
        <f t="shared" ca="1" si="368"/>
        <v>0</v>
      </c>
      <c r="S782" s="307">
        <f t="shared" ca="1" si="369"/>
        <v>7.2810000000000015</v>
      </c>
      <c r="T782" s="304">
        <f t="shared" ca="1" si="349"/>
        <v>71.426610000000025</v>
      </c>
      <c r="U782" s="311">
        <f t="shared" ca="1" si="350"/>
        <v>0</v>
      </c>
      <c r="V782" s="306">
        <f t="shared" ca="1" si="351"/>
        <v>1.2257367158621373</v>
      </c>
      <c r="W782" s="304">
        <f t="shared" ca="1" si="352"/>
        <v>57.876025647324269</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1.82259999636043</v>
      </c>
      <c r="AH782" s="304">
        <f t="shared" ca="1" si="376"/>
        <v>-7.9488779850246134</v>
      </c>
    </row>
    <row r="783" spans="1:34" x14ac:dyDescent="0.2">
      <c r="A783" s="347">
        <f t="shared" ca="1" si="354"/>
        <v>1E-4</v>
      </c>
      <c r="B783" s="304">
        <f t="shared" ca="1" si="355"/>
        <v>34.72520000000106</v>
      </c>
      <c r="D783" s="306">
        <f t="shared" ca="1" si="356"/>
        <v>-0.70374022662798463</v>
      </c>
      <c r="E783" s="307">
        <f t="shared" ca="1" si="357"/>
        <v>-1.8923017267468101</v>
      </c>
      <c r="F783" s="304">
        <f t="shared" ca="1" si="358"/>
        <v>2.0189244987426762</v>
      </c>
      <c r="G783" s="306">
        <f t="shared" ca="1" si="359"/>
        <v>10.618683673771292</v>
      </c>
      <c r="H783" s="307">
        <f t="shared" ca="1" si="360"/>
        <v>-119.47053838326075</v>
      </c>
      <c r="I783" s="304">
        <f t="shared" ca="1" si="361"/>
        <v>119.94151068145588</v>
      </c>
      <c r="J783" s="306">
        <f t="shared" ca="1" si="362"/>
        <v>772.03857426345655</v>
      </c>
      <c r="K783" s="307">
        <f t="shared" ca="1" si="363"/>
        <v>-6.02414621182698</v>
      </c>
      <c r="L783" s="304">
        <f t="shared" ca="1" si="348"/>
        <v>772.0620768360094</v>
      </c>
      <c r="M783" s="306">
        <f t="shared" ca="1" si="364"/>
        <v>-1.4821480830331244</v>
      </c>
      <c r="N783" s="304">
        <f t="shared" ca="1" si="365"/>
        <v>-84.920829771203529</v>
      </c>
      <c r="P783" s="310">
        <f t="shared" ca="1" si="366"/>
        <v>23</v>
      </c>
      <c r="Q783" s="304">
        <f t="shared" ca="1" si="367"/>
        <v>0</v>
      </c>
      <c r="R783" s="306">
        <f t="shared" ca="1" si="368"/>
        <v>0</v>
      </c>
      <c r="S783" s="307">
        <f t="shared" ca="1" si="369"/>
        <v>7.2810000000000015</v>
      </c>
      <c r="T783" s="304">
        <f t="shared" ca="1" si="349"/>
        <v>71.426610000000025</v>
      </c>
      <c r="U783" s="311">
        <f t="shared" ca="1" si="350"/>
        <v>0</v>
      </c>
      <c r="V783" s="306">
        <f t="shared" ca="1" si="351"/>
        <v>1.2257381802562388</v>
      </c>
      <c r="W783" s="304">
        <f t="shared" ca="1" si="352"/>
        <v>57.876270683376859</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1.82256697077122</v>
      </c>
      <c r="AH783" s="304">
        <f t="shared" ca="1" si="376"/>
        <v>-7.9489116395171351</v>
      </c>
    </row>
    <row r="784" spans="1:34" x14ac:dyDescent="0.2">
      <c r="A784" s="347">
        <f t="shared" ca="1" si="354"/>
        <v>1E-4</v>
      </c>
      <c r="B784" s="304">
        <f t="shared" ca="1" si="355"/>
        <v>34.725300000001063</v>
      </c>
      <c r="D784" s="306">
        <f t="shared" ca="1" si="356"/>
        <v>-0.70373747282546473</v>
      </c>
      <c r="E784" s="307">
        <f t="shared" ca="1" si="357"/>
        <v>-1.8922676951376296</v>
      </c>
      <c r="F784" s="304">
        <f t="shared" ca="1" si="358"/>
        <v>2.0188916416490135</v>
      </c>
      <c r="G784" s="306">
        <f t="shared" ca="1" si="359"/>
        <v>10.618613300024009</v>
      </c>
      <c r="H784" s="307">
        <f t="shared" ca="1" si="360"/>
        <v>-119.47072761003025</v>
      </c>
      <c r="I784" s="304">
        <f t="shared" ca="1" si="361"/>
        <v>119.94169293488187</v>
      </c>
      <c r="J784" s="306">
        <f t="shared" ca="1" si="362"/>
        <v>772.03857426345655</v>
      </c>
      <c r="K784" s="307">
        <f t="shared" ca="1" si="363"/>
        <v>-6.0360932751266443</v>
      </c>
      <c r="L784" s="304">
        <f t="shared" ca="1" si="348"/>
        <v>772.06217014744141</v>
      </c>
      <c r="M784" s="306">
        <f t="shared" ca="1" si="364"/>
        <v>-1.4821488071355493</v>
      </c>
      <c r="N784" s="304">
        <f t="shared" ca="1" si="365"/>
        <v>-84.920871259216412</v>
      </c>
      <c r="P784" s="310">
        <f t="shared" ca="1" si="366"/>
        <v>23</v>
      </c>
      <c r="Q784" s="304">
        <f t="shared" ca="1" si="367"/>
        <v>0</v>
      </c>
      <c r="R784" s="306">
        <f t="shared" ca="1" si="368"/>
        <v>0</v>
      </c>
      <c r="S784" s="307">
        <f t="shared" ca="1" si="369"/>
        <v>7.2810000000000015</v>
      </c>
      <c r="T784" s="304">
        <f t="shared" ca="1" si="349"/>
        <v>71.426610000000025</v>
      </c>
      <c r="U784" s="311">
        <f t="shared" ca="1" si="350"/>
        <v>0</v>
      </c>
      <c r="V784" s="306">
        <f t="shared" ca="1" si="351"/>
        <v>1.2257396446544095</v>
      </c>
      <c r="W784" s="304">
        <f t="shared" ca="1" si="352"/>
        <v>57.876515717121933</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1.8225339454877236</v>
      </c>
      <c r="AH784" s="304">
        <f t="shared" ca="1" si="376"/>
        <v>-7.9489452936927414</v>
      </c>
    </row>
    <row r="785" spans="1:34" x14ac:dyDescent="0.2">
      <c r="A785" s="347">
        <f t="shared" ca="1" si="354"/>
        <v>1E-4</v>
      </c>
      <c r="B785" s="304">
        <f t="shared" ca="1" si="355"/>
        <v>34.725400000001066</v>
      </c>
      <c r="D785" s="306">
        <f t="shared" ca="1" si="356"/>
        <v>-0.70373471900139306</v>
      </c>
      <c r="E785" s="307">
        <f t="shared" ca="1" si="357"/>
        <v>-1.8922336638488915</v>
      </c>
      <c r="F785" s="304">
        <f t="shared" ca="1" si="358"/>
        <v>2.0188587848908526</v>
      </c>
      <c r="G785" s="306">
        <f t="shared" ca="1" si="359"/>
        <v>10.618542926552109</v>
      </c>
      <c r="H785" s="307">
        <f t="shared" ca="1" si="360"/>
        <v>-119.47091683339664</v>
      </c>
      <c r="I785" s="304">
        <f t="shared" ca="1" si="361"/>
        <v>119.94187518500537</v>
      </c>
      <c r="J785" s="306">
        <f t="shared" ca="1" si="362"/>
        <v>772.03857426345655</v>
      </c>
      <c r="K785" s="307">
        <f t="shared" ca="1" si="363"/>
        <v>-6.0480403573488157</v>
      </c>
      <c r="L785" s="304">
        <f t="shared" ca="1" si="348"/>
        <v>772.06226364388181</v>
      </c>
      <c r="M785" s="306">
        <f t="shared" ca="1" si="364"/>
        <v>-1.4821495312309749</v>
      </c>
      <c r="N785" s="304">
        <f t="shared" ca="1" si="365"/>
        <v>-84.920912746828265</v>
      </c>
      <c r="P785" s="310">
        <f t="shared" ca="1" si="366"/>
        <v>23</v>
      </c>
      <c r="Q785" s="304">
        <f t="shared" ca="1" si="367"/>
        <v>0</v>
      </c>
      <c r="R785" s="306">
        <f t="shared" ca="1" si="368"/>
        <v>0</v>
      </c>
      <c r="S785" s="307">
        <f t="shared" ca="1" si="369"/>
        <v>7.2810000000000015</v>
      </c>
      <c r="T785" s="304">
        <f t="shared" ca="1" si="349"/>
        <v>71.426610000000025</v>
      </c>
      <c r="U785" s="311">
        <f t="shared" ca="1" si="350"/>
        <v>0</v>
      </c>
      <c r="V785" s="306">
        <f t="shared" ca="1" si="351"/>
        <v>1.2257411090566495</v>
      </c>
      <c r="W785" s="304">
        <f t="shared" ca="1" si="352"/>
        <v>57.876760748559505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1.8225009205099454</v>
      </c>
      <c r="AH785" s="304">
        <f t="shared" ca="1" si="376"/>
        <v>-7.9489789475514243</v>
      </c>
    </row>
    <row r="786" spans="1:34" x14ac:dyDescent="0.2">
      <c r="A786" s="347">
        <f t="shared" ca="1" si="354"/>
        <v>1E-4</v>
      </c>
      <c r="B786" s="304">
        <f t="shared" ca="1" si="355"/>
        <v>34.72550000000107</v>
      </c>
      <c r="D786" s="306">
        <f t="shared" ca="1" si="356"/>
        <v>-0.70373196515576786</v>
      </c>
      <c r="E786" s="307">
        <f t="shared" ca="1" si="357"/>
        <v>-1.8921996328805921</v>
      </c>
      <c r="F786" s="304">
        <f t="shared" ca="1" si="358"/>
        <v>2.0188259284681891</v>
      </c>
      <c r="G786" s="306">
        <f t="shared" ca="1" si="359"/>
        <v>10.618472553355593</v>
      </c>
      <c r="H786" s="307">
        <f t="shared" ca="1" si="360"/>
        <v>-119.47110605335993</v>
      </c>
      <c r="I786" s="304">
        <f t="shared" ca="1" si="361"/>
        <v>119.9420574318264</v>
      </c>
      <c r="J786" s="306">
        <f t="shared" ca="1" si="362"/>
        <v>772.03857426345655</v>
      </c>
      <c r="K786" s="307">
        <f t="shared" ca="1" si="363"/>
        <v>-6.0599874584931532</v>
      </c>
      <c r="L786" s="304">
        <f t="shared" ca="1" si="348"/>
        <v>772.0623573253315</v>
      </c>
      <c r="M786" s="306">
        <f t="shared" ca="1" si="364"/>
        <v>-1.4821502553194013</v>
      </c>
      <c r="N786" s="304">
        <f t="shared" ca="1" si="365"/>
        <v>-84.920954234039087</v>
      </c>
      <c r="P786" s="310">
        <f t="shared" ca="1" si="366"/>
        <v>23</v>
      </c>
      <c r="Q786" s="304">
        <f t="shared" ca="1" si="367"/>
        <v>0</v>
      </c>
      <c r="R786" s="306">
        <f t="shared" ca="1" si="368"/>
        <v>0</v>
      </c>
      <c r="S786" s="307">
        <f t="shared" ca="1" si="369"/>
        <v>7.2810000000000015</v>
      </c>
      <c r="T786" s="304">
        <f t="shared" ca="1" si="349"/>
        <v>71.426610000000025</v>
      </c>
      <c r="U786" s="311">
        <f t="shared" ca="1" si="350"/>
        <v>0</v>
      </c>
      <c r="V786" s="306">
        <f t="shared" ca="1" si="351"/>
        <v>1.2257425734629588</v>
      </c>
      <c r="W786" s="304">
        <f t="shared" ca="1" si="352"/>
        <v>57.87700577768959</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1.8224678958378879</v>
      </c>
      <c r="AH786" s="304">
        <f t="shared" ca="1" si="376"/>
        <v>-7.9490126010931865</v>
      </c>
    </row>
    <row r="787" spans="1:34" x14ac:dyDescent="0.2">
      <c r="A787" s="347">
        <f t="shared" ca="1" si="354"/>
        <v>1E-4</v>
      </c>
      <c r="B787" s="304">
        <f t="shared" ca="1" si="355"/>
        <v>34.725600000001073</v>
      </c>
      <c r="D787" s="306">
        <f t="shared" ca="1" si="356"/>
        <v>-0.70372921128859078</v>
      </c>
      <c r="E787" s="307">
        <f t="shared" ca="1" si="357"/>
        <v>-1.8921656022327289</v>
      </c>
      <c r="F787" s="304">
        <f t="shared" ca="1" si="358"/>
        <v>2.0187930723810221</v>
      </c>
      <c r="G787" s="306">
        <f t="shared" ca="1" si="359"/>
        <v>10.618402180434463</v>
      </c>
      <c r="H787" s="307">
        <f t="shared" ca="1" si="360"/>
        <v>-119.47129526992016</v>
      </c>
      <c r="I787" s="304">
        <f t="shared" ca="1" si="361"/>
        <v>119.94223967534499</v>
      </c>
      <c r="J787" s="306">
        <f t="shared" ca="1" si="362"/>
        <v>772.03857426345655</v>
      </c>
      <c r="K787" s="307">
        <f t="shared" ca="1" si="363"/>
        <v>-6.0719345785593175</v>
      </c>
      <c r="L787" s="304">
        <f t="shared" ca="1" si="348"/>
        <v>772.06245119179118</v>
      </c>
      <c r="M787" s="306">
        <f t="shared" ca="1" si="364"/>
        <v>-1.4821509794008283</v>
      </c>
      <c r="N787" s="304">
        <f t="shared" ca="1" si="365"/>
        <v>-84.920995720848879</v>
      </c>
      <c r="P787" s="310">
        <f t="shared" ca="1" si="366"/>
        <v>23</v>
      </c>
      <c r="Q787" s="304">
        <f t="shared" ca="1" si="367"/>
        <v>0</v>
      </c>
      <c r="R787" s="306">
        <f t="shared" ca="1" si="368"/>
        <v>0</v>
      </c>
      <c r="S787" s="307">
        <f t="shared" ca="1" si="369"/>
        <v>7.2810000000000015</v>
      </c>
      <c r="T787" s="304">
        <f t="shared" ca="1" si="349"/>
        <v>71.426610000000025</v>
      </c>
      <c r="U787" s="311">
        <f t="shared" ca="1" si="350"/>
        <v>0</v>
      </c>
      <c r="V787" s="306">
        <f t="shared" ca="1" si="351"/>
        <v>1.225744037873338</v>
      </c>
      <c r="W787" s="304">
        <f t="shared" ca="1" si="352"/>
        <v>57.877250804512222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1.8224348714715477</v>
      </c>
      <c r="AH787" s="304">
        <f t="shared" ca="1" si="376"/>
        <v>-7.9490462543180298</v>
      </c>
    </row>
    <row r="788" spans="1:34" x14ac:dyDescent="0.2">
      <c r="A788" s="347">
        <f t="shared" ca="1" si="354"/>
        <v>1E-4</v>
      </c>
      <c r="B788" s="304">
        <f t="shared" ca="1" si="355"/>
        <v>34.725700000001076</v>
      </c>
      <c r="D788" s="306">
        <f t="shared" ca="1" si="356"/>
        <v>-0.70372645739986339</v>
      </c>
      <c r="E788" s="307">
        <f t="shared" ca="1" si="357"/>
        <v>-1.8921315719052973</v>
      </c>
      <c r="F788" s="304">
        <f t="shared" ca="1" si="358"/>
        <v>2.0187602166293481</v>
      </c>
      <c r="G788" s="306">
        <f t="shared" ca="1" si="359"/>
        <v>10.618331807788724</v>
      </c>
      <c r="H788" s="307">
        <f t="shared" ca="1" si="360"/>
        <v>-119.47148448307735</v>
      </c>
      <c r="I788" s="304">
        <f t="shared" ca="1" si="361"/>
        <v>119.94242191556117</v>
      </c>
      <c r="J788" s="306">
        <f t="shared" ca="1" si="362"/>
        <v>772.03857426345655</v>
      </c>
      <c r="K788" s="307">
        <f t="shared" ca="1" si="363"/>
        <v>-6.0838817175469675</v>
      </c>
      <c r="L788" s="304">
        <f t="shared" ca="1" si="348"/>
        <v>772.06254524326187</v>
      </c>
      <c r="M788" s="306">
        <f t="shared" ca="1" si="364"/>
        <v>-1.4821517034752563</v>
      </c>
      <c r="N788" s="304">
        <f t="shared" ca="1" si="365"/>
        <v>-84.921037207257655</v>
      </c>
      <c r="P788" s="310">
        <f t="shared" ca="1" si="366"/>
        <v>23</v>
      </c>
      <c r="Q788" s="304">
        <f t="shared" ca="1" si="367"/>
        <v>0</v>
      </c>
      <c r="R788" s="306">
        <f t="shared" ca="1" si="368"/>
        <v>0</v>
      </c>
      <c r="S788" s="307">
        <f t="shared" ca="1" si="369"/>
        <v>7.2810000000000015</v>
      </c>
      <c r="T788" s="304">
        <f t="shared" ca="1" si="349"/>
        <v>71.426610000000025</v>
      </c>
      <c r="U788" s="311">
        <f t="shared" ca="1" si="350"/>
        <v>0</v>
      </c>
      <c r="V788" s="306">
        <f t="shared" ca="1" si="351"/>
        <v>1.2257455022877866</v>
      </c>
      <c r="W788" s="304">
        <f t="shared" ca="1" si="352"/>
        <v>57.877495829027374</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1.8224018474109176</v>
      </c>
      <c r="AH788" s="304">
        <f t="shared" ca="1" si="376"/>
        <v>-7.9490799072259595</v>
      </c>
    </row>
    <row r="789" spans="1:34" x14ac:dyDescent="0.2">
      <c r="A789" s="347">
        <f t="shared" ca="1" si="354"/>
        <v>1E-4</v>
      </c>
      <c r="B789" s="304">
        <f t="shared" ca="1" si="355"/>
        <v>34.72580000000108</v>
      </c>
      <c r="D789" s="306">
        <f t="shared" ca="1" si="356"/>
        <v>-0.70372370348958513</v>
      </c>
      <c r="E789" s="307">
        <f t="shared" ca="1" si="357"/>
        <v>-1.8920975418983037</v>
      </c>
      <c r="F789" s="304">
        <f t="shared" ca="1" si="358"/>
        <v>2.0187273612131729</v>
      </c>
      <c r="G789" s="306">
        <f t="shared" ca="1" si="359"/>
        <v>10.618261435418376</v>
      </c>
      <c r="H789" s="307">
        <f t="shared" ca="1" si="360"/>
        <v>-119.47167369283154</v>
      </c>
      <c r="I789" s="304">
        <f t="shared" ca="1" si="361"/>
        <v>119.94260415247498</v>
      </c>
      <c r="J789" s="306">
        <f t="shared" ca="1" si="362"/>
        <v>772.03857426345655</v>
      </c>
      <c r="K789" s="307">
        <f t="shared" ca="1" si="363"/>
        <v>-6.095828875455763</v>
      </c>
      <c r="L789" s="304">
        <f t="shared" ca="1" si="348"/>
        <v>772.06263947974423</v>
      </c>
      <c r="M789" s="306">
        <f t="shared" ca="1" si="364"/>
        <v>-1.4821524275426852</v>
      </c>
      <c r="N789" s="304">
        <f t="shared" ca="1" si="365"/>
        <v>-84.921078693265414</v>
      </c>
      <c r="P789" s="310">
        <f t="shared" ca="1" si="366"/>
        <v>23</v>
      </c>
      <c r="Q789" s="304">
        <f t="shared" ca="1" si="367"/>
        <v>0</v>
      </c>
      <c r="R789" s="306">
        <f t="shared" ca="1" si="368"/>
        <v>0</v>
      </c>
      <c r="S789" s="307">
        <f t="shared" ca="1" si="369"/>
        <v>7.2810000000000015</v>
      </c>
      <c r="T789" s="304">
        <f t="shared" ca="1" si="349"/>
        <v>71.426610000000025</v>
      </c>
      <c r="U789" s="311">
        <f t="shared" ca="1" si="350"/>
        <v>0</v>
      </c>
      <c r="V789" s="306">
        <f t="shared" ca="1" si="351"/>
        <v>1.2257469667063043</v>
      </c>
      <c r="W789" s="304">
        <f t="shared" ca="1" si="352"/>
        <v>57.877740851235068</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1.8223688236560047</v>
      </c>
      <c r="AH789" s="304">
        <f t="shared" ca="1" si="376"/>
        <v>-7.9491135598169702</v>
      </c>
    </row>
    <row r="790" spans="1:34" x14ac:dyDescent="0.2">
      <c r="A790" s="347">
        <f t="shared" ca="1" si="354"/>
        <v>1E-4</v>
      </c>
      <c r="B790" s="304">
        <f t="shared" ca="1" si="355"/>
        <v>34.725900000001083</v>
      </c>
      <c r="D790" s="306">
        <f t="shared" ca="1" si="356"/>
        <v>-0.70372094955775788</v>
      </c>
      <c r="E790" s="307">
        <f t="shared" ca="1" si="357"/>
        <v>-1.8920635122117417</v>
      </c>
      <c r="F790" s="304">
        <f t="shared" ca="1" si="358"/>
        <v>2.0186945061324915</v>
      </c>
      <c r="G790" s="306">
        <f t="shared" ca="1" si="359"/>
        <v>10.618191063323419</v>
      </c>
      <c r="H790" s="307">
        <f t="shared" ca="1" si="360"/>
        <v>-119.47186289918277</v>
      </c>
      <c r="I790" s="304">
        <f t="shared" ca="1" si="361"/>
        <v>119.94278638608645</v>
      </c>
      <c r="J790" s="306">
        <f t="shared" ca="1" si="362"/>
        <v>772.03857426345655</v>
      </c>
      <c r="K790" s="307">
        <f t="shared" ca="1" si="363"/>
        <v>-6.1077760522853639</v>
      </c>
      <c r="L790" s="304">
        <f t="shared" ca="1" si="348"/>
        <v>772.06273390123908</v>
      </c>
      <c r="M790" s="306">
        <f t="shared" ca="1" si="364"/>
        <v>-1.482153151603115</v>
      </c>
      <c r="N790" s="304">
        <f t="shared" ca="1" si="365"/>
        <v>-84.921120178872158</v>
      </c>
      <c r="P790" s="310">
        <f t="shared" ca="1" si="366"/>
        <v>23</v>
      </c>
      <c r="Q790" s="304">
        <f t="shared" ca="1" si="367"/>
        <v>0</v>
      </c>
      <c r="R790" s="306">
        <f t="shared" ca="1" si="368"/>
        <v>0</v>
      </c>
      <c r="S790" s="307">
        <f t="shared" ca="1" si="369"/>
        <v>7.2810000000000015</v>
      </c>
      <c r="T790" s="304">
        <f t="shared" ca="1" si="349"/>
        <v>71.426610000000025</v>
      </c>
      <c r="U790" s="311">
        <f t="shared" ca="1" si="350"/>
        <v>0</v>
      </c>
      <c r="V790" s="306">
        <f t="shared" ca="1" si="351"/>
        <v>1.2257484311288913</v>
      </c>
      <c r="W790" s="304">
        <f t="shared" ca="1" si="352"/>
        <v>57.87798587113528</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1.8223358002068064</v>
      </c>
      <c r="AH790" s="304">
        <f t="shared" ca="1" si="376"/>
        <v>-7.9491472120910665</v>
      </c>
    </row>
    <row r="791" spans="1:34" x14ac:dyDescent="0.2">
      <c r="A791" s="347">
        <f t="shared" ca="1" si="354"/>
        <v>1E-4</v>
      </c>
      <c r="B791" s="304">
        <f t="shared" ca="1" si="355"/>
        <v>34.726000000001086</v>
      </c>
      <c r="D791" s="306">
        <f t="shared" ca="1" si="356"/>
        <v>-0.70371819560438253</v>
      </c>
      <c r="E791" s="307">
        <f t="shared" ca="1" si="357"/>
        <v>-1.8920294828456159</v>
      </c>
      <c r="F791" s="304">
        <f t="shared" ca="1" si="358"/>
        <v>2.0186616513873088</v>
      </c>
      <c r="G791" s="306">
        <f t="shared" ca="1" si="359"/>
        <v>10.618120691503858</v>
      </c>
      <c r="H791" s="307">
        <f t="shared" ca="1" si="360"/>
        <v>-119.47205210213104</v>
      </c>
      <c r="I791" s="304">
        <f t="shared" ca="1" si="361"/>
        <v>119.94296861639559</v>
      </c>
      <c r="J791" s="306">
        <f t="shared" ca="1" si="362"/>
        <v>772.03857426345655</v>
      </c>
      <c r="K791" s="307">
        <f t="shared" ca="1" si="363"/>
        <v>-6.11972324803543</v>
      </c>
      <c r="L791" s="304">
        <f t="shared" ca="1" si="348"/>
        <v>772.06282850774733</v>
      </c>
      <c r="M791" s="306">
        <f t="shared" ca="1" si="364"/>
        <v>-1.4821538756565462</v>
      </c>
      <c r="N791" s="304">
        <f t="shared" ca="1" si="365"/>
        <v>-84.9211616640779</v>
      </c>
      <c r="P791" s="310">
        <f t="shared" ca="1" si="366"/>
        <v>23</v>
      </c>
      <c r="Q791" s="304">
        <f t="shared" ca="1" si="367"/>
        <v>0</v>
      </c>
      <c r="R791" s="306">
        <f t="shared" ca="1" si="368"/>
        <v>0</v>
      </c>
      <c r="S791" s="307">
        <f t="shared" ca="1" si="369"/>
        <v>7.2810000000000015</v>
      </c>
      <c r="T791" s="304">
        <f t="shared" ca="1" si="349"/>
        <v>71.426610000000025</v>
      </c>
      <c r="U791" s="311">
        <f t="shared" ca="1" si="350"/>
        <v>0</v>
      </c>
      <c r="V791" s="306">
        <f t="shared" ca="1" si="351"/>
        <v>1.2257498955555479</v>
      </c>
      <c r="W791" s="304">
        <f t="shared" ca="1" si="352"/>
        <v>57.878230888728048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1.8223027770633244</v>
      </c>
      <c r="AH791" s="304">
        <f t="shared" ca="1" si="376"/>
        <v>-7.9491808640482446</v>
      </c>
    </row>
    <row r="792" spans="1:34" x14ac:dyDescent="0.2">
      <c r="A792" s="347">
        <f t="shared" ca="1" si="354"/>
        <v>1E-4</v>
      </c>
      <c r="B792" s="304">
        <f t="shared" ca="1" si="355"/>
        <v>34.72610000000109</v>
      </c>
      <c r="D792" s="306">
        <f t="shared" ca="1" si="356"/>
        <v>-0.70371544162945721</v>
      </c>
      <c r="E792" s="307">
        <f t="shared" ca="1" si="357"/>
        <v>-1.8919954537999208</v>
      </c>
      <c r="F792" s="304">
        <f t="shared" ca="1" si="358"/>
        <v>2.0186287969776191</v>
      </c>
      <c r="G792" s="306">
        <f t="shared" ca="1" si="359"/>
        <v>10.618050319959695</v>
      </c>
      <c r="H792" s="307">
        <f t="shared" ca="1" si="360"/>
        <v>-119.47224130167642</v>
      </c>
      <c r="I792" s="304">
        <f t="shared" ca="1" si="361"/>
        <v>119.94315084340244</v>
      </c>
      <c r="J792" s="306">
        <f t="shared" ca="1" si="362"/>
        <v>772.03857426345655</v>
      </c>
      <c r="K792" s="307">
        <f t="shared" ca="1" si="363"/>
        <v>-6.1316704627056202</v>
      </c>
      <c r="L792" s="304">
        <f t="shared" ca="1" si="348"/>
        <v>772.06292329926964</v>
      </c>
      <c r="M792" s="306">
        <f t="shared" ca="1" si="364"/>
        <v>-1.4821545997029786</v>
      </c>
      <c r="N792" s="304">
        <f t="shared" ca="1" si="365"/>
        <v>-84.921203148882654</v>
      </c>
      <c r="P792" s="310">
        <f t="shared" ca="1" si="366"/>
        <v>23</v>
      </c>
      <c r="Q792" s="304">
        <f t="shared" ca="1" si="367"/>
        <v>0</v>
      </c>
      <c r="R792" s="306">
        <f t="shared" ca="1" si="368"/>
        <v>0</v>
      </c>
      <c r="S792" s="307">
        <f t="shared" ca="1" si="369"/>
        <v>7.2810000000000015</v>
      </c>
      <c r="T792" s="304">
        <f t="shared" ca="1" si="349"/>
        <v>71.426610000000025</v>
      </c>
      <c r="U792" s="311">
        <f t="shared" ca="1" si="350"/>
        <v>0</v>
      </c>
      <c r="V792" s="306">
        <f t="shared" ca="1" si="351"/>
        <v>1.2257513599862733</v>
      </c>
      <c r="W792" s="304">
        <f t="shared" ca="1" si="352"/>
        <v>57.878475904013314</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1.8222697542255544</v>
      </c>
      <c r="AH792" s="304">
        <f t="shared" ca="1" si="376"/>
        <v>-7.9492145156885092</v>
      </c>
    </row>
    <row r="793" spans="1:34" x14ac:dyDescent="0.2">
      <c r="A793" s="347">
        <f t="shared" ca="1" si="354"/>
        <v>1E-4</v>
      </c>
      <c r="B793" s="304">
        <f t="shared" ca="1" si="355"/>
        <v>34.726200000001093</v>
      </c>
      <c r="D793" s="306">
        <f t="shared" ca="1" si="356"/>
        <v>-0.70371268763298478</v>
      </c>
      <c r="E793" s="307">
        <f t="shared" ca="1" si="357"/>
        <v>-1.8919614250746655</v>
      </c>
      <c r="F793" s="304">
        <f t="shared" ca="1" si="358"/>
        <v>2.0185959429034326</v>
      </c>
      <c r="G793" s="306">
        <f t="shared" ca="1" si="359"/>
        <v>10.617979948690932</v>
      </c>
      <c r="H793" s="307">
        <f t="shared" ca="1" si="360"/>
        <v>-119.47243049781893</v>
      </c>
      <c r="I793" s="304">
        <f t="shared" ca="1" si="361"/>
        <v>119.94333306710706</v>
      </c>
      <c r="J793" s="306">
        <f t="shared" ca="1" si="362"/>
        <v>772.03857426345655</v>
      </c>
      <c r="K793" s="307">
        <f t="shared" ca="1" si="363"/>
        <v>-6.1436176962955953</v>
      </c>
      <c r="L793" s="304">
        <f t="shared" ca="1" si="348"/>
        <v>772.06301827580694</v>
      </c>
      <c r="M793" s="306">
        <f t="shared" ca="1" si="364"/>
        <v>-1.4821553237424123</v>
      </c>
      <c r="N793" s="304">
        <f t="shared" ca="1" si="365"/>
        <v>-84.921244633286406</v>
      </c>
      <c r="P793" s="310">
        <f t="shared" ca="1" si="366"/>
        <v>23</v>
      </c>
      <c r="Q793" s="304">
        <f t="shared" ca="1" si="367"/>
        <v>0</v>
      </c>
      <c r="R793" s="306">
        <f t="shared" ca="1" si="368"/>
        <v>0</v>
      </c>
      <c r="S793" s="307">
        <f t="shared" ca="1" si="369"/>
        <v>7.2810000000000015</v>
      </c>
      <c r="T793" s="304">
        <f t="shared" ca="1" si="349"/>
        <v>71.426610000000025</v>
      </c>
      <c r="U793" s="311">
        <f t="shared" ca="1" si="350"/>
        <v>0</v>
      </c>
      <c r="V793" s="306">
        <f t="shared" ca="1" si="351"/>
        <v>1.225752824421068</v>
      </c>
      <c r="W793" s="304">
        <f t="shared" ca="1" si="352"/>
        <v>57.87872091699117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1.8222367316935033</v>
      </c>
      <c r="AH793" s="304">
        <f t="shared" ca="1" si="376"/>
        <v>-7.9492481670118531</v>
      </c>
    </row>
    <row r="794" spans="1:34" x14ac:dyDescent="0.2">
      <c r="A794" s="347">
        <f t="shared" ca="1" si="354"/>
        <v>1E-4</v>
      </c>
      <c r="B794" s="304">
        <f t="shared" ca="1" si="355"/>
        <v>34.726300000001096</v>
      </c>
      <c r="D794" s="306">
        <f t="shared" ca="1" si="356"/>
        <v>-0.70370993361496581</v>
      </c>
      <c r="E794" s="307">
        <f t="shared" ca="1" si="357"/>
        <v>-1.8919273966698356</v>
      </c>
      <c r="F794" s="304">
        <f t="shared" ca="1" si="358"/>
        <v>2.0185630891647359</v>
      </c>
      <c r="G794" s="306">
        <f t="shared" ca="1" si="359"/>
        <v>10.617909577697571</v>
      </c>
      <c r="H794" s="307">
        <f t="shared" ca="1" si="360"/>
        <v>-119.4726196905586</v>
      </c>
      <c r="I794" s="304">
        <f t="shared" ca="1" si="361"/>
        <v>119.94351528750944</v>
      </c>
      <c r="J794" s="306">
        <f t="shared" ca="1" si="362"/>
        <v>772.03857426345655</v>
      </c>
      <c r="K794" s="307">
        <f t="shared" ca="1" si="363"/>
        <v>-6.1555649488050141</v>
      </c>
      <c r="L794" s="304">
        <f t="shared" ca="1" si="348"/>
        <v>772.0631134373599</v>
      </c>
      <c r="M794" s="306">
        <f t="shared" ca="1" si="364"/>
        <v>-1.4821560477748477</v>
      </c>
      <c r="N794" s="304">
        <f t="shared" ca="1" si="365"/>
        <v>-84.921286117289185</v>
      </c>
      <c r="P794" s="310">
        <f t="shared" ca="1" si="366"/>
        <v>23</v>
      </c>
      <c r="Q794" s="304">
        <f t="shared" ca="1" si="367"/>
        <v>0</v>
      </c>
      <c r="R794" s="306">
        <f t="shared" ca="1" si="368"/>
        <v>0</v>
      </c>
      <c r="S794" s="307">
        <f t="shared" ca="1" si="369"/>
        <v>7.2810000000000015</v>
      </c>
      <c r="T794" s="304">
        <f t="shared" ca="1" si="349"/>
        <v>71.426610000000025</v>
      </c>
      <c r="U794" s="311">
        <f t="shared" ca="1" si="350"/>
        <v>0</v>
      </c>
      <c r="V794" s="306">
        <f t="shared" ca="1" si="351"/>
        <v>1.225754288859932</v>
      </c>
      <c r="W794" s="304">
        <f t="shared" ca="1" si="352"/>
        <v>57.878965927661575</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1.8222037094671624</v>
      </c>
      <c r="AH794" s="304">
        <f t="shared" ca="1" si="376"/>
        <v>-7.9492818180182887</v>
      </c>
    </row>
    <row r="795" spans="1:34" x14ac:dyDescent="0.2">
      <c r="A795" s="347">
        <f t="shared" ca="1" si="354"/>
        <v>1E-4</v>
      </c>
      <c r="B795" s="304">
        <f t="shared" ca="1" si="355"/>
        <v>34.726400000001099</v>
      </c>
      <c r="D795" s="306">
        <f t="shared" ca="1" si="356"/>
        <v>-0.7037071795753993</v>
      </c>
      <c r="E795" s="307">
        <f t="shared" ca="1" si="357"/>
        <v>-1.8918933685854382</v>
      </c>
      <c r="F795" s="304">
        <f t="shared" ca="1" si="358"/>
        <v>2.0185302357615353</v>
      </c>
      <c r="G795" s="306">
        <f t="shared" ca="1" si="359"/>
        <v>10.617839206979614</v>
      </c>
      <c r="H795" s="307">
        <f t="shared" ca="1" si="360"/>
        <v>-119.47280887989547</v>
      </c>
      <c r="I795" s="304">
        <f t="shared" ca="1" si="361"/>
        <v>119.94369750460964</v>
      </c>
      <c r="J795" s="306">
        <f t="shared" ca="1" si="362"/>
        <v>772.03857426345655</v>
      </c>
      <c r="K795" s="307">
        <f t="shared" ca="1" si="363"/>
        <v>-6.1675122202335366</v>
      </c>
      <c r="L795" s="304">
        <f t="shared" ca="1" si="348"/>
        <v>772.06320878392944</v>
      </c>
      <c r="M795" s="306">
        <f t="shared" ca="1" si="364"/>
        <v>-1.4821567718002844</v>
      </c>
      <c r="N795" s="304">
        <f t="shared" ca="1" si="365"/>
        <v>-84.921327600890962</v>
      </c>
      <c r="P795" s="310">
        <f t="shared" ca="1" si="366"/>
        <v>23</v>
      </c>
      <c r="Q795" s="304">
        <f t="shared" ca="1" si="367"/>
        <v>0</v>
      </c>
      <c r="R795" s="306">
        <f t="shared" ca="1" si="368"/>
        <v>0</v>
      </c>
      <c r="S795" s="307">
        <f t="shared" ca="1" si="369"/>
        <v>7.2810000000000015</v>
      </c>
      <c r="T795" s="304">
        <f t="shared" ca="1" si="349"/>
        <v>71.426610000000025</v>
      </c>
      <c r="U795" s="311">
        <f t="shared" ca="1" si="350"/>
        <v>0</v>
      </c>
      <c r="V795" s="306">
        <f t="shared" ca="1" si="351"/>
        <v>1.2257557533028651</v>
      </c>
      <c r="W795" s="304">
        <f t="shared" ca="1" si="352"/>
        <v>57.879210936024542</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1.822170687546536</v>
      </c>
      <c r="AH795" s="304">
        <f t="shared" ca="1" si="376"/>
        <v>-7.9493154687078098</v>
      </c>
    </row>
    <row r="796" spans="1:34" x14ac:dyDescent="0.2">
      <c r="A796" s="347">
        <f t="shared" ca="1" si="354"/>
        <v>1E-4</v>
      </c>
      <c r="B796" s="304">
        <f t="shared" ca="1" si="355"/>
        <v>34.726500000001103</v>
      </c>
      <c r="D796" s="306">
        <f t="shared" ca="1" si="356"/>
        <v>-0.70370442551428891</v>
      </c>
      <c r="E796" s="307">
        <f t="shared" ca="1" si="357"/>
        <v>-1.8918593408214699</v>
      </c>
      <c r="F796" s="304">
        <f t="shared" ca="1" si="358"/>
        <v>2.0184973826938299</v>
      </c>
      <c r="G796" s="306">
        <f t="shared" ca="1" si="359"/>
        <v>10.617768836537062</v>
      </c>
      <c r="H796" s="307">
        <f t="shared" ca="1" si="360"/>
        <v>-119.47299806582954</v>
      </c>
      <c r="I796" s="304">
        <f t="shared" ca="1" si="361"/>
        <v>119.94387971840767</v>
      </c>
      <c r="J796" s="306">
        <f t="shared" ca="1" si="362"/>
        <v>772.03857426345655</v>
      </c>
      <c r="K796" s="307">
        <f t="shared" ca="1" si="363"/>
        <v>-6.1794595105808225</v>
      </c>
      <c r="L796" s="304">
        <f t="shared" ca="1" si="348"/>
        <v>772.06330431551635</v>
      </c>
      <c r="M796" s="306">
        <f t="shared" ca="1" si="364"/>
        <v>-1.4821574958187229</v>
      </c>
      <c r="N796" s="304">
        <f t="shared" ca="1" si="365"/>
        <v>-84.921369084091779</v>
      </c>
      <c r="P796" s="310">
        <f t="shared" ca="1" si="366"/>
        <v>23</v>
      </c>
      <c r="Q796" s="304">
        <f t="shared" ca="1" si="367"/>
        <v>0</v>
      </c>
      <c r="R796" s="306">
        <f t="shared" ca="1" si="368"/>
        <v>0</v>
      </c>
      <c r="S796" s="307">
        <f t="shared" ca="1" si="369"/>
        <v>7.2810000000000015</v>
      </c>
      <c r="T796" s="304">
        <f t="shared" ca="1" si="349"/>
        <v>71.426610000000025</v>
      </c>
      <c r="U796" s="311">
        <f t="shared" ca="1" si="350"/>
        <v>0</v>
      </c>
      <c r="V796" s="306">
        <f t="shared" ca="1" si="351"/>
        <v>1.2257572177498677</v>
      </c>
      <c r="W796" s="304">
        <f t="shared" ca="1" si="352"/>
        <v>57.879455942080085</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1.8221376659316197</v>
      </c>
      <c r="AH796" s="304">
        <f t="shared" ca="1" si="376"/>
        <v>-7.9493491190804191</v>
      </c>
    </row>
    <row r="797" spans="1:34" x14ac:dyDescent="0.2">
      <c r="A797" s="347">
        <f t="shared" ca="1" si="354"/>
        <v>1E-4</v>
      </c>
      <c r="B797" s="304">
        <f t="shared" ca="1" si="355"/>
        <v>34.726600000001106</v>
      </c>
      <c r="D797" s="306">
        <f t="shared" ca="1" si="356"/>
        <v>-0.70370167143163231</v>
      </c>
      <c r="E797" s="307">
        <f t="shared" ca="1" si="357"/>
        <v>-1.8918253133779315</v>
      </c>
      <c r="F797" s="304">
        <f t="shared" ca="1" si="358"/>
        <v>2.0184645299616197</v>
      </c>
      <c r="G797" s="306">
        <f t="shared" ca="1" si="359"/>
        <v>10.617698466369919</v>
      </c>
      <c r="H797" s="307">
        <f t="shared" ca="1" si="360"/>
        <v>-119.47318724836089</v>
      </c>
      <c r="I797" s="304">
        <f t="shared" ca="1" si="361"/>
        <v>119.94406192890358</v>
      </c>
      <c r="J797" s="306">
        <f t="shared" ca="1" si="362"/>
        <v>772.03857426345655</v>
      </c>
      <c r="K797" s="307">
        <f t="shared" ca="1" si="363"/>
        <v>-6.1914068198465317</v>
      </c>
      <c r="L797" s="304">
        <f t="shared" ca="1" si="348"/>
        <v>772.06340003212142</v>
      </c>
      <c r="M797" s="306">
        <f t="shared" ca="1" si="364"/>
        <v>-1.482158219830163</v>
      </c>
      <c r="N797" s="304">
        <f t="shared" ca="1" si="365"/>
        <v>-84.921410566891623</v>
      </c>
      <c r="P797" s="310">
        <f t="shared" ca="1" si="366"/>
        <v>23</v>
      </c>
      <c r="Q797" s="304">
        <f t="shared" ca="1" si="367"/>
        <v>0</v>
      </c>
      <c r="R797" s="306">
        <f t="shared" ca="1" si="368"/>
        <v>0</v>
      </c>
      <c r="S797" s="307">
        <f t="shared" ca="1" si="369"/>
        <v>7.2810000000000015</v>
      </c>
      <c r="T797" s="304">
        <f t="shared" ca="1" si="349"/>
        <v>71.426610000000025</v>
      </c>
      <c r="U797" s="311">
        <f t="shared" ca="1" si="350"/>
        <v>0</v>
      </c>
      <c r="V797" s="306">
        <f t="shared" ca="1" si="351"/>
        <v>1.2257586822009388</v>
      </c>
      <c r="W797" s="304">
        <f t="shared" ca="1" si="352"/>
        <v>57.879700945828191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1.8221046446224163</v>
      </c>
      <c r="AH797" s="304">
        <f t="shared" ca="1" si="376"/>
        <v>-7.9493827691361174</v>
      </c>
    </row>
    <row r="798" spans="1:34" x14ac:dyDescent="0.2">
      <c r="A798" s="347">
        <f t="shared" ca="1" si="354"/>
        <v>1E-4</v>
      </c>
      <c r="B798" s="304">
        <f t="shared" ca="1" si="355"/>
        <v>34.726700000001109</v>
      </c>
      <c r="D798" s="306">
        <f t="shared" ca="1" si="356"/>
        <v>-0.70369891732743295</v>
      </c>
      <c r="E798" s="307">
        <f t="shared" ca="1" si="357"/>
        <v>-1.8917912862548221</v>
      </c>
      <c r="F798" s="304">
        <f t="shared" ca="1" si="358"/>
        <v>2.0184316775649047</v>
      </c>
      <c r="G798" s="306">
        <f t="shared" ca="1" si="359"/>
        <v>10.617628096478187</v>
      </c>
      <c r="H798" s="307">
        <f t="shared" ca="1" si="360"/>
        <v>-119.47337642748951</v>
      </c>
      <c r="I798" s="304">
        <f t="shared" ca="1" si="361"/>
        <v>119.94424413609737</v>
      </c>
      <c r="J798" s="306">
        <f t="shared" ca="1" si="362"/>
        <v>772.03857426345655</v>
      </c>
      <c r="K798" s="307">
        <f t="shared" ca="1" si="363"/>
        <v>-6.203354148030324</v>
      </c>
      <c r="L798" s="304">
        <f t="shared" ca="1" si="348"/>
        <v>772.06349593374546</v>
      </c>
      <c r="M798" s="306">
        <f t="shared" ca="1" si="364"/>
        <v>-1.4821589438346052</v>
      </c>
      <c r="N798" s="304">
        <f t="shared" ca="1" si="365"/>
        <v>-84.921452049290508</v>
      </c>
      <c r="P798" s="310">
        <f t="shared" ca="1" si="366"/>
        <v>23</v>
      </c>
      <c r="Q798" s="304">
        <f t="shared" ca="1" si="367"/>
        <v>0</v>
      </c>
      <c r="R798" s="306">
        <f t="shared" ca="1" si="368"/>
        <v>0</v>
      </c>
      <c r="S798" s="307">
        <f t="shared" ca="1" si="369"/>
        <v>7.2810000000000015</v>
      </c>
      <c r="T798" s="304">
        <f t="shared" ca="1" si="349"/>
        <v>71.426610000000025</v>
      </c>
      <c r="U798" s="311">
        <f t="shared" ca="1" si="350"/>
        <v>0</v>
      </c>
      <c r="V798" s="306">
        <f t="shared" ca="1" si="351"/>
        <v>1.2257601466560795</v>
      </c>
      <c r="W798" s="304">
        <f t="shared" ca="1" si="352"/>
        <v>57.879945947268865</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1.8220716236189221</v>
      </c>
      <c r="AH798" s="304">
        <f t="shared" ca="1" si="376"/>
        <v>-7.9494164188749048</v>
      </c>
    </row>
    <row r="799" spans="1:34" x14ac:dyDescent="0.2">
      <c r="A799" s="347">
        <f t="shared" ca="1" si="354"/>
        <v>1E-4</v>
      </c>
      <c r="B799" s="304">
        <f t="shared" ca="1" si="355"/>
        <v>34.726800000001113</v>
      </c>
      <c r="D799" s="306">
        <f t="shared" ca="1" si="356"/>
        <v>-0.70369616320168826</v>
      </c>
      <c r="E799" s="307">
        <f t="shared" ca="1" si="357"/>
        <v>-1.8917572594521417</v>
      </c>
      <c r="F799" s="304">
        <f t="shared" ca="1" si="358"/>
        <v>2.0183988255036849</v>
      </c>
      <c r="G799" s="306">
        <f t="shared" ca="1" si="359"/>
        <v>10.617557726861866</v>
      </c>
      <c r="H799" s="307">
        <f t="shared" ca="1" si="360"/>
        <v>-119.47356560321546</v>
      </c>
      <c r="I799" s="304">
        <f t="shared" ca="1" si="361"/>
        <v>119.94442633998911</v>
      </c>
      <c r="J799" s="306">
        <f t="shared" ca="1" si="362"/>
        <v>772.03857426345655</v>
      </c>
      <c r="K799" s="307">
        <f t="shared" ca="1" si="363"/>
        <v>-6.2153014951318593</v>
      </c>
      <c r="L799" s="304">
        <f t="shared" ca="1" si="348"/>
        <v>772.06359202038925</v>
      </c>
      <c r="M799" s="306">
        <f t="shared" ca="1" si="364"/>
        <v>-1.4821596678320492</v>
      </c>
      <c r="N799" s="304">
        <f t="shared" ca="1" si="365"/>
        <v>-84.921493531288434</v>
      </c>
      <c r="P799" s="310">
        <f t="shared" ca="1" si="366"/>
        <v>23</v>
      </c>
      <c r="Q799" s="304">
        <f t="shared" ca="1" si="367"/>
        <v>0</v>
      </c>
      <c r="R799" s="306">
        <f t="shared" ca="1" si="368"/>
        <v>0</v>
      </c>
      <c r="S799" s="307">
        <f t="shared" ca="1" si="369"/>
        <v>7.2810000000000015</v>
      </c>
      <c r="T799" s="304">
        <f t="shared" ca="1" si="349"/>
        <v>71.426610000000025</v>
      </c>
      <c r="U799" s="311">
        <f t="shared" ca="1" si="350"/>
        <v>0</v>
      </c>
      <c r="V799" s="306">
        <f t="shared" ca="1" si="351"/>
        <v>1.2257616111152889</v>
      </c>
      <c r="W799" s="304">
        <f t="shared" ca="1" si="352"/>
        <v>57.880190946402124</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1.8220386029211442</v>
      </c>
      <c r="AH799" s="304">
        <f t="shared" ca="1" si="376"/>
        <v>-7.9494500682967795</v>
      </c>
    </row>
    <row r="800" spans="1:34" x14ac:dyDescent="0.2">
      <c r="A800" s="347">
        <f t="shared" ca="1" si="354"/>
        <v>1E-4</v>
      </c>
      <c r="B800" s="304">
        <f t="shared" ca="1" si="355"/>
        <v>34.726900000001116</v>
      </c>
      <c r="D800" s="306">
        <f t="shared" ca="1" si="356"/>
        <v>-0.70369340905440192</v>
      </c>
      <c r="E800" s="307">
        <f t="shared" ca="1" si="357"/>
        <v>-1.8917232329698885</v>
      </c>
      <c r="F800" s="304">
        <f t="shared" ca="1" si="358"/>
        <v>2.0183659737779598</v>
      </c>
      <c r="G800" s="306">
        <f t="shared" ca="1" si="359"/>
        <v>10.617487357520961</v>
      </c>
      <c r="H800" s="307">
        <f t="shared" ca="1" si="360"/>
        <v>-119.47375477553877</v>
      </c>
      <c r="I800" s="304">
        <f t="shared" ca="1" si="361"/>
        <v>119.94460854057881</v>
      </c>
      <c r="J800" s="306">
        <f t="shared" ca="1" si="362"/>
        <v>772.03857426345655</v>
      </c>
      <c r="K800" s="307">
        <f t="shared" ca="1" si="363"/>
        <v>-6.2272488611507972</v>
      </c>
      <c r="L800" s="304">
        <f t="shared" ca="1" si="348"/>
        <v>772.06368829205371</v>
      </c>
      <c r="M800" s="306">
        <f t="shared" ca="1" si="364"/>
        <v>-1.4821603918224953</v>
      </c>
      <c r="N800" s="304">
        <f t="shared" ca="1" si="365"/>
        <v>-84.921535012885386</v>
      </c>
      <c r="P800" s="310">
        <f t="shared" ca="1" si="366"/>
        <v>23</v>
      </c>
      <c r="Q800" s="304">
        <f t="shared" ca="1" si="367"/>
        <v>0</v>
      </c>
      <c r="R800" s="306">
        <f t="shared" ca="1" si="368"/>
        <v>0</v>
      </c>
      <c r="S800" s="307">
        <f t="shared" ca="1" si="369"/>
        <v>7.2810000000000015</v>
      </c>
      <c r="T800" s="304">
        <f t="shared" ca="1" si="349"/>
        <v>71.426610000000025</v>
      </c>
      <c r="U800" s="311">
        <f t="shared" ca="1" si="350"/>
        <v>0</v>
      </c>
      <c r="V800" s="306">
        <f t="shared" ca="1" si="351"/>
        <v>1.2257630755785676</v>
      </c>
      <c r="W800" s="304">
        <f t="shared" ca="1" si="352"/>
        <v>57.880435943227987</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1.8220055825290729</v>
      </c>
      <c r="AH800" s="304">
        <f t="shared" ca="1" si="376"/>
        <v>-7.9494837174017459</v>
      </c>
    </row>
    <row r="801" spans="1:34" x14ac:dyDescent="0.2">
      <c r="A801" s="347">
        <f t="shared" ca="1" si="354"/>
        <v>1E-4</v>
      </c>
      <c r="B801" s="304">
        <f t="shared" ca="1" si="355"/>
        <v>34.727000000001119</v>
      </c>
      <c r="D801" s="306">
        <f t="shared" ca="1" si="356"/>
        <v>-0.70369065488557381</v>
      </c>
      <c r="E801" s="307">
        <f t="shared" ca="1" si="357"/>
        <v>-1.8916892068080591</v>
      </c>
      <c r="F801" s="304">
        <f t="shared" ca="1" si="358"/>
        <v>2.0183331223877268</v>
      </c>
      <c r="G801" s="306">
        <f t="shared" ca="1" si="359"/>
        <v>10.617416988455473</v>
      </c>
      <c r="H801" s="307">
        <f t="shared" ca="1" si="360"/>
        <v>-119.47394394445945</v>
      </c>
      <c r="I801" s="304">
        <f t="shared" ca="1" si="361"/>
        <v>119.94479073786648</v>
      </c>
      <c r="J801" s="306">
        <f t="shared" ca="1" si="362"/>
        <v>772.03857426345655</v>
      </c>
      <c r="K801" s="307">
        <f t="shared" ca="1" si="363"/>
        <v>-6.2391962460867969</v>
      </c>
      <c r="L801" s="304">
        <f t="shared" ca="1" si="348"/>
        <v>772.06378474873941</v>
      </c>
      <c r="M801" s="306">
        <f t="shared" ca="1" si="364"/>
        <v>-1.4821611158059436</v>
      </c>
      <c r="N801" s="304">
        <f t="shared" ca="1" si="365"/>
        <v>-84.921576494081421</v>
      </c>
      <c r="P801" s="310">
        <f t="shared" ca="1" si="366"/>
        <v>23</v>
      </c>
      <c r="Q801" s="304">
        <f t="shared" ca="1" si="367"/>
        <v>0</v>
      </c>
      <c r="R801" s="306">
        <f t="shared" ca="1" si="368"/>
        <v>0</v>
      </c>
      <c r="S801" s="307">
        <f t="shared" ca="1" si="369"/>
        <v>7.2810000000000015</v>
      </c>
      <c r="T801" s="304">
        <f t="shared" ca="1" si="349"/>
        <v>71.426610000000025</v>
      </c>
      <c r="U801" s="311">
        <f t="shared" ca="1" si="350"/>
        <v>0</v>
      </c>
      <c r="V801" s="306">
        <f t="shared" ca="1" si="351"/>
        <v>1.2257645400459147</v>
      </c>
      <c r="W801" s="304">
        <f t="shared" ca="1" si="352"/>
        <v>57.880680937746391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1.8219725624427117</v>
      </c>
      <c r="AH801" s="304">
        <f t="shared" ca="1" si="376"/>
        <v>-7.9495173661898058</v>
      </c>
    </row>
    <row r="802" spans="1:34" x14ac:dyDescent="0.2">
      <c r="A802" s="347">
        <f t="shared" ca="1" si="354"/>
        <v>1E-4</v>
      </c>
      <c r="B802" s="304">
        <f t="shared" ca="1" si="355"/>
        <v>34.727100000001123</v>
      </c>
      <c r="D802" s="306">
        <f t="shared" ca="1" si="356"/>
        <v>-0.7036879006952026</v>
      </c>
      <c r="E802" s="307">
        <f t="shared" ca="1" si="357"/>
        <v>-1.8916551809666631</v>
      </c>
      <c r="F802" s="304">
        <f t="shared" ca="1" si="358"/>
        <v>2.0183002713329947</v>
      </c>
      <c r="G802" s="306">
        <f t="shared" ca="1" si="359"/>
        <v>10.617346619665403</v>
      </c>
      <c r="H802" s="307">
        <f t="shared" ca="1" si="360"/>
        <v>-119.47413310997754</v>
      </c>
      <c r="I802" s="304">
        <f t="shared" ca="1" si="361"/>
        <v>119.94497293185218</v>
      </c>
      <c r="J802" s="306">
        <f t="shared" ca="1" si="362"/>
        <v>772.03857426345655</v>
      </c>
      <c r="K802" s="307">
        <f t="shared" ca="1" si="363"/>
        <v>-6.251143649939519</v>
      </c>
      <c r="L802" s="304">
        <f t="shared" ca="1" si="348"/>
        <v>772.06388139044736</v>
      </c>
      <c r="M802" s="306">
        <f t="shared" ca="1" si="364"/>
        <v>-1.4821618397823941</v>
      </c>
      <c r="N802" s="304">
        <f t="shared" ca="1" si="365"/>
        <v>-84.921617974876497</v>
      </c>
      <c r="P802" s="310">
        <f t="shared" ca="1" si="366"/>
        <v>23</v>
      </c>
      <c r="Q802" s="304">
        <f t="shared" ca="1" si="367"/>
        <v>0</v>
      </c>
      <c r="R802" s="306">
        <f t="shared" ca="1" si="368"/>
        <v>0</v>
      </c>
      <c r="S802" s="307">
        <f t="shared" ca="1" si="369"/>
        <v>7.2810000000000015</v>
      </c>
      <c r="T802" s="304">
        <f t="shared" ca="1" si="349"/>
        <v>71.426610000000025</v>
      </c>
      <c r="U802" s="311">
        <f t="shared" ca="1" si="350"/>
        <v>0</v>
      </c>
      <c r="V802" s="306">
        <f t="shared" ca="1" si="351"/>
        <v>1.2257660045173315</v>
      </c>
      <c r="W802" s="304">
        <f t="shared" ca="1" si="352"/>
        <v>57.880925929957428</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1.8219395426620659</v>
      </c>
      <c r="AH802" s="304">
        <f t="shared" ca="1" si="376"/>
        <v>-7.9495510146609503</v>
      </c>
    </row>
    <row r="803" spans="1:34" x14ac:dyDescent="0.2">
      <c r="A803" s="347">
        <f t="shared" ca="1" si="354"/>
        <v>1E-4</v>
      </c>
      <c r="B803" s="304">
        <f t="shared" ca="1" si="355"/>
        <v>34.727200000001126</v>
      </c>
      <c r="D803" s="306">
        <f t="shared" ca="1" si="356"/>
        <v>-0.70368514648329106</v>
      </c>
      <c r="E803" s="307">
        <f t="shared" ca="1" si="357"/>
        <v>-1.8916211554456872</v>
      </c>
      <c r="F803" s="304">
        <f t="shared" ca="1" si="358"/>
        <v>2.0182674206137521</v>
      </c>
      <c r="G803" s="306">
        <f t="shared" ca="1" si="359"/>
        <v>10.617276251150754</v>
      </c>
      <c r="H803" s="307">
        <f t="shared" ca="1" si="360"/>
        <v>-119.47432227209309</v>
      </c>
      <c r="I803" s="304">
        <f t="shared" ca="1" si="361"/>
        <v>119.94515512253594</v>
      </c>
      <c r="J803" s="306">
        <f t="shared" ca="1" si="362"/>
        <v>772.03857426345655</v>
      </c>
      <c r="K803" s="307">
        <f t="shared" ca="1" si="363"/>
        <v>-6.2630910727086224</v>
      </c>
      <c r="L803" s="304">
        <f t="shared" ca="1" si="348"/>
        <v>772.06397821717837</v>
      </c>
      <c r="M803" s="306">
        <f t="shared" ca="1" si="364"/>
        <v>-1.482162563751847</v>
      </c>
      <c r="N803" s="304">
        <f t="shared" ca="1" si="365"/>
        <v>-84.921659455270643</v>
      </c>
      <c r="P803" s="310">
        <f t="shared" ca="1" si="366"/>
        <v>23</v>
      </c>
      <c r="Q803" s="304">
        <f t="shared" ca="1" si="367"/>
        <v>0</v>
      </c>
      <c r="R803" s="306">
        <f t="shared" ca="1" si="368"/>
        <v>0</v>
      </c>
      <c r="S803" s="307">
        <f t="shared" ca="1" si="369"/>
        <v>7.2810000000000015</v>
      </c>
      <c r="T803" s="304">
        <f t="shared" ca="1" si="349"/>
        <v>71.426610000000025</v>
      </c>
      <c r="U803" s="311">
        <f t="shared" ca="1" si="350"/>
        <v>0</v>
      </c>
      <c r="V803" s="306">
        <f t="shared" ca="1" si="351"/>
        <v>1.2257674689928169</v>
      </c>
      <c r="W803" s="304">
        <f t="shared" ca="1" si="352"/>
        <v>57.881170919861063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1.8219065231871241</v>
      </c>
      <c r="AH803" s="304">
        <f t="shared" ca="1" si="376"/>
        <v>-7.9495846628151927</v>
      </c>
    </row>
    <row r="804" spans="1:34" x14ac:dyDescent="0.2">
      <c r="A804" s="347">
        <f t="shared" ca="1" si="354"/>
        <v>1E-4</v>
      </c>
      <c r="B804" s="304">
        <f t="shared" ca="1" si="355"/>
        <v>34.727300000001129</v>
      </c>
      <c r="D804" s="306">
        <f t="shared" ca="1" si="356"/>
        <v>-0.70368239224983986</v>
      </c>
      <c r="E804" s="307">
        <f t="shared" ca="1" si="357"/>
        <v>-1.8915871302451377</v>
      </c>
      <c r="F804" s="304">
        <f t="shared" ca="1" si="358"/>
        <v>2.0182345702300051</v>
      </c>
      <c r="G804" s="306">
        <f t="shared" ca="1" si="359"/>
        <v>10.617205882911529</v>
      </c>
      <c r="H804" s="307">
        <f t="shared" ca="1" si="360"/>
        <v>-119.47451143080612</v>
      </c>
      <c r="I804" s="304">
        <f t="shared" ca="1" si="361"/>
        <v>119.94533730991778</v>
      </c>
      <c r="J804" s="306">
        <f t="shared" ca="1" si="362"/>
        <v>772.03857426345655</v>
      </c>
      <c r="K804" s="307">
        <f t="shared" ca="1" si="363"/>
        <v>-6.275038514393767</v>
      </c>
      <c r="L804" s="304">
        <f t="shared" ca="1" si="348"/>
        <v>772.06407522893312</v>
      </c>
      <c r="M804" s="306">
        <f t="shared" ca="1" si="364"/>
        <v>-1.4821632877143023</v>
      </c>
      <c r="N804" s="304">
        <f t="shared" ca="1" si="365"/>
        <v>-84.921700935263857</v>
      </c>
      <c r="P804" s="310">
        <f t="shared" ca="1" si="366"/>
        <v>23</v>
      </c>
      <c r="Q804" s="304">
        <f t="shared" ca="1" si="367"/>
        <v>0</v>
      </c>
      <c r="R804" s="306">
        <f t="shared" ca="1" si="368"/>
        <v>0</v>
      </c>
      <c r="S804" s="307">
        <f t="shared" ca="1" si="369"/>
        <v>7.2810000000000015</v>
      </c>
      <c r="T804" s="304">
        <f t="shared" ca="1" si="349"/>
        <v>71.426610000000025</v>
      </c>
      <c r="U804" s="311">
        <f t="shared" ca="1" si="350"/>
        <v>0</v>
      </c>
      <c r="V804" s="306">
        <f t="shared" ca="1" si="351"/>
        <v>1.2257689334723711</v>
      </c>
      <c r="W804" s="304">
        <f t="shared" ca="1" si="352"/>
        <v>57.881415907457288</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1.8218735040178906</v>
      </c>
      <c r="AH804" s="304">
        <f t="shared" ca="1" si="376"/>
        <v>-7.9496183106525269</v>
      </c>
    </row>
    <row r="805" spans="1:34" x14ac:dyDescent="0.2">
      <c r="A805" s="347">
        <f t="shared" ca="1" si="354"/>
        <v>1E-4</v>
      </c>
      <c r="B805" s="304">
        <f t="shared" ca="1" si="355"/>
        <v>34.727400000001133</v>
      </c>
      <c r="D805" s="306">
        <f t="shared" ca="1" si="356"/>
        <v>-0.70367963799484889</v>
      </c>
      <c r="E805" s="307">
        <f t="shared" ca="1" si="357"/>
        <v>-1.8915531053650119</v>
      </c>
      <c r="F805" s="304">
        <f t="shared" ca="1" si="358"/>
        <v>2.0182017201817515</v>
      </c>
      <c r="G805" s="306">
        <f t="shared" ca="1" si="359"/>
        <v>10.61713551494773</v>
      </c>
      <c r="H805" s="307">
        <f t="shared" ca="1" si="360"/>
        <v>-119.47470058611665</v>
      </c>
      <c r="I805" s="304">
        <f t="shared" ca="1" si="361"/>
        <v>119.94551949399772</v>
      </c>
      <c r="J805" s="306">
        <f t="shared" ca="1" si="362"/>
        <v>772.03857426345655</v>
      </c>
      <c r="K805" s="307">
        <f t="shared" ca="1" si="363"/>
        <v>-6.2869859749946135</v>
      </c>
      <c r="L805" s="304">
        <f t="shared" ca="1" si="348"/>
        <v>772.06417242571251</v>
      </c>
      <c r="M805" s="306">
        <f t="shared" ca="1" si="364"/>
        <v>-1.4821640116697601</v>
      </c>
      <c r="N805" s="304">
        <f t="shared" ca="1" si="365"/>
        <v>-84.921742414856155</v>
      </c>
      <c r="P805" s="310">
        <f t="shared" ca="1" si="366"/>
        <v>23</v>
      </c>
      <c r="Q805" s="304">
        <f t="shared" ca="1" si="367"/>
        <v>0</v>
      </c>
      <c r="R805" s="306">
        <f t="shared" ca="1" si="368"/>
        <v>0</v>
      </c>
      <c r="S805" s="307">
        <f t="shared" ca="1" si="369"/>
        <v>7.2810000000000015</v>
      </c>
      <c r="T805" s="304">
        <f t="shared" ca="1" si="349"/>
        <v>71.426610000000025</v>
      </c>
      <c r="U805" s="311">
        <f t="shared" ca="1" si="350"/>
        <v>0</v>
      </c>
      <c r="V805" s="306">
        <f t="shared" ca="1" si="351"/>
        <v>1.2257703979559942</v>
      </c>
      <c r="W805" s="304">
        <f t="shared" ca="1" si="352"/>
        <v>57.881660892746126</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1.8218404851543681</v>
      </c>
      <c r="AH805" s="304">
        <f t="shared" ca="1" si="376"/>
        <v>-7.9496519581729537</v>
      </c>
    </row>
    <row r="806" spans="1:34" x14ac:dyDescent="0.2">
      <c r="A806" s="347">
        <f t="shared" ca="1" si="354"/>
        <v>1E-4</v>
      </c>
      <c r="B806" s="304">
        <f t="shared" ca="1" si="355"/>
        <v>34.727500000001136</v>
      </c>
      <c r="D806" s="306">
        <f t="shared" ca="1" si="356"/>
        <v>-0.70367688371831971</v>
      </c>
      <c r="E806" s="307">
        <f t="shared" ca="1" si="357"/>
        <v>-1.8915190808053106</v>
      </c>
      <c r="F806" s="304">
        <f t="shared" ca="1" si="358"/>
        <v>2.0181688704689935</v>
      </c>
      <c r="G806" s="306">
        <f t="shared" ca="1" si="359"/>
        <v>10.617065147259359</v>
      </c>
      <c r="H806" s="307">
        <f t="shared" ca="1" si="360"/>
        <v>-119.47488973802473</v>
      </c>
      <c r="I806" s="304">
        <f t="shared" ca="1" si="361"/>
        <v>119.9457016747758</v>
      </c>
      <c r="J806" s="306">
        <f t="shared" ca="1" si="362"/>
        <v>772.03857426345655</v>
      </c>
      <c r="K806" s="307">
        <f t="shared" ca="1" si="363"/>
        <v>-6.2989334545108209</v>
      </c>
      <c r="L806" s="304">
        <f t="shared" ca="1" si="348"/>
        <v>772.06426980751735</v>
      </c>
      <c r="M806" s="306">
        <f t="shared" ca="1" si="364"/>
        <v>-1.4821647356182206</v>
      </c>
      <c r="N806" s="304">
        <f t="shared" ca="1" si="365"/>
        <v>-84.921783894047522</v>
      </c>
      <c r="P806" s="310">
        <f t="shared" ca="1" si="366"/>
        <v>23</v>
      </c>
      <c r="Q806" s="304">
        <f t="shared" ca="1" si="367"/>
        <v>0</v>
      </c>
      <c r="R806" s="306">
        <f t="shared" ca="1" si="368"/>
        <v>0</v>
      </c>
      <c r="S806" s="307">
        <f t="shared" ca="1" si="369"/>
        <v>7.2810000000000015</v>
      </c>
      <c r="T806" s="304">
        <f t="shared" ca="1" si="349"/>
        <v>71.426610000000025</v>
      </c>
      <c r="U806" s="311">
        <f t="shared" ca="1" si="350"/>
        <v>0</v>
      </c>
      <c r="V806" s="306">
        <f t="shared" ca="1" si="351"/>
        <v>1.2257718624436857</v>
      </c>
      <c r="W806" s="304">
        <f t="shared" ca="1" si="352"/>
        <v>57.881905875727533</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1.8218074665965549</v>
      </c>
      <c r="AH806" s="304">
        <f t="shared" ca="1" si="376"/>
        <v>-7.9496856053764748</v>
      </c>
    </row>
    <row r="807" spans="1:34" x14ac:dyDescent="0.2">
      <c r="A807" s="347">
        <f t="shared" ca="1" si="354"/>
        <v>1E-4</v>
      </c>
      <c r="B807" s="304">
        <f t="shared" ca="1" si="355"/>
        <v>34.727600000001139</v>
      </c>
      <c r="D807" s="306">
        <f t="shared" ca="1" si="356"/>
        <v>-0.7036741294202512</v>
      </c>
      <c r="E807" s="307">
        <f t="shared" ca="1" si="357"/>
        <v>-1.8914850565660375</v>
      </c>
      <c r="F807" s="304">
        <f t="shared" ca="1" si="358"/>
        <v>2.0181360210917338</v>
      </c>
      <c r="G807" s="306">
        <f t="shared" ca="1" si="359"/>
        <v>10.616994779846417</v>
      </c>
      <c r="H807" s="307">
        <f t="shared" ca="1" si="360"/>
        <v>-119.47507888653038</v>
      </c>
      <c r="I807" s="304">
        <f t="shared" ca="1" si="361"/>
        <v>119.94588385225207</v>
      </c>
      <c r="J807" s="306">
        <f t="shared" ca="1" si="362"/>
        <v>772.03857426345655</v>
      </c>
      <c r="K807" s="307">
        <f t="shared" ca="1" si="363"/>
        <v>-6.3108809529420489</v>
      </c>
      <c r="L807" s="304">
        <f t="shared" ca="1" si="348"/>
        <v>772.06436737434842</v>
      </c>
      <c r="M807" s="306">
        <f t="shared" ca="1" si="364"/>
        <v>-1.4821654595596836</v>
      </c>
      <c r="N807" s="304">
        <f t="shared" ca="1" si="365"/>
        <v>-84.921825372837972</v>
      </c>
      <c r="P807" s="310">
        <f t="shared" ca="1" si="366"/>
        <v>23</v>
      </c>
      <c r="Q807" s="304">
        <f t="shared" ca="1" si="367"/>
        <v>0</v>
      </c>
      <c r="R807" s="306">
        <f t="shared" ca="1" si="368"/>
        <v>0</v>
      </c>
      <c r="S807" s="307">
        <f t="shared" ca="1" si="369"/>
        <v>7.2810000000000015</v>
      </c>
      <c r="T807" s="304">
        <f t="shared" ca="1" si="349"/>
        <v>71.426610000000025</v>
      </c>
      <c r="U807" s="311">
        <f t="shared" ca="1" si="350"/>
        <v>0</v>
      </c>
      <c r="V807" s="306">
        <f t="shared" ca="1" si="351"/>
        <v>1.2257733269354467</v>
      </c>
      <c r="W807" s="304">
        <f t="shared" ca="1" si="352"/>
        <v>57.882150856401601</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1.8217744483444527</v>
      </c>
      <c r="AH807" s="304">
        <f t="shared" ca="1" si="376"/>
        <v>-7.9497192522630851</v>
      </c>
    </row>
    <row r="808" spans="1:34" x14ac:dyDescent="0.2">
      <c r="A808" s="347">
        <f t="shared" ca="1" si="354"/>
        <v>1E-4</v>
      </c>
      <c r="B808" s="304">
        <f t="shared" ca="1" si="355"/>
        <v>34.727700000001143</v>
      </c>
      <c r="D808" s="306">
        <f t="shared" ca="1" si="356"/>
        <v>-0.70367137510064792</v>
      </c>
      <c r="E808" s="307">
        <f t="shared" ca="1" si="357"/>
        <v>-1.8914510326471827</v>
      </c>
      <c r="F808" s="304">
        <f t="shared" ca="1" si="358"/>
        <v>2.0181031720499649</v>
      </c>
      <c r="G808" s="306">
        <f t="shared" ca="1" si="359"/>
        <v>10.616924412708906</v>
      </c>
      <c r="H808" s="307">
        <f t="shared" ca="1" si="360"/>
        <v>-119.47526803163365</v>
      </c>
      <c r="I808" s="304">
        <f t="shared" ca="1" si="361"/>
        <v>119.94606602642654</v>
      </c>
      <c r="J808" s="306">
        <f t="shared" ca="1" si="362"/>
        <v>772.03857426345655</v>
      </c>
      <c r="K808" s="307">
        <f t="shared" ca="1" si="363"/>
        <v>-6.3228284702879574</v>
      </c>
      <c r="L808" s="304">
        <f t="shared" ca="1" si="348"/>
        <v>772.06446512620653</v>
      </c>
      <c r="M808" s="306">
        <f t="shared" ca="1" si="364"/>
        <v>-1.4821661834941497</v>
      </c>
      <c r="N808" s="304">
        <f t="shared" ca="1" si="365"/>
        <v>-84.92186685122752</v>
      </c>
      <c r="P808" s="310">
        <f t="shared" ca="1" si="366"/>
        <v>23</v>
      </c>
      <c r="Q808" s="304">
        <f t="shared" ca="1" si="367"/>
        <v>0</v>
      </c>
      <c r="R808" s="306">
        <f t="shared" ca="1" si="368"/>
        <v>0</v>
      </c>
      <c r="S808" s="307">
        <f t="shared" ca="1" si="369"/>
        <v>7.2810000000000015</v>
      </c>
      <c r="T808" s="304">
        <f t="shared" ca="1" si="349"/>
        <v>71.426610000000025</v>
      </c>
      <c r="U808" s="311">
        <f t="shared" ca="1" si="350"/>
        <v>0</v>
      </c>
      <c r="V808" s="306">
        <f t="shared" ca="1" si="351"/>
        <v>1.2257747914312764</v>
      </c>
      <c r="W808" s="304">
        <f t="shared" ca="1" si="352"/>
        <v>57.882395834768303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1.8217414303980553</v>
      </c>
      <c r="AH808" s="304">
        <f t="shared" ca="1" si="376"/>
        <v>-7.9497528988327959</v>
      </c>
    </row>
    <row r="809" spans="1:34" x14ac:dyDescent="0.2">
      <c r="A809" s="347">
        <f t="shared" ca="1" si="354"/>
        <v>1E-4</v>
      </c>
      <c r="B809" s="304">
        <f t="shared" ca="1" si="355"/>
        <v>34.727800000001146</v>
      </c>
      <c r="D809" s="306">
        <f t="shared" ca="1" si="356"/>
        <v>-0.70366862075950554</v>
      </c>
      <c r="E809" s="307">
        <f t="shared" ca="1" si="357"/>
        <v>-1.8914170090487463</v>
      </c>
      <c r="F809" s="304">
        <f t="shared" ca="1" si="358"/>
        <v>2.0180703233436863</v>
      </c>
      <c r="G809" s="306">
        <f t="shared" ca="1" si="359"/>
        <v>10.61685404584683</v>
      </c>
      <c r="H809" s="307">
        <f t="shared" ca="1" si="360"/>
        <v>-119.47545717333455</v>
      </c>
      <c r="I809" s="304">
        <f t="shared" ca="1" si="361"/>
        <v>119.94624819729924</v>
      </c>
      <c r="J809" s="306">
        <f t="shared" ca="1" si="362"/>
        <v>772.03857426345655</v>
      </c>
      <c r="K809" s="307">
        <f t="shared" ca="1" si="363"/>
        <v>-6.3347760065482062</v>
      </c>
      <c r="L809" s="304">
        <f t="shared" ca="1" si="348"/>
        <v>772.06456306309246</v>
      </c>
      <c r="M809" s="306">
        <f t="shared" ca="1" si="364"/>
        <v>-1.4821669074216186</v>
      </c>
      <c r="N809" s="304">
        <f t="shared" ca="1" si="365"/>
        <v>-84.921908329216166</v>
      </c>
      <c r="P809" s="310">
        <f t="shared" ca="1" si="366"/>
        <v>23</v>
      </c>
      <c r="Q809" s="304">
        <f t="shared" ca="1" si="367"/>
        <v>0</v>
      </c>
      <c r="R809" s="306">
        <f t="shared" ca="1" si="368"/>
        <v>0</v>
      </c>
      <c r="S809" s="307">
        <f t="shared" ca="1" si="369"/>
        <v>7.2810000000000015</v>
      </c>
      <c r="T809" s="304">
        <f t="shared" ca="1" si="349"/>
        <v>71.426610000000025</v>
      </c>
      <c r="U809" s="311">
        <f t="shared" ca="1" si="350"/>
        <v>0</v>
      </c>
      <c r="V809" s="306">
        <f t="shared" ca="1" si="351"/>
        <v>1.2257762559311747</v>
      </c>
      <c r="W809" s="304">
        <f t="shared" ca="1" si="352"/>
        <v>57.882640810827603</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1.8217084127573591</v>
      </c>
      <c r="AH809" s="304">
        <f t="shared" ca="1" si="376"/>
        <v>-7.9497865450856056</v>
      </c>
    </row>
    <row r="810" spans="1:34" x14ac:dyDescent="0.2">
      <c r="A810" s="347">
        <f t="shared" ca="1" si="354"/>
        <v>1E-4</v>
      </c>
      <c r="B810" s="304">
        <f t="shared" ca="1" si="355"/>
        <v>34.727900000001149</v>
      </c>
      <c r="D810" s="306">
        <f t="shared" ca="1" si="356"/>
        <v>-0.70366586639682849</v>
      </c>
      <c r="E810" s="307">
        <f t="shared" ca="1" si="357"/>
        <v>-1.8913829857707354</v>
      </c>
      <c r="F810" s="304">
        <f t="shared" ca="1" si="358"/>
        <v>2.0180374749729055</v>
      </c>
      <c r="G810" s="306">
        <f t="shared" ca="1" si="359"/>
        <v>10.616783679260191</v>
      </c>
      <c r="H810" s="307">
        <f t="shared" ca="1" si="360"/>
        <v>-119.47564631163313</v>
      </c>
      <c r="I810" s="304">
        <f t="shared" ca="1" si="361"/>
        <v>119.94643036487021</v>
      </c>
      <c r="J810" s="306">
        <f t="shared" ca="1" si="362"/>
        <v>772.03857426345655</v>
      </c>
      <c r="K810" s="307">
        <f t="shared" ca="1" si="363"/>
        <v>-6.3467235617224542</v>
      </c>
      <c r="L810" s="304">
        <f t="shared" ca="1" si="348"/>
        <v>772.06466118500703</v>
      </c>
      <c r="M810" s="306">
        <f t="shared" ca="1" si="364"/>
        <v>-1.4821676313420906</v>
      </c>
      <c r="N810" s="304">
        <f t="shared" ca="1" si="365"/>
        <v>-84.921949806803909</v>
      </c>
      <c r="P810" s="310">
        <f t="shared" ca="1" si="366"/>
        <v>23</v>
      </c>
      <c r="Q810" s="304">
        <f t="shared" ca="1" si="367"/>
        <v>0</v>
      </c>
      <c r="R810" s="306">
        <f t="shared" ca="1" si="368"/>
        <v>0</v>
      </c>
      <c r="S810" s="307">
        <f t="shared" ca="1" si="369"/>
        <v>7.2810000000000015</v>
      </c>
      <c r="T810" s="304">
        <f t="shared" ca="1" si="349"/>
        <v>71.426610000000025</v>
      </c>
      <c r="U810" s="311">
        <f t="shared" ca="1" si="350"/>
        <v>0</v>
      </c>
      <c r="V810" s="306">
        <f t="shared" ca="1" si="351"/>
        <v>1.2257777204351414</v>
      </c>
      <c r="W810" s="304">
        <f t="shared" ca="1" si="352"/>
        <v>57.88288578457955</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1.8216753954223766</v>
      </c>
      <c r="AH810" s="304">
        <f t="shared" ca="1" si="376"/>
        <v>-7.9498201910215069</v>
      </c>
    </row>
    <row r="811" spans="1:34" x14ac:dyDescent="0.2">
      <c r="A811" s="347">
        <f t="shared" ca="1" si="354"/>
        <v>1E-4</v>
      </c>
      <c r="B811" s="304">
        <f t="shared" ca="1" si="355"/>
        <v>34.728000000001153</v>
      </c>
      <c r="D811" s="306">
        <f t="shared" ca="1" si="356"/>
        <v>-0.70366311201261533</v>
      </c>
      <c r="E811" s="307">
        <f t="shared" ca="1" si="357"/>
        <v>-1.8913489628131428</v>
      </c>
      <c r="F811" s="304">
        <f t="shared" ca="1" si="358"/>
        <v>2.0180046269376168</v>
      </c>
      <c r="G811" s="306">
        <f t="shared" ca="1" si="359"/>
        <v>10.61671331294899</v>
      </c>
      <c r="H811" s="307">
        <f t="shared" ca="1" si="360"/>
        <v>-119.4758354465294</v>
      </c>
      <c r="I811" s="304">
        <f t="shared" ca="1" si="361"/>
        <v>119.94661252913949</v>
      </c>
      <c r="J811" s="306">
        <f t="shared" ca="1" si="362"/>
        <v>772.03857426345655</v>
      </c>
      <c r="K811" s="307">
        <f t="shared" ca="1" si="363"/>
        <v>-6.3586711358103623</v>
      </c>
      <c r="L811" s="304">
        <f t="shared" ca="1" si="348"/>
        <v>772.06475949195089</v>
      </c>
      <c r="M811" s="306">
        <f t="shared" ca="1" si="364"/>
        <v>-1.4821683552555658</v>
      </c>
      <c r="N811" s="304">
        <f t="shared" ca="1" si="365"/>
        <v>-84.921991283990764</v>
      </c>
      <c r="P811" s="310">
        <f t="shared" ca="1" si="366"/>
        <v>23</v>
      </c>
      <c r="Q811" s="304">
        <f t="shared" ca="1" si="367"/>
        <v>0</v>
      </c>
      <c r="R811" s="306">
        <f t="shared" ca="1" si="368"/>
        <v>0</v>
      </c>
      <c r="S811" s="307">
        <f t="shared" ca="1" si="369"/>
        <v>7.2810000000000015</v>
      </c>
      <c r="T811" s="304">
        <f t="shared" ca="1" si="349"/>
        <v>71.426610000000025</v>
      </c>
      <c r="U811" s="311">
        <f t="shared" ca="1" si="350"/>
        <v>0</v>
      </c>
      <c r="V811" s="306">
        <f t="shared" ca="1" si="351"/>
        <v>1.2257791849431774</v>
      </c>
      <c r="W811" s="304">
        <f t="shared" ca="1" si="352"/>
        <v>57.883130756024165</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1.8216423783930962</v>
      </c>
      <c r="AH811" s="304">
        <f t="shared" ca="1" si="376"/>
        <v>-7.949853836640508</v>
      </c>
    </row>
    <row r="812" spans="1:34" x14ac:dyDescent="0.2">
      <c r="A812" s="347">
        <f t="shared" ca="1" si="354"/>
        <v>1E-4</v>
      </c>
      <c r="B812" s="304">
        <f t="shared" ca="1" si="355"/>
        <v>34.728100000001156</v>
      </c>
      <c r="D812" s="306">
        <f t="shared" ca="1" si="356"/>
        <v>-0.70366035760686774</v>
      </c>
      <c r="E812" s="307">
        <f t="shared" ca="1" si="357"/>
        <v>-1.8913149401759659</v>
      </c>
      <c r="F812" s="304">
        <f t="shared" ca="1" si="358"/>
        <v>2.0179717792378171</v>
      </c>
      <c r="G812" s="306">
        <f t="shared" ca="1" si="359"/>
        <v>10.616642946913229</v>
      </c>
      <c r="H812" s="307">
        <f t="shared" ca="1" si="360"/>
        <v>-119.47602457802341</v>
      </c>
      <c r="I812" s="304">
        <f t="shared" ca="1" si="361"/>
        <v>119.94679469010707</v>
      </c>
      <c r="J812" s="306">
        <f t="shared" ca="1" si="362"/>
        <v>772.03857426345655</v>
      </c>
      <c r="K812" s="307">
        <f t="shared" ca="1" si="363"/>
        <v>-6.3706187288115901</v>
      </c>
      <c r="L812" s="304">
        <f t="shared" ca="1" si="348"/>
        <v>772.06485798392521</v>
      </c>
      <c r="M812" s="306">
        <f t="shared" ca="1" si="364"/>
        <v>-1.4821690791620441</v>
      </c>
      <c r="N812" s="304">
        <f t="shared" ca="1" si="365"/>
        <v>-84.922032760776744</v>
      </c>
      <c r="P812" s="310">
        <f t="shared" ca="1" si="366"/>
        <v>23</v>
      </c>
      <c r="Q812" s="304">
        <f t="shared" ca="1" si="367"/>
        <v>0</v>
      </c>
      <c r="R812" s="306">
        <f t="shared" ca="1" si="368"/>
        <v>0</v>
      </c>
      <c r="S812" s="307">
        <f t="shared" ca="1" si="369"/>
        <v>7.2810000000000015</v>
      </c>
      <c r="T812" s="304">
        <f t="shared" ca="1" si="349"/>
        <v>71.426610000000025</v>
      </c>
      <c r="U812" s="311">
        <f t="shared" ca="1" si="350"/>
        <v>0</v>
      </c>
      <c r="V812" s="306">
        <f t="shared" ca="1" si="351"/>
        <v>1.2257806494552814</v>
      </c>
      <c r="W812" s="304">
        <f t="shared" ca="1" si="352"/>
        <v>57.883375725161372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1.8216093616695188</v>
      </c>
      <c r="AH812" s="304">
        <f t="shared" ca="1" si="376"/>
        <v>-7.9498874819426115</v>
      </c>
    </row>
    <row r="813" spans="1:34" x14ac:dyDescent="0.2">
      <c r="A813" s="347">
        <f t="shared" ca="1" si="354"/>
        <v>1E-4</v>
      </c>
      <c r="B813" s="304">
        <f t="shared" ca="1" si="355"/>
        <v>34.728200000001159</v>
      </c>
      <c r="D813" s="306">
        <f t="shared" ca="1" si="356"/>
        <v>-0.70365760317958603</v>
      </c>
      <c r="E813" s="307">
        <f t="shared" ca="1" si="357"/>
        <v>-1.8912809178592136</v>
      </c>
      <c r="F813" s="304">
        <f t="shared" ca="1" si="358"/>
        <v>2.0179389318735166</v>
      </c>
      <c r="G813" s="306">
        <f t="shared" ca="1" si="359"/>
        <v>10.616572581152912</v>
      </c>
      <c r="H813" s="307">
        <f t="shared" ca="1" si="360"/>
        <v>-119.4762137061152</v>
      </c>
      <c r="I813" s="304">
        <f t="shared" ca="1" si="361"/>
        <v>119.94697684777303</v>
      </c>
      <c r="J813" s="306">
        <f t="shared" ca="1" si="362"/>
        <v>772.03857426345655</v>
      </c>
      <c r="K813" s="307">
        <f t="shared" ca="1" si="363"/>
        <v>-6.3825663407257966</v>
      </c>
      <c r="L813" s="304">
        <f t="shared" ca="1" si="348"/>
        <v>772.06495666093053</v>
      </c>
      <c r="M813" s="306">
        <f t="shared" ca="1" si="364"/>
        <v>-1.4821698030615258</v>
      </c>
      <c r="N813" s="304">
        <f t="shared" ca="1" si="365"/>
        <v>-84.922074237161837</v>
      </c>
      <c r="P813" s="310">
        <f t="shared" ca="1" si="366"/>
        <v>23</v>
      </c>
      <c r="Q813" s="304">
        <f t="shared" ca="1" si="367"/>
        <v>0</v>
      </c>
      <c r="R813" s="306">
        <f t="shared" ca="1" si="368"/>
        <v>0</v>
      </c>
      <c r="S813" s="307">
        <f t="shared" ca="1" si="369"/>
        <v>7.2810000000000015</v>
      </c>
      <c r="T813" s="304">
        <f t="shared" ca="1" si="349"/>
        <v>71.426610000000025</v>
      </c>
      <c r="U813" s="311">
        <f t="shared" ca="1" si="350"/>
        <v>0</v>
      </c>
      <c r="V813" s="306">
        <f t="shared" ca="1" si="351"/>
        <v>1.2257821139714544</v>
      </c>
      <c r="W813" s="304">
        <f t="shared" ca="1" si="352"/>
        <v>57.883620691991261</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1.8215763452516534</v>
      </c>
      <c r="AH813" s="304">
        <f t="shared" ca="1" si="376"/>
        <v>-7.9499211269278067</v>
      </c>
    </row>
    <row r="814" spans="1:34" x14ac:dyDescent="0.2">
      <c r="A814" s="347">
        <f t="shared" ca="1" si="354"/>
        <v>1E-4</v>
      </c>
      <c r="B814" s="304">
        <f t="shared" ca="1" si="355"/>
        <v>34.728300000001163</v>
      </c>
      <c r="D814" s="306">
        <f t="shared" ca="1" si="356"/>
        <v>-0.703654848730771</v>
      </c>
      <c r="E814" s="307">
        <f t="shared" ca="1" si="357"/>
        <v>-1.8912468958628761</v>
      </c>
      <c r="F814" s="304">
        <f t="shared" ca="1" si="358"/>
        <v>2.0179060848447055</v>
      </c>
      <c r="G814" s="306">
        <f t="shared" ca="1" si="359"/>
        <v>10.616502215668039</v>
      </c>
      <c r="H814" s="307">
        <f t="shared" ca="1" si="360"/>
        <v>-119.47640283080479</v>
      </c>
      <c r="I814" s="304">
        <f t="shared" ca="1" si="361"/>
        <v>119.94715900213737</v>
      </c>
      <c r="J814" s="306">
        <f t="shared" ca="1" si="362"/>
        <v>772.03857426345655</v>
      </c>
      <c r="K814" s="307">
        <f t="shared" ca="1" si="363"/>
        <v>-6.3945139715526427</v>
      </c>
      <c r="L814" s="304">
        <f t="shared" ca="1" si="348"/>
        <v>772.06505552296767</v>
      </c>
      <c r="M814" s="306">
        <f t="shared" ca="1" si="364"/>
        <v>-1.4821705269540109</v>
      </c>
      <c r="N814" s="304">
        <f t="shared" ca="1" si="365"/>
        <v>-84.922115713146042</v>
      </c>
      <c r="P814" s="310">
        <f t="shared" ca="1" si="366"/>
        <v>23</v>
      </c>
      <c r="Q814" s="304">
        <f t="shared" ca="1" si="367"/>
        <v>0</v>
      </c>
      <c r="R814" s="306">
        <f t="shared" ca="1" si="368"/>
        <v>0</v>
      </c>
      <c r="S814" s="307">
        <f t="shared" ca="1" si="369"/>
        <v>7.2810000000000015</v>
      </c>
      <c r="T814" s="304">
        <f t="shared" ca="1" si="349"/>
        <v>71.426610000000025</v>
      </c>
      <c r="U814" s="311">
        <f t="shared" ca="1" si="350"/>
        <v>0</v>
      </c>
      <c r="V814" s="306">
        <f t="shared" ca="1" si="351"/>
        <v>1.2257835784916962</v>
      </c>
      <c r="W814" s="304">
        <f t="shared" ca="1" si="352"/>
        <v>57.883865656513784</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1.8215433291394856</v>
      </c>
      <c r="AH814" s="304">
        <f t="shared" ca="1" si="376"/>
        <v>-7.9499547715961061</v>
      </c>
    </row>
    <row r="815" spans="1:34" x14ac:dyDescent="0.2">
      <c r="A815" s="347">
        <f t="shared" ca="1" si="354"/>
        <v>1E-4</v>
      </c>
      <c r="B815" s="304">
        <f t="shared" ca="1" si="355"/>
        <v>34.728400000001166</v>
      </c>
      <c r="D815" s="306">
        <f t="shared" ca="1" si="356"/>
        <v>-0.70365209426042374</v>
      </c>
      <c r="E815" s="307">
        <f t="shared" ca="1" si="357"/>
        <v>-1.8912128741869578</v>
      </c>
      <c r="F815" s="304">
        <f t="shared" ca="1" si="358"/>
        <v>2.0178732381513895</v>
      </c>
      <c r="G815" s="306">
        <f t="shared" ca="1" si="359"/>
        <v>10.616431850458612</v>
      </c>
      <c r="H815" s="307">
        <f t="shared" ca="1" si="360"/>
        <v>-119.47659195209221</v>
      </c>
      <c r="I815" s="304">
        <f t="shared" ca="1" si="361"/>
        <v>119.94734115320013</v>
      </c>
      <c r="J815" s="306">
        <f t="shared" ca="1" si="362"/>
        <v>772.03857426345655</v>
      </c>
      <c r="K815" s="307">
        <f t="shared" ca="1" si="363"/>
        <v>-6.4064616212917871</v>
      </c>
      <c r="L815" s="304">
        <f t="shared" ca="1" si="348"/>
        <v>772.06515457003741</v>
      </c>
      <c r="M815" s="306">
        <f t="shared" ca="1" si="364"/>
        <v>-1.4821712508394995</v>
      </c>
      <c r="N815" s="304">
        <f t="shared" ca="1" si="365"/>
        <v>-84.9221571887294</v>
      </c>
      <c r="P815" s="310">
        <f t="shared" ca="1" si="366"/>
        <v>23</v>
      </c>
      <c r="Q815" s="304">
        <f t="shared" ca="1" si="367"/>
        <v>0</v>
      </c>
      <c r="R815" s="306">
        <f t="shared" ca="1" si="368"/>
        <v>0</v>
      </c>
      <c r="S815" s="307">
        <f t="shared" ca="1" si="369"/>
        <v>7.2810000000000015</v>
      </c>
      <c r="T815" s="304">
        <f t="shared" ca="1" si="349"/>
        <v>71.426610000000025</v>
      </c>
      <c r="U815" s="311">
        <f t="shared" ca="1" si="350"/>
        <v>0</v>
      </c>
      <c r="V815" s="306">
        <f t="shared" ca="1" si="351"/>
        <v>1.2257850430160062</v>
      </c>
      <c r="W815" s="304">
        <f t="shared" ca="1" si="352"/>
        <v>57.884110618728968</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1.821510313333027</v>
      </c>
      <c r="AH815" s="304">
        <f t="shared" ca="1" si="376"/>
        <v>-7.9499884159475034</v>
      </c>
    </row>
    <row r="816" spans="1:34" x14ac:dyDescent="0.2">
      <c r="A816" s="347">
        <f t="shared" ca="1" si="354"/>
        <v>1E-4</v>
      </c>
      <c r="B816" s="304">
        <f t="shared" ca="1" si="355"/>
        <v>34.728500000001169</v>
      </c>
      <c r="D816" s="306">
        <f t="shared" ca="1" si="356"/>
        <v>-0.70364933976854394</v>
      </c>
      <c r="E816" s="307">
        <f t="shared" ca="1" si="357"/>
        <v>-1.8911788528314561</v>
      </c>
      <c r="F816" s="304">
        <f t="shared" ca="1" si="358"/>
        <v>2.0178403917935657</v>
      </c>
      <c r="G816" s="306">
        <f t="shared" ca="1" si="359"/>
        <v>10.616361485524635</v>
      </c>
      <c r="H816" s="307">
        <f t="shared" ca="1" si="360"/>
        <v>-119.47678106997749</v>
      </c>
      <c r="I816" s="304">
        <f t="shared" ca="1" si="361"/>
        <v>119.94752330096134</v>
      </c>
      <c r="J816" s="306">
        <f t="shared" ca="1" si="362"/>
        <v>772.03857426345655</v>
      </c>
      <c r="K816" s="307">
        <f t="shared" ca="1" si="363"/>
        <v>-6.4184092899428906</v>
      </c>
      <c r="L816" s="304">
        <f t="shared" ca="1" si="348"/>
        <v>772.06525380214066</v>
      </c>
      <c r="M816" s="306">
        <f t="shared" ca="1" si="364"/>
        <v>-1.4821719747179918</v>
      </c>
      <c r="N816" s="304">
        <f t="shared" ca="1" si="365"/>
        <v>-84.922198663911885</v>
      </c>
      <c r="P816" s="310">
        <f t="shared" ca="1" si="366"/>
        <v>23</v>
      </c>
      <c r="Q816" s="304">
        <f t="shared" ca="1" si="367"/>
        <v>0</v>
      </c>
      <c r="R816" s="306">
        <f t="shared" ca="1" si="368"/>
        <v>0</v>
      </c>
      <c r="S816" s="307">
        <f t="shared" ca="1" si="369"/>
        <v>7.2810000000000015</v>
      </c>
      <c r="T816" s="304">
        <f t="shared" ca="1" si="349"/>
        <v>71.426610000000025</v>
      </c>
      <c r="U816" s="311">
        <f t="shared" ca="1" si="350"/>
        <v>0</v>
      </c>
      <c r="V816" s="306">
        <f t="shared" ca="1" si="351"/>
        <v>1.2257865075443846</v>
      </c>
      <c r="W816" s="304">
        <f t="shared" ca="1" si="352"/>
        <v>57.884355578636814</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1.8214772978322724</v>
      </c>
      <c r="AH816" s="304">
        <f t="shared" ca="1" si="376"/>
        <v>-7.9500220599820022</v>
      </c>
    </row>
    <row r="817" spans="1:34" x14ac:dyDescent="0.2">
      <c r="A817" s="347">
        <f t="shared" ca="1" si="354"/>
        <v>1E-4</v>
      </c>
      <c r="B817" s="304">
        <f t="shared" ca="1" si="355"/>
        <v>34.728600000001173</v>
      </c>
      <c r="D817" s="306">
        <f t="shared" ca="1" si="356"/>
        <v>-0.70364658525513291</v>
      </c>
      <c r="E817" s="307">
        <f t="shared" ca="1" si="357"/>
        <v>-1.8911448317963702</v>
      </c>
      <c r="F817" s="304">
        <f t="shared" ca="1" si="358"/>
        <v>2.0178075457712339</v>
      </c>
      <c r="G817" s="306">
        <f t="shared" ca="1" si="359"/>
        <v>10.61629112086611</v>
      </c>
      <c r="H817" s="307">
        <f t="shared" ca="1" si="360"/>
        <v>-119.47697018446067</v>
      </c>
      <c r="I817" s="304">
        <f t="shared" ca="1" si="361"/>
        <v>119.94770544542102</v>
      </c>
      <c r="J817" s="306">
        <f t="shared" ca="1" si="362"/>
        <v>772.03857426345655</v>
      </c>
      <c r="K817" s="307">
        <f t="shared" ca="1" si="363"/>
        <v>-6.4303569775056122</v>
      </c>
      <c r="L817" s="304">
        <f t="shared" ca="1" si="348"/>
        <v>772.06535321927822</v>
      </c>
      <c r="M817" s="306">
        <f t="shared" ca="1" si="364"/>
        <v>-1.4821726985894876</v>
      </c>
      <c r="N817" s="304">
        <f t="shared" ca="1" si="365"/>
        <v>-84.92224013869351</v>
      </c>
      <c r="P817" s="310">
        <f t="shared" ca="1" si="366"/>
        <v>23</v>
      </c>
      <c r="Q817" s="304">
        <f t="shared" ca="1" si="367"/>
        <v>0</v>
      </c>
      <c r="R817" s="306">
        <f t="shared" ca="1" si="368"/>
        <v>0</v>
      </c>
      <c r="S817" s="307">
        <f t="shared" ca="1" si="369"/>
        <v>7.2810000000000015</v>
      </c>
      <c r="T817" s="304">
        <f t="shared" ca="1" si="349"/>
        <v>71.426610000000025</v>
      </c>
      <c r="U817" s="311">
        <f t="shared" ca="1" si="350"/>
        <v>0</v>
      </c>
      <c r="V817" s="306">
        <f t="shared" ca="1" si="351"/>
        <v>1.2257879720768314</v>
      </c>
      <c r="W817" s="304">
        <f t="shared" ca="1" si="352"/>
        <v>57.884600536237308</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1.8214442826372199</v>
      </c>
      <c r="AH817" s="304">
        <f t="shared" ca="1" si="376"/>
        <v>-7.9500557036996025</v>
      </c>
    </row>
    <row r="818" spans="1:34" x14ac:dyDescent="0.2">
      <c r="A818" s="347">
        <f t="shared" ca="1" si="354"/>
        <v>1E-4</v>
      </c>
      <c r="B818" s="304">
        <f t="shared" ca="1" si="355"/>
        <v>34.728700000001176</v>
      </c>
      <c r="D818" s="306">
        <f t="shared" ca="1" si="356"/>
        <v>-0.7036438307201921</v>
      </c>
      <c r="E818" s="307">
        <f t="shared" ca="1" si="357"/>
        <v>-1.8911108110817034</v>
      </c>
      <c r="F818" s="304">
        <f t="shared" ca="1" si="358"/>
        <v>2.0177747000843986</v>
      </c>
      <c r="G818" s="306">
        <f t="shared" ca="1" si="359"/>
        <v>10.616220756483038</v>
      </c>
      <c r="H818" s="307">
        <f t="shared" ca="1" si="360"/>
        <v>-119.47715929554178</v>
      </c>
      <c r="I818" s="304">
        <f t="shared" ca="1" si="361"/>
        <v>119.94788758657923</v>
      </c>
      <c r="J818" s="306">
        <f t="shared" ca="1" si="362"/>
        <v>772.03857426345655</v>
      </c>
      <c r="K818" s="307">
        <f t="shared" ca="1" si="363"/>
        <v>-6.4423046839796125</v>
      </c>
      <c r="L818" s="304">
        <f t="shared" ca="1" si="348"/>
        <v>772.06545282145078</v>
      </c>
      <c r="M818" s="306">
        <f t="shared" ca="1" si="364"/>
        <v>-1.4821734224539875</v>
      </c>
      <c r="N818" s="304">
        <f t="shared" ca="1" si="365"/>
        <v>-84.92228161307429</v>
      </c>
      <c r="P818" s="310">
        <f t="shared" ca="1" si="366"/>
        <v>23</v>
      </c>
      <c r="Q818" s="304">
        <f t="shared" ca="1" si="367"/>
        <v>0</v>
      </c>
      <c r="R818" s="306">
        <f t="shared" ca="1" si="368"/>
        <v>0</v>
      </c>
      <c r="S818" s="307">
        <f t="shared" ca="1" si="369"/>
        <v>7.2810000000000015</v>
      </c>
      <c r="T818" s="304">
        <f t="shared" ca="1" si="349"/>
        <v>71.426610000000025</v>
      </c>
      <c r="U818" s="311">
        <f t="shared" ca="1" si="350"/>
        <v>0</v>
      </c>
      <c r="V818" s="306">
        <f t="shared" ca="1" si="351"/>
        <v>1.2257894366133473</v>
      </c>
      <c r="W818" s="304">
        <f t="shared" ca="1" si="352"/>
        <v>57.88484549153052</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1.821411267747874</v>
      </c>
      <c r="AH818" s="304">
        <f t="shared" ca="1" si="376"/>
        <v>-7.9500893471003016</v>
      </c>
    </row>
    <row r="819" spans="1:34" x14ac:dyDescent="0.2">
      <c r="A819" s="347">
        <f t="shared" ca="1" si="354"/>
        <v>1E-4</v>
      </c>
      <c r="B819" s="304">
        <f t="shared" ca="1" si="355"/>
        <v>34.728800000001179</v>
      </c>
      <c r="D819" s="306">
        <f t="shared" ca="1" si="356"/>
        <v>-0.70364107616372007</v>
      </c>
      <c r="E819" s="307">
        <f t="shared" ca="1" si="357"/>
        <v>-1.8910767906874453</v>
      </c>
      <c r="F819" s="304">
        <f t="shared" ca="1" si="358"/>
        <v>2.0177418547330492</v>
      </c>
      <c r="G819" s="306">
        <f t="shared" ca="1" si="359"/>
        <v>10.616150392375422</v>
      </c>
      <c r="H819" s="307">
        <f t="shared" ca="1" si="360"/>
        <v>-119.47734840322084</v>
      </c>
      <c r="I819" s="304">
        <f t="shared" ca="1" si="361"/>
        <v>119.94806972443597</v>
      </c>
      <c r="J819" s="306">
        <f t="shared" ca="1" si="362"/>
        <v>772.03857426345655</v>
      </c>
      <c r="K819" s="307">
        <f t="shared" ca="1" si="363"/>
        <v>-6.4542524093645506</v>
      </c>
      <c r="L819" s="304">
        <f t="shared" ca="1" si="348"/>
        <v>772.06555260865923</v>
      </c>
      <c r="M819" s="306">
        <f t="shared" ca="1" si="364"/>
        <v>-1.4821741463114912</v>
      </c>
      <c r="N819" s="304">
        <f t="shared" ca="1" si="365"/>
        <v>-84.922323087054224</v>
      </c>
      <c r="P819" s="310">
        <f t="shared" ca="1" si="366"/>
        <v>23</v>
      </c>
      <c r="Q819" s="304">
        <f t="shared" ca="1" si="367"/>
        <v>0</v>
      </c>
      <c r="R819" s="306">
        <f t="shared" ca="1" si="368"/>
        <v>0</v>
      </c>
      <c r="S819" s="307">
        <f t="shared" ca="1" si="369"/>
        <v>7.2810000000000015</v>
      </c>
      <c r="T819" s="304">
        <f t="shared" ca="1" si="349"/>
        <v>71.426610000000025</v>
      </c>
      <c r="U819" s="311">
        <f t="shared" ca="1" si="350"/>
        <v>0</v>
      </c>
      <c r="V819" s="306">
        <f t="shared" ca="1" si="351"/>
        <v>1.225790901153931</v>
      </c>
      <c r="W819" s="304">
        <f t="shared" ca="1" si="352"/>
        <v>57.885090444516365</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1.8213782531642222</v>
      </c>
      <c r="AH819" s="304">
        <f t="shared" ca="1" si="376"/>
        <v>-7.9501229901841102</v>
      </c>
    </row>
    <row r="820" spans="1:34" x14ac:dyDescent="0.2">
      <c r="A820" s="347">
        <f t="shared" ca="1" si="354"/>
        <v>1E-4</v>
      </c>
      <c r="B820" s="304">
        <f t="shared" ca="1" si="355"/>
        <v>34.728900000001182</v>
      </c>
      <c r="D820" s="306">
        <f t="shared" ca="1" si="356"/>
        <v>-0.70363832158571926</v>
      </c>
      <c r="E820" s="307">
        <f t="shared" ca="1" si="357"/>
        <v>-1.8910427706136055</v>
      </c>
      <c r="F820" s="304">
        <f t="shared" ca="1" si="358"/>
        <v>2.0177090097171964</v>
      </c>
      <c r="G820" s="306">
        <f t="shared" ca="1" si="359"/>
        <v>10.616080028543264</v>
      </c>
      <c r="H820" s="307">
        <f t="shared" ca="1" si="360"/>
        <v>-119.4775375074979</v>
      </c>
      <c r="I820" s="304">
        <f t="shared" ca="1" si="361"/>
        <v>119.94825185899127</v>
      </c>
      <c r="J820" s="306">
        <f t="shared" ca="1" si="362"/>
        <v>772.03857426345655</v>
      </c>
      <c r="K820" s="307">
        <f t="shared" ca="1" si="363"/>
        <v>-6.4662001536600862</v>
      </c>
      <c r="L820" s="304">
        <f t="shared" ca="1" si="348"/>
        <v>772.0656525809045</v>
      </c>
      <c r="M820" s="306">
        <f t="shared" ca="1" si="364"/>
        <v>-1.4821748701619988</v>
      </c>
      <c r="N820" s="304">
        <f t="shared" ca="1" si="365"/>
        <v>-84.922364560633298</v>
      </c>
      <c r="P820" s="310">
        <f t="shared" ca="1" si="366"/>
        <v>23</v>
      </c>
      <c r="Q820" s="304">
        <f t="shared" ca="1" si="367"/>
        <v>0</v>
      </c>
      <c r="R820" s="306">
        <f t="shared" ca="1" si="368"/>
        <v>0</v>
      </c>
      <c r="S820" s="307">
        <f t="shared" ca="1" si="369"/>
        <v>7.2810000000000015</v>
      </c>
      <c r="T820" s="304">
        <f t="shared" ca="1" si="349"/>
        <v>71.426610000000025</v>
      </c>
      <c r="U820" s="311">
        <f t="shared" ca="1" si="350"/>
        <v>0</v>
      </c>
      <c r="V820" s="306">
        <f t="shared" ca="1" si="351"/>
        <v>1.2257923656985834</v>
      </c>
      <c r="W820" s="304">
        <f t="shared" ca="1" si="352"/>
        <v>57.885335395194893</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1.8213452388862796</v>
      </c>
      <c r="AH820" s="304">
        <f t="shared" ca="1" si="376"/>
        <v>-7.9501566329510167</v>
      </c>
    </row>
    <row r="821" spans="1:34" x14ac:dyDescent="0.2">
      <c r="A821" s="347">
        <f t="shared" ca="1" si="354"/>
        <v>1E-4</v>
      </c>
      <c r="B821" s="304">
        <f t="shared" ca="1" si="355"/>
        <v>34.729000000001186</v>
      </c>
      <c r="D821" s="306">
        <f t="shared" ca="1" si="356"/>
        <v>-0.70363556698619134</v>
      </c>
      <c r="E821" s="307">
        <f t="shared" ca="1" si="357"/>
        <v>-1.8910087508601796</v>
      </c>
      <c r="F821" s="304">
        <f t="shared" ca="1" si="358"/>
        <v>2.0176761650368364</v>
      </c>
      <c r="G821" s="306">
        <f t="shared" ca="1" si="359"/>
        <v>10.616009664986565</v>
      </c>
      <c r="H821" s="307">
        <f t="shared" ca="1" si="360"/>
        <v>-119.47772660837299</v>
      </c>
      <c r="I821" s="304">
        <f t="shared" ca="1" si="361"/>
        <v>119.94843399024519</v>
      </c>
      <c r="J821" s="306">
        <f t="shared" ca="1" si="362"/>
        <v>772.03857426345655</v>
      </c>
      <c r="K821" s="307">
        <f t="shared" ca="1" si="363"/>
        <v>-6.47814791686588</v>
      </c>
      <c r="L821" s="304">
        <f t="shared" ca="1" si="348"/>
        <v>772.06575273818703</v>
      </c>
      <c r="M821" s="306">
        <f t="shared" ca="1" si="364"/>
        <v>-1.4821755940055106</v>
      </c>
      <c r="N821" s="304">
        <f t="shared" ca="1" si="365"/>
        <v>-84.922406033811555</v>
      </c>
      <c r="P821" s="310">
        <f t="shared" ca="1" si="366"/>
        <v>23</v>
      </c>
      <c r="Q821" s="304">
        <f t="shared" ca="1" si="367"/>
        <v>0</v>
      </c>
      <c r="R821" s="306">
        <f t="shared" ca="1" si="368"/>
        <v>0</v>
      </c>
      <c r="S821" s="307">
        <f t="shared" ca="1" si="369"/>
        <v>7.2810000000000015</v>
      </c>
      <c r="T821" s="304">
        <f t="shared" ca="1" si="349"/>
        <v>71.426610000000025</v>
      </c>
      <c r="U821" s="311">
        <f t="shared" ca="1" si="350"/>
        <v>0</v>
      </c>
      <c r="V821" s="306">
        <f t="shared" ca="1" si="351"/>
        <v>1.2257938302473044</v>
      </c>
      <c r="W821" s="304">
        <f t="shared" ca="1" si="352"/>
        <v>57.885580343566154</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1.8213122249140401</v>
      </c>
      <c r="AH821" s="304">
        <f t="shared" ca="1" si="376"/>
        <v>-7.9501902754010274</v>
      </c>
    </row>
    <row r="822" spans="1:34" x14ac:dyDescent="0.2">
      <c r="A822" s="347">
        <f t="shared" ca="1" si="354"/>
        <v>1E-4</v>
      </c>
      <c r="B822" s="304">
        <f t="shared" ca="1" si="355"/>
        <v>34.729100000001189</v>
      </c>
      <c r="D822" s="306">
        <f t="shared" ca="1" si="356"/>
        <v>-0.70363281236513486</v>
      </c>
      <c r="E822" s="307">
        <f t="shared" ca="1" si="357"/>
        <v>-1.8909747314271605</v>
      </c>
      <c r="F822" s="304">
        <f t="shared" ca="1" si="358"/>
        <v>2.0176433206919628</v>
      </c>
      <c r="G822" s="306">
        <f t="shared" ca="1" si="359"/>
        <v>10.615939301705328</v>
      </c>
      <c r="H822" s="307">
        <f t="shared" ca="1" si="360"/>
        <v>-119.47791570584613</v>
      </c>
      <c r="I822" s="304">
        <f t="shared" ca="1" si="361"/>
        <v>119.94861611819773</v>
      </c>
      <c r="J822" s="306">
        <f t="shared" ca="1" si="362"/>
        <v>772.03857426345655</v>
      </c>
      <c r="K822" s="307">
        <f t="shared" ca="1" si="363"/>
        <v>-6.490095698981591</v>
      </c>
      <c r="L822" s="304">
        <f t="shared" ca="1" si="348"/>
        <v>772.06585308050808</v>
      </c>
      <c r="M822" s="306">
        <f t="shared" ca="1" si="364"/>
        <v>-1.4821763178420266</v>
      </c>
      <c r="N822" s="304">
        <f t="shared" ca="1" si="365"/>
        <v>-84.922447506588981</v>
      </c>
      <c r="P822" s="310">
        <f t="shared" ca="1" si="366"/>
        <v>23</v>
      </c>
      <c r="Q822" s="304">
        <f t="shared" ca="1" si="367"/>
        <v>0</v>
      </c>
      <c r="R822" s="306">
        <f t="shared" ca="1" si="368"/>
        <v>0</v>
      </c>
      <c r="S822" s="307">
        <f t="shared" ca="1" si="369"/>
        <v>7.2810000000000015</v>
      </c>
      <c r="T822" s="304">
        <f t="shared" ca="1" si="349"/>
        <v>71.426610000000025</v>
      </c>
      <c r="U822" s="311">
        <f t="shared" ca="1" si="350"/>
        <v>0</v>
      </c>
      <c r="V822" s="306">
        <f t="shared" ca="1" si="351"/>
        <v>1.2257952948000932</v>
      </c>
      <c r="W822" s="304">
        <f t="shared" ca="1" si="352"/>
        <v>57.885825289630041</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1.8212792112474929</v>
      </c>
      <c r="AH822" s="304">
        <f t="shared" ca="1" si="376"/>
        <v>-7.9502239175341494</v>
      </c>
    </row>
    <row r="823" spans="1:34" x14ac:dyDescent="0.2">
      <c r="A823" s="347">
        <f t="shared" ca="1" si="354"/>
        <v>1E-4</v>
      </c>
      <c r="B823" s="304">
        <f t="shared" ca="1" si="355"/>
        <v>34.729200000001192</v>
      </c>
      <c r="D823" s="306">
        <f t="shared" ca="1" si="356"/>
        <v>-0.70363005772255005</v>
      </c>
      <c r="E823" s="307">
        <f t="shared" ca="1" si="357"/>
        <v>-1.8909407123145616</v>
      </c>
      <c r="F823" s="304">
        <f t="shared" ca="1" si="358"/>
        <v>2.0176104766825884</v>
      </c>
      <c r="G823" s="306">
        <f t="shared" ca="1" si="359"/>
        <v>10.615868938699556</v>
      </c>
      <c r="H823" s="307">
        <f t="shared" ca="1" si="360"/>
        <v>-119.47810479991736</v>
      </c>
      <c r="I823" s="304">
        <f t="shared" ca="1" si="361"/>
        <v>119.94879824284894</v>
      </c>
      <c r="J823" s="306">
        <f t="shared" ca="1" si="362"/>
        <v>772.03857426345655</v>
      </c>
      <c r="K823" s="307">
        <f t="shared" ca="1" si="363"/>
        <v>-6.502043500006879</v>
      </c>
      <c r="L823" s="304">
        <f t="shared" ca="1" si="348"/>
        <v>772.0659536078681</v>
      </c>
      <c r="M823" s="306">
        <f t="shared" ca="1" si="364"/>
        <v>-1.482177041671547</v>
      </c>
      <c r="N823" s="304">
        <f t="shared" ca="1" si="365"/>
        <v>-84.922488978965589</v>
      </c>
      <c r="P823" s="310">
        <f t="shared" ca="1" si="366"/>
        <v>23</v>
      </c>
      <c r="Q823" s="304">
        <f t="shared" ca="1" si="367"/>
        <v>0</v>
      </c>
      <c r="R823" s="306">
        <f t="shared" ca="1" si="368"/>
        <v>0</v>
      </c>
      <c r="S823" s="307">
        <f t="shared" ca="1" si="369"/>
        <v>7.2810000000000015</v>
      </c>
      <c r="T823" s="304">
        <f t="shared" ca="1" si="349"/>
        <v>71.426610000000025</v>
      </c>
      <c r="U823" s="311">
        <f t="shared" ca="1" si="350"/>
        <v>0</v>
      </c>
      <c r="V823" s="306">
        <f t="shared" ca="1" si="351"/>
        <v>1.225796759356951</v>
      </c>
      <c r="W823" s="304">
        <f t="shared" ca="1" si="352"/>
        <v>57.886070233386661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1.8212461978866559</v>
      </c>
      <c r="AH823" s="304">
        <f t="shared" ca="1" si="376"/>
        <v>-7.9502575593503684</v>
      </c>
    </row>
    <row r="824" spans="1:34" x14ac:dyDescent="0.2">
      <c r="A824" s="347">
        <f t="shared" ca="1" si="354"/>
        <v>1E-4</v>
      </c>
      <c r="B824" s="304">
        <f t="shared" ca="1" si="355"/>
        <v>34.729300000001196</v>
      </c>
      <c r="D824" s="306">
        <f t="shared" ca="1" si="356"/>
        <v>-0.70362730305843957</v>
      </c>
      <c r="E824" s="307">
        <f t="shared" ca="1" si="357"/>
        <v>-1.8909066935223704</v>
      </c>
      <c r="F824" s="304">
        <f t="shared" ca="1" si="358"/>
        <v>2.0175776330087021</v>
      </c>
      <c r="G824" s="306">
        <f t="shared" ca="1" si="359"/>
        <v>10.615798575969251</v>
      </c>
      <c r="H824" s="307">
        <f t="shared" ca="1" si="360"/>
        <v>-119.47829389058671</v>
      </c>
      <c r="I824" s="304">
        <f t="shared" ca="1" si="361"/>
        <v>119.94898036419885</v>
      </c>
      <c r="J824" s="306">
        <f t="shared" ca="1" si="362"/>
        <v>772.03857426345655</v>
      </c>
      <c r="K824" s="307">
        <f t="shared" ca="1" si="363"/>
        <v>-6.5139913199414039</v>
      </c>
      <c r="L824" s="304">
        <f t="shared" ca="1" si="348"/>
        <v>772.06605432026799</v>
      </c>
      <c r="M824" s="306">
        <f t="shared" ca="1" si="364"/>
        <v>-1.4821777654940715</v>
      </c>
      <c r="N824" s="304">
        <f t="shared" ca="1" si="365"/>
        <v>-84.922530450941366</v>
      </c>
      <c r="P824" s="310">
        <f t="shared" ca="1" si="366"/>
        <v>23</v>
      </c>
      <c r="Q824" s="304">
        <f t="shared" ca="1" si="367"/>
        <v>0</v>
      </c>
      <c r="R824" s="306">
        <f t="shared" ca="1" si="368"/>
        <v>0</v>
      </c>
      <c r="S824" s="307">
        <f t="shared" ca="1" si="369"/>
        <v>7.2810000000000015</v>
      </c>
      <c r="T824" s="304">
        <f t="shared" ca="1" si="349"/>
        <v>71.426610000000025</v>
      </c>
      <c r="U824" s="311">
        <f t="shared" ca="1" si="350"/>
        <v>0</v>
      </c>
      <c r="V824" s="306">
        <f t="shared" ca="1" si="351"/>
        <v>1.2257982239178766</v>
      </c>
      <c r="W824" s="304">
        <f t="shared" ca="1" si="352"/>
        <v>57.886315174835985</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1.8212131848315156</v>
      </c>
      <c r="AH824" s="304">
        <f t="shared" ca="1" si="376"/>
        <v>-7.9502912008496978</v>
      </c>
    </row>
    <row r="825" spans="1:34" x14ac:dyDescent="0.2">
      <c r="A825" s="347">
        <f t="shared" ca="1" si="354"/>
        <v>1E-4</v>
      </c>
      <c r="B825" s="304">
        <f t="shared" ca="1" si="355"/>
        <v>34.729400000001199</v>
      </c>
      <c r="D825" s="306">
        <f t="shared" ca="1" si="356"/>
        <v>-0.7036245483728043</v>
      </c>
      <c r="E825" s="307">
        <f t="shared" ca="1" si="357"/>
        <v>-1.8908726750505886</v>
      </c>
      <c r="F825" s="304">
        <f t="shared" ca="1" si="358"/>
        <v>2.0175447896703065</v>
      </c>
      <c r="G825" s="306">
        <f t="shared" ca="1" si="359"/>
        <v>10.615728213514414</v>
      </c>
      <c r="H825" s="307">
        <f t="shared" ca="1" si="360"/>
        <v>-119.47848297785421</v>
      </c>
      <c r="I825" s="304">
        <f t="shared" ca="1" si="361"/>
        <v>119.94916248224747</v>
      </c>
      <c r="J825" s="306">
        <f t="shared" ca="1" si="362"/>
        <v>772.03857426345655</v>
      </c>
      <c r="K825" s="307">
        <f t="shared" ca="1" si="363"/>
        <v>-6.5259391587848263</v>
      </c>
      <c r="L825" s="304">
        <f t="shared" ca="1" si="348"/>
        <v>772.06615521770857</v>
      </c>
      <c r="M825" s="306">
        <f t="shared" ca="1" si="364"/>
        <v>-1.4821784893096008</v>
      </c>
      <c r="N825" s="304">
        <f t="shared" ca="1" si="365"/>
        <v>-84.92257192251634</v>
      </c>
      <c r="P825" s="310">
        <f t="shared" ca="1" si="366"/>
        <v>23</v>
      </c>
      <c r="Q825" s="304">
        <f t="shared" ca="1" si="367"/>
        <v>0</v>
      </c>
      <c r="R825" s="306">
        <f t="shared" ca="1" si="368"/>
        <v>0</v>
      </c>
      <c r="S825" s="307">
        <f t="shared" ca="1" si="369"/>
        <v>7.2810000000000015</v>
      </c>
      <c r="T825" s="304">
        <f t="shared" ca="1" si="349"/>
        <v>71.426610000000025</v>
      </c>
      <c r="U825" s="311">
        <f t="shared" ca="1" si="350"/>
        <v>0</v>
      </c>
      <c r="V825" s="306">
        <f t="shared" ca="1" si="351"/>
        <v>1.2257996884828706</v>
      </c>
      <c r="W825" s="304">
        <f t="shared" ca="1" si="352"/>
        <v>57.886560113977993</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1.8211801720820748</v>
      </c>
      <c r="AH825" s="304">
        <f t="shared" ca="1" si="376"/>
        <v>-7.9503248420321349</v>
      </c>
    </row>
    <row r="826" spans="1:34" x14ac:dyDescent="0.2">
      <c r="A826" s="347">
        <f t="shared" ca="1" si="354"/>
        <v>1E-4</v>
      </c>
      <c r="B826" s="304">
        <f t="shared" ca="1" si="355"/>
        <v>34.729500000001202</v>
      </c>
      <c r="D826" s="306">
        <f t="shared" ca="1" si="356"/>
        <v>-0.70362179366564215</v>
      </c>
      <c r="E826" s="307">
        <f t="shared" ca="1" si="357"/>
        <v>-1.8908386568992199</v>
      </c>
      <c r="F826" s="304">
        <f t="shared" ca="1" si="358"/>
        <v>2.0175119466674047</v>
      </c>
      <c r="G826" s="306">
        <f t="shared" ca="1" si="359"/>
        <v>10.615657851335047</v>
      </c>
      <c r="H826" s="307">
        <f t="shared" ca="1" si="360"/>
        <v>-119.47867206171991</v>
      </c>
      <c r="I826" s="304">
        <f t="shared" ca="1" si="361"/>
        <v>119.94934459699486</v>
      </c>
      <c r="J826" s="306">
        <f t="shared" ca="1" si="362"/>
        <v>772.03857426345655</v>
      </c>
      <c r="K826" s="307">
        <f t="shared" ca="1" si="363"/>
        <v>-6.5378870165368053</v>
      </c>
      <c r="L826" s="304">
        <f t="shared" ca="1" si="348"/>
        <v>772.06625630019062</v>
      </c>
      <c r="M826" s="306">
        <f t="shared" ca="1" si="364"/>
        <v>-1.4821792131181346</v>
      </c>
      <c r="N826" s="304">
        <f t="shared" ca="1" si="365"/>
        <v>-84.922613393690497</v>
      </c>
      <c r="P826" s="310">
        <f t="shared" ca="1" si="366"/>
        <v>23</v>
      </c>
      <c r="Q826" s="304">
        <f t="shared" ca="1" si="367"/>
        <v>0</v>
      </c>
      <c r="R826" s="306">
        <f t="shared" ca="1" si="368"/>
        <v>0</v>
      </c>
      <c r="S826" s="307">
        <f t="shared" ca="1" si="369"/>
        <v>7.2810000000000015</v>
      </c>
      <c r="T826" s="304">
        <f t="shared" ca="1" si="349"/>
        <v>71.426610000000025</v>
      </c>
      <c r="U826" s="311">
        <f t="shared" ca="1" si="350"/>
        <v>0</v>
      </c>
      <c r="V826" s="306">
        <f t="shared" ca="1" si="351"/>
        <v>1.2258011530519326</v>
      </c>
      <c r="W826" s="304">
        <f t="shared" ca="1" si="352"/>
        <v>57.886805050812725</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1.8211471596383353</v>
      </c>
      <c r="AH826" s="304">
        <f t="shared" ca="1" si="376"/>
        <v>-7.9503584828976761</v>
      </c>
    </row>
    <row r="827" spans="1:34" x14ac:dyDescent="0.2">
      <c r="A827" s="347">
        <f t="shared" ca="1" si="354"/>
        <v>1E-4</v>
      </c>
      <c r="B827" s="304">
        <f t="shared" ca="1" si="355"/>
        <v>34.729600000001206</v>
      </c>
      <c r="D827" s="306">
        <f t="shared" ca="1" si="356"/>
        <v>-0.70361903893695654</v>
      </c>
      <c r="E827" s="307">
        <f t="shared" ca="1" si="357"/>
        <v>-1.8908046390682589</v>
      </c>
      <c r="F827" s="304">
        <f t="shared" ca="1" si="358"/>
        <v>2.0174791039999933</v>
      </c>
      <c r="G827" s="306">
        <f t="shared" ca="1" si="359"/>
        <v>10.615587489431153</v>
      </c>
      <c r="H827" s="307">
        <f t="shared" ca="1" si="360"/>
        <v>-119.47886114218382</v>
      </c>
      <c r="I827" s="304">
        <f t="shared" ca="1" si="361"/>
        <v>119.94952670844103</v>
      </c>
      <c r="J827" s="306">
        <f t="shared" ca="1" si="362"/>
        <v>772.03857426345655</v>
      </c>
      <c r="K827" s="307">
        <f t="shared" ca="1" si="363"/>
        <v>-6.5498348931970005</v>
      </c>
      <c r="L827" s="304">
        <f t="shared" ca="1" si="348"/>
        <v>772.06635756771504</v>
      </c>
      <c r="M827" s="306">
        <f t="shared" ca="1" si="364"/>
        <v>-1.4821799369196731</v>
      </c>
      <c r="N827" s="304">
        <f t="shared" ca="1" si="365"/>
        <v>-84.922654864463851</v>
      </c>
      <c r="P827" s="310">
        <f t="shared" ca="1" si="366"/>
        <v>23</v>
      </c>
      <c r="Q827" s="304">
        <f t="shared" ca="1" si="367"/>
        <v>0</v>
      </c>
      <c r="R827" s="306">
        <f t="shared" ca="1" si="368"/>
        <v>0</v>
      </c>
      <c r="S827" s="307">
        <f t="shared" ca="1" si="369"/>
        <v>7.2810000000000015</v>
      </c>
      <c r="T827" s="304">
        <f t="shared" ca="1" si="349"/>
        <v>71.426610000000025</v>
      </c>
      <c r="U827" s="311">
        <f t="shared" ca="1" si="350"/>
        <v>0</v>
      </c>
      <c r="V827" s="306">
        <f t="shared" ca="1" si="351"/>
        <v>1.2258026176250632</v>
      </c>
      <c r="W827" s="304">
        <f t="shared" ca="1" si="352"/>
        <v>57.887049985340177</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1.8211141475002943</v>
      </c>
      <c r="AH827" s="304">
        <f t="shared" ca="1" si="376"/>
        <v>-7.9503921234463277</v>
      </c>
    </row>
    <row r="828" spans="1:34" x14ac:dyDescent="0.2">
      <c r="A828" s="347">
        <f t="shared" ca="1" si="354"/>
        <v>1E-4</v>
      </c>
      <c r="B828" s="304">
        <f t="shared" ca="1" si="355"/>
        <v>34.729700000001209</v>
      </c>
      <c r="D828" s="306">
        <f t="shared" ca="1" si="356"/>
        <v>-0.70361628418674715</v>
      </c>
      <c r="E828" s="307">
        <f t="shared" ca="1" si="357"/>
        <v>-1.8907706215577065</v>
      </c>
      <c r="F828" s="304">
        <f t="shared" ca="1" si="358"/>
        <v>2.0174462616680726</v>
      </c>
      <c r="G828" s="306">
        <f t="shared" ca="1" si="359"/>
        <v>10.615517127802734</v>
      </c>
      <c r="H828" s="307">
        <f t="shared" ca="1" si="360"/>
        <v>-119.47905021924598</v>
      </c>
      <c r="I828" s="304">
        <f t="shared" ca="1" si="361"/>
        <v>119.94970881658602</v>
      </c>
      <c r="J828" s="306">
        <f t="shared" ca="1" si="362"/>
        <v>772.03857426345655</v>
      </c>
      <c r="K828" s="307">
        <f t="shared" ca="1" si="363"/>
        <v>-6.5617827887650719</v>
      </c>
      <c r="L828" s="304">
        <f t="shared" ca="1" si="348"/>
        <v>772.06645902028254</v>
      </c>
      <c r="M828" s="306">
        <f t="shared" ca="1" si="364"/>
        <v>-1.4821806607142165</v>
      </c>
      <c r="N828" s="304">
        <f t="shared" ca="1" si="365"/>
        <v>-84.922696334836431</v>
      </c>
      <c r="P828" s="310">
        <f t="shared" ca="1" si="366"/>
        <v>23</v>
      </c>
      <c r="Q828" s="304">
        <f t="shared" ca="1" si="367"/>
        <v>0</v>
      </c>
      <c r="R828" s="306">
        <f t="shared" ca="1" si="368"/>
        <v>0</v>
      </c>
      <c r="S828" s="307">
        <f t="shared" ca="1" si="369"/>
        <v>7.2810000000000015</v>
      </c>
      <c r="T828" s="304">
        <f t="shared" ca="1" si="349"/>
        <v>71.426610000000025</v>
      </c>
      <c r="U828" s="311">
        <f t="shared" ca="1" si="350"/>
        <v>0</v>
      </c>
      <c r="V828" s="306">
        <f t="shared" ca="1" si="351"/>
        <v>1.2258040822022616</v>
      </c>
      <c r="W828" s="304">
        <f t="shared" ca="1" si="352"/>
        <v>57.887294917560347</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1.8210811356679493</v>
      </c>
      <c r="AH828" s="304">
        <f t="shared" ca="1" si="376"/>
        <v>-7.9504257636780888</v>
      </c>
    </row>
    <row r="829" spans="1:34" x14ac:dyDescent="0.2">
      <c r="A829" s="347">
        <f t="shared" ca="1" si="354"/>
        <v>1E-4</v>
      </c>
      <c r="B829" s="304">
        <f t="shared" ca="1" si="355"/>
        <v>34.729800000001212</v>
      </c>
      <c r="D829" s="306">
        <f t="shared" ca="1" si="356"/>
        <v>-0.70361352941501365</v>
      </c>
      <c r="E829" s="307">
        <f t="shared" ca="1" si="357"/>
        <v>-1.8907366043675609</v>
      </c>
      <c r="F829" s="304">
        <f t="shared" ca="1" si="358"/>
        <v>2.0174134196716413</v>
      </c>
      <c r="G829" s="306">
        <f t="shared" ca="1" si="359"/>
        <v>10.615446766449793</v>
      </c>
      <c r="H829" s="307">
        <f t="shared" ca="1" si="360"/>
        <v>-119.47923929290641</v>
      </c>
      <c r="I829" s="304">
        <f t="shared" ca="1" si="361"/>
        <v>119.94989092142987</v>
      </c>
      <c r="J829" s="306">
        <f t="shared" ca="1" si="362"/>
        <v>772.03857426345655</v>
      </c>
      <c r="K829" s="307">
        <f t="shared" ca="1" si="363"/>
        <v>-6.5737307032406793</v>
      </c>
      <c r="L829" s="304">
        <f t="shared" ca="1" si="348"/>
        <v>772.06656065789389</v>
      </c>
      <c r="M829" s="306">
        <f t="shared" ca="1" si="364"/>
        <v>-1.4821813845017646</v>
      </c>
      <c r="N829" s="304">
        <f t="shared" ca="1" si="365"/>
        <v>-84.922737804808193</v>
      </c>
      <c r="P829" s="310">
        <f t="shared" ca="1" si="366"/>
        <v>23</v>
      </c>
      <c r="Q829" s="304">
        <f t="shared" ca="1" si="367"/>
        <v>0</v>
      </c>
      <c r="R829" s="306">
        <f t="shared" ca="1" si="368"/>
        <v>0</v>
      </c>
      <c r="S829" s="307">
        <f t="shared" ca="1" si="369"/>
        <v>7.2810000000000015</v>
      </c>
      <c r="T829" s="304">
        <f t="shared" ca="1" si="349"/>
        <v>71.426610000000025</v>
      </c>
      <c r="U829" s="311">
        <f t="shared" ca="1" si="350"/>
        <v>0</v>
      </c>
      <c r="V829" s="306">
        <f t="shared" ca="1" si="351"/>
        <v>1.225805546783528</v>
      </c>
      <c r="W829" s="304">
        <f t="shared" ca="1" si="352"/>
        <v>57.887539847473242</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1.8210481241413037</v>
      </c>
      <c r="AH829" s="304">
        <f t="shared" ca="1" si="376"/>
        <v>-7.9504594035929594</v>
      </c>
    </row>
    <row r="830" spans="1:34" x14ac:dyDescent="0.2">
      <c r="A830" s="347">
        <f t="shared" ca="1" si="354"/>
        <v>1E-4</v>
      </c>
      <c r="B830" s="304">
        <f t="shared" ca="1" si="355"/>
        <v>34.729900000001216</v>
      </c>
      <c r="D830" s="306">
        <f t="shared" ca="1" si="356"/>
        <v>-0.70361077462175903</v>
      </c>
      <c r="E830" s="307">
        <f t="shared" ca="1" si="357"/>
        <v>-1.8907025874978238</v>
      </c>
      <c r="F830" s="304">
        <f t="shared" ca="1" si="358"/>
        <v>2.017380578010703</v>
      </c>
      <c r="G830" s="306">
        <f t="shared" ca="1" si="359"/>
        <v>10.615376405372331</v>
      </c>
      <c r="H830" s="307">
        <f t="shared" ca="1" si="360"/>
        <v>-119.47942836316517</v>
      </c>
      <c r="I830" s="304">
        <f t="shared" ca="1" si="361"/>
        <v>119.95007302297257</v>
      </c>
      <c r="J830" s="306">
        <f t="shared" ca="1" si="362"/>
        <v>772.03857426345655</v>
      </c>
      <c r="K830" s="307">
        <f t="shared" ca="1" si="363"/>
        <v>-6.5856786366234825</v>
      </c>
      <c r="L830" s="304">
        <f t="shared" ca="1" si="348"/>
        <v>772.06666248055001</v>
      </c>
      <c r="M830" s="306">
        <f t="shared" ca="1" si="364"/>
        <v>-1.4821821082823177</v>
      </c>
      <c r="N830" s="304">
        <f t="shared" ca="1" si="365"/>
        <v>-84.922779274379181</v>
      </c>
      <c r="P830" s="310">
        <f t="shared" ca="1" si="366"/>
        <v>23</v>
      </c>
      <c r="Q830" s="304">
        <f t="shared" ca="1" si="367"/>
        <v>0</v>
      </c>
      <c r="R830" s="306">
        <f t="shared" ca="1" si="368"/>
        <v>0</v>
      </c>
      <c r="S830" s="307">
        <f t="shared" ca="1" si="369"/>
        <v>7.2810000000000015</v>
      </c>
      <c r="T830" s="304">
        <f t="shared" ca="1" si="349"/>
        <v>71.426610000000025</v>
      </c>
      <c r="U830" s="311">
        <f t="shared" ca="1" si="350"/>
        <v>0</v>
      </c>
      <c r="V830" s="306">
        <f t="shared" ca="1" si="351"/>
        <v>1.2258070113688631</v>
      </c>
      <c r="W830" s="304">
        <f t="shared" ca="1" si="352"/>
        <v>57.887784775078877</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1.8210151129203558</v>
      </c>
      <c r="AH830" s="304">
        <f t="shared" ca="1" si="376"/>
        <v>-7.9504930431909395</v>
      </c>
    </row>
    <row r="831" spans="1:34" x14ac:dyDescent="0.2">
      <c r="A831" s="347">
        <f t="shared" ca="1" si="354"/>
        <v>1E-4</v>
      </c>
      <c r="B831" s="304">
        <f t="shared" ca="1" si="355"/>
        <v>34.730000000001219</v>
      </c>
      <c r="D831" s="306">
        <f t="shared" ca="1" si="356"/>
        <v>-0.7036080198069834</v>
      </c>
      <c r="E831" s="307">
        <f t="shared" ca="1" si="357"/>
        <v>-1.8906685709484918</v>
      </c>
      <c r="F831" s="304">
        <f t="shared" ca="1" si="358"/>
        <v>2.0173477366852541</v>
      </c>
      <c r="G831" s="306">
        <f t="shared" ca="1" si="359"/>
        <v>10.61530604457035</v>
      </c>
      <c r="H831" s="307">
        <f t="shared" ca="1" si="360"/>
        <v>-119.47961743002226</v>
      </c>
      <c r="I831" s="304">
        <f t="shared" ca="1" si="361"/>
        <v>119.9502551212142</v>
      </c>
      <c r="J831" s="306">
        <f t="shared" ca="1" si="362"/>
        <v>772.03857426345655</v>
      </c>
      <c r="K831" s="307">
        <f t="shared" ca="1" si="363"/>
        <v>-6.5976265889131422</v>
      </c>
      <c r="L831" s="304">
        <f t="shared" ca="1" si="348"/>
        <v>772.06676448825158</v>
      </c>
      <c r="M831" s="306">
        <f t="shared" ca="1" si="364"/>
        <v>-1.4821828320558759</v>
      </c>
      <c r="N831" s="304">
        <f t="shared" ca="1" si="365"/>
        <v>-84.922820743549394</v>
      </c>
      <c r="P831" s="310">
        <f t="shared" ca="1" si="366"/>
        <v>23</v>
      </c>
      <c r="Q831" s="304">
        <f t="shared" ca="1" si="367"/>
        <v>0</v>
      </c>
      <c r="R831" s="306">
        <f t="shared" ca="1" si="368"/>
        <v>0</v>
      </c>
      <c r="S831" s="307">
        <f t="shared" ca="1" si="369"/>
        <v>7.2810000000000015</v>
      </c>
      <c r="T831" s="304">
        <f t="shared" ca="1" si="349"/>
        <v>71.426610000000025</v>
      </c>
      <c r="U831" s="311">
        <f t="shared" ca="1" si="350"/>
        <v>0</v>
      </c>
      <c r="V831" s="306">
        <f t="shared" ca="1" si="351"/>
        <v>1.2258084759582661</v>
      </c>
      <c r="W831" s="304">
        <f t="shared" ca="1" si="352"/>
        <v>57.888029700377245</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1.8209821020051047</v>
      </c>
      <c r="AH831" s="304">
        <f t="shared" ca="1" si="376"/>
        <v>-7.9505266824720318</v>
      </c>
    </row>
    <row r="832" spans="1:34" x14ac:dyDescent="0.2">
      <c r="A832" s="347">
        <f t="shared" ca="1" si="354"/>
        <v>1E-4</v>
      </c>
      <c r="B832" s="304">
        <f t="shared" ca="1" si="355"/>
        <v>34.730100000001222</v>
      </c>
      <c r="D832" s="306">
        <f t="shared" ca="1" si="356"/>
        <v>-0.70360526497068632</v>
      </c>
      <c r="E832" s="307">
        <f t="shared" ca="1" si="357"/>
        <v>-1.8906345547195667</v>
      </c>
      <c r="F832" s="304">
        <f t="shared" ca="1" si="358"/>
        <v>2.0173148956952964</v>
      </c>
      <c r="G832" s="306">
        <f t="shared" ca="1" si="359"/>
        <v>10.615235684043853</v>
      </c>
      <c r="H832" s="307">
        <f t="shared" ca="1" si="360"/>
        <v>-119.47980649347772</v>
      </c>
      <c r="I832" s="304">
        <f t="shared" ca="1" si="361"/>
        <v>119.95043721615474</v>
      </c>
      <c r="J832" s="306">
        <f t="shared" ca="1" si="362"/>
        <v>772.03857426345655</v>
      </c>
      <c r="K832" s="307">
        <f t="shared" ca="1" si="363"/>
        <v>-6.6095745601093174</v>
      </c>
      <c r="L832" s="304">
        <f t="shared" ca="1" si="348"/>
        <v>772.06686668099951</v>
      </c>
      <c r="M832" s="306">
        <f t="shared" ca="1" si="364"/>
        <v>-1.4821835558224394</v>
      </c>
      <c r="N832" s="304">
        <f t="shared" ca="1" si="365"/>
        <v>-84.922862212318833</v>
      </c>
      <c r="P832" s="310">
        <f t="shared" ca="1" si="366"/>
        <v>23</v>
      </c>
      <c r="Q832" s="304">
        <f t="shared" ca="1" si="367"/>
        <v>0</v>
      </c>
      <c r="R832" s="306">
        <f t="shared" ca="1" si="368"/>
        <v>0</v>
      </c>
      <c r="S832" s="307">
        <f t="shared" ca="1" si="369"/>
        <v>7.2810000000000015</v>
      </c>
      <c r="T832" s="304">
        <f t="shared" ca="1" si="349"/>
        <v>71.426610000000025</v>
      </c>
      <c r="U832" s="311">
        <f t="shared" ca="1" si="350"/>
        <v>0</v>
      </c>
      <c r="V832" s="306">
        <f t="shared" ca="1" si="351"/>
        <v>1.2258099405517366</v>
      </c>
      <c r="W832" s="304">
        <f t="shared" ca="1" si="352"/>
        <v>57.888274623368304</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1.8209490913955504</v>
      </c>
      <c r="AH832" s="304">
        <f t="shared" ca="1" si="376"/>
        <v>-7.9505603214362361</v>
      </c>
    </row>
    <row r="833" spans="1:34" x14ac:dyDescent="0.2">
      <c r="A833" s="347">
        <f t="shared" ca="1" si="354"/>
        <v>1E-4</v>
      </c>
      <c r="B833" s="304">
        <f t="shared" ca="1" si="355"/>
        <v>34.730200000001226</v>
      </c>
      <c r="D833" s="306">
        <f t="shared" ca="1" si="356"/>
        <v>-0.70360251011286656</v>
      </c>
      <c r="E833" s="307">
        <f t="shared" ca="1" si="357"/>
        <v>-1.8906005388110527</v>
      </c>
      <c r="F833" s="304">
        <f t="shared" ca="1" si="358"/>
        <v>2.0172820550408335</v>
      </c>
      <c r="G833" s="306">
        <f t="shared" ca="1" si="359"/>
        <v>10.615165323792841</v>
      </c>
      <c r="H833" s="307">
        <f t="shared" ca="1" si="360"/>
        <v>-119.47999555353161</v>
      </c>
      <c r="I833" s="304">
        <f t="shared" ca="1" si="361"/>
        <v>119.95061930779427</v>
      </c>
      <c r="J833" s="306">
        <f t="shared" ca="1" si="362"/>
        <v>772.03857426345655</v>
      </c>
      <c r="K833" s="307">
        <f t="shared" ca="1" si="363"/>
        <v>-6.6215225502116679</v>
      </c>
      <c r="L833" s="304">
        <f t="shared" ca="1" si="348"/>
        <v>772.0669690587946</v>
      </c>
      <c r="M833" s="306">
        <f t="shared" ca="1" si="364"/>
        <v>-1.4821842795820082</v>
      </c>
      <c r="N833" s="304">
        <f t="shared" ca="1" si="365"/>
        <v>-84.922903680687511</v>
      </c>
      <c r="P833" s="310">
        <f t="shared" ca="1" si="366"/>
        <v>23</v>
      </c>
      <c r="Q833" s="304">
        <f t="shared" ca="1" si="367"/>
        <v>0</v>
      </c>
      <c r="R833" s="306">
        <f t="shared" ca="1" si="368"/>
        <v>0</v>
      </c>
      <c r="S833" s="307">
        <f t="shared" ca="1" si="369"/>
        <v>7.2810000000000015</v>
      </c>
      <c r="T833" s="304">
        <f t="shared" ca="1" si="349"/>
        <v>71.426610000000025</v>
      </c>
      <c r="U833" s="311">
        <f t="shared" ca="1" si="350"/>
        <v>0</v>
      </c>
      <c r="V833" s="306">
        <f t="shared" ca="1" si="351"/>
        <v>1.2258114051492759</v>
      </c>
      <c r="W833" s="304">
        <f t="shared" ca="1" si="352"/>
        <v>57.888519544052166</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1.8209160810916991</v>
      </c>
      <c r="AH833" s="304">
        <f t="shared" ca="1" si="376"/>
        <v>-7.9505939600835447</v>
      </c>
    </row>
    <row r="834" spans="1:34" x14ac:dyDescent="0.2">
      <c r="A834" s="347">
        <f t="shared" ca="1" si="354"/>
        <v>1E-4</v>
      </c>
      <c r="B834" s="304">
        <f t="shared" ca="1" si="355"/>
        <v>34.730300000001229</v>
      </c>
      <c r="D834" s="306">
        <f t="shared" ca="1" si="356"/>
        <v>-0.70359975523352913</v>
      </c>
      <c r="E834" s="307">
        <f t="shared" ca="1" si="357"/>
        <v>-1.8905665232229358</v>
      </c>
      <c r="F834" s="304">
        <f t="shared" ca="1" si="358"/>
        <v>2.0172492147218555</v>
      </c>
      <c r="G834" s="306">
        <f t="shared" ca="1" si="359"/>
        <v>10.615094963817317</v>
      </c>
      <c r="H834" s="307">
        <f t="shared" ca="1" si="360"/>
        <v>-119.48018461018393</v>
      </c>
      <c r="I834" s="304">
        <f t="shared" ca="1" si="361"/>
        <v>119.95080139613279</v>
      </c>
      <c r="J834" s="306">
        <f t="shared" ca="1" si="362"/>
        <v>772.03857426345655</v>
      </c>
      <c r="K834" s="307">
        <f t="shared" ca="1" si="363"/>
        <v>-6.6334705592198535</v>
      </c>
      <c r="L834" s="304">
        <f t="shared" ca="1" si="348"/>
        <v>772.06707162163752</v>
      </c>
      <c r="M834" s="306">
        <f t="shared" ca="1" si="364"/>
        <v>-1.482185003334582</v>
      </c>
      <c r="N834" s="304">
        <f t="shared" ca="1" si="365"/>
        <v>-84.922945148655401</v>
      </c>
      <c r="P834" s="310">
        <f t="shared" ca="1" si="366"/>
        <v>23</v>
      </c>
      <c r="Q834" s="304">
        <f t="shared" ca="1" si="367"/>
        <v>0</v>
      </c>
      <c r="R834" s="306">
        <f t="shared" ca="1" si="368"/>
        <v>0</v>
      </c>
      <c r="S834" s="307">
        <f t="shared" ca="1" si="369"/>
        <v>7.2810000000000015</v>
      </c>
      <c r="T834" s="304">
        <f t="shared" ca="1" si="349"/>
        <v>71.426610000000025</v>
      </c>
      <c r="U834" s="311">
        <f t="shared" ca="1" si="350"/>
        <v>0</v>
      </c>
      <c r="V834" s="306">
        <f t="shared" ca="1" si="351"/>
        <v>1.2258128697508825</v>
      </c>
      <c r="W834" s="304">
        <f t="shared" ca="1" si="352"/>
        <v>57.888764462428732</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1.8208830710935349</v>
      </c>
      <c r="AH834" s="304">
        <f t="shared" ca="1" si="376"/>
        <v>-7.9506275984139752</v>
      </c>
    </row>
    <row r="835" spans="1:34" x14ac:dyDescent="0.2">
      <c r="A835" s="347">
        <f t="shared" ca="1" si="354"/>
        <v>1E-4</v>
      </c>
      <c r="B835" s="304">
        <f t="shared" ca="1" si="355"/>
        <v>34.730400000001232</v>
      </c>
      <c r="D835" s="306">
        <f t="shared" ca="1" si="356"/>
        <v>-0.70359700033267392</v>
      </c>
      <c r="E835" s="307">
        <f t="shared" ca="1" si="357"/>
        <v>-1.8905325079552302</v>
      </c>
      <c r="F835" s="304">
        <f t="shared" ca="1" si="358"/>
        <v>2.0172163747383745</v>
      </c>
      <c r="G835" s="306">
        <f t="shared" ca="1" si="359"/>
        <v>10.615024604117284</v>
      </c>
      <c r="H835" s="307">
        <f t="shared" ca="1" si="360"/>
        <v>-119.48037366343472</v>
      </c>
      <c r="I835" s="304">
        <f t="shared" ca="1" si="361"/>
        <v>119.95098348117034</v>
      </c>
      <c r="J835" s="306">
        <f t="shared" ca="1" si="362"/>
        <v>772.03857426345655</v>
      </c>
      <c r="K835" s="307">
        <f t="shared" ca="1" si="363"/>
        <v>-6.6454185871335341</v>
      </c>
      <c r="L835" s="304">
        <f t="shared" ca="1" si="348"/>
        <v>772.0671743695292</v>
      </c>
      <c r="M835" s="306">
        <f t="shared" ca="1" si="364"/>
        <v>-1.4821857270801617</v>
      </c>
      <c r="N835" s="304">
        <f t="shared" ca="1" si="365"/>
        <v>-84.922986616222559</v>
      </c>
      <c r="P835" s="310">
        <f t="shared" ca="1" si="366"/>
        <v>23</v>
      </c>
      <c r="Q835" s="304">
        <f t="shared" ca="1" si="367"/>
        <v>0</v>
      </c>
      <c r="R835" s="306">
        <f t="shared" ca="1" si="368"/>
        <v>0</v>
      </c>
      <c r="S835" s="307">
        <f t="shared" ca="1" si="369"/>
        <v>7.2810000000000015</v>
      </c>
      <c r="T835" s="304">
        <f t="shared" ca="1" si="349"/>
        <v>71.426610000000025</v>
      </c>
      <c r="U835" s="311">
        <f t="shared" ca="1" si="350"/>
        <v>0</v>
      </c>
      <c r="V835" s="306">
        <f t="shared" ca="1" si="351"/>
        <v>1.2258143343565573</v>
      </c>
      <c r="W835" s="304">
        <f t="shared" ca="1" si="352"/>
        <v>57.889009378498059</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1.8208500614010728</v>
      </c>
      <c r="AH835" s="304">
        <f t="shared" ca="1" si="376"/>
        <v>-7.9506612364275124</v>
      </c>
    </row>
    <row r="836" spans="1:34" x14ac:dyDescent="0.2">
      <c r="A836" s="347">
        <f t="shared" ca="1" si="354"/>
        <v>1E-4</v>
      </c>
      <c r="B836" s="304">
        <f t="shared" ca="1" si="355"/>
        <v>34.730500000001236</v>
      </c>
      <c r="D836" s="306">
        <f t="shared" ca="1" si="356"/>
        <v>-0.7035942454102978</v>
      </c>
      <c r="E836" s="307">
        <f t="shared" ca="1" si="357"/>
        <v>-1.8904984930079243</v>
      </c>
      <c r="F836" s="304">
        <f t="shared" ca="1" si="358"/>
        <v>2.0171835350903793</v>
      </c>
      <c r="G836" s="306">
        <f t="shared" ca="1" si="359"/>
        <v>10.614954244692743</v>
      </c>
      <c r="H836" s="307">
        <f t="shared" ca="1" si="360"/>
        <v>-119.48056271328402</v>
      </c>
      <c r="I836" s="304">
        <f t="shared" ca="1" si="361"/>
        <v>119.95116556290695</v>
      </c>
      <c r="J836" s="306">
        <f t="shared" ca="1" si="362"/>
        <v>772.03857426345655</v>
      </c>
      <c r="K836" s="307">
        <f t="shared" ca="1" si="363"/>
        <v>-6.6573666339523703</v>
      </c>
      <c r="L836" s="304">
        <f t="shared" ref="L836:L899" ca="1" si="377">SQRT(pos_x^2+pos_z^2)</f>
        <v>772.0672773024703</v>
      </c>
      <c r="M836" s="306">
        <f t="shared" ca="1" si="364"/>
        <v>-1.4821864508187468</v>
      </c>
      <c r="N836" s="304">
        <f t="shared" ca="1" si="365"/>
        <v>-84.923028083388957</v>
      </c>
      <c r="P836" s="310">
        <f t="shared" ca="1" si="366"/>
        <v>23</v>
      </c>
      <c r="Q836" s="304">
        <f t="shared" ca="1" si="367"/>
        <v>0</v>
      </c>
      <c r="R836" s="306">
        <f t="shared" ca="1" si="368"/>
        <v>0</v>
      </c>
      <c r="S836" s="307">
        <f t="shared" ca="1" si="369"/>
        <v>7.2810000000000015</v>
      </c>
      <c r="T836" s="304">
        <f t="shared" ref="T836:T899" ca="1" si="378">m*g</f>
        <v>71.426610000000025</v>
      </c>
      <c r="U836" s="311">
        <f t="shared" ref="U836:U899" ca="1" si="379">IF(pos_xz&lt;L_rampe,Poids*COS(Beta),0)</f>
        <v>0</v>
      </c>
      <c r="V836" s="306">
        <f t="shared" ref="V836:V899" ca="1" si="380">Rho_moyen*(20000-Alt_rampe-pos_z)/(20000+Alt_rampe+pos_z)</f>
        <v>1.2258157989663003</v>
      </c>
      <c r="W836" s="304">
        <f t="shared" ref="W836:W899" ca="1" si="381">1/2*Rho*Sref*Cx*vit_xz^2</f>
        <v>57.889254292260162</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1.8208170520143057</v>
      </c>
      <c r="AH836" s="304">
        <f t="shared" ca="1" si="376"/>
        <v>-7.9506948741241654</v>
      </c>
    </row>
    <row r="837" spans="1:34" x14ac:dyDescent="0.2">
      <c r="A837" s="347">
        <f t="shared" ref="A837:A900" ca="1" si="383">IF(B836+0.01&lt;=T_ini+ROUNDUP(Temps_fin_propu,0), 0.01, IF(K836&gt;0, 0.1, 0.0001))</f>
        <v>1E-4</v>
      </c>
      <c r="B837" s="304">
        <f t="shared" ref="B837:B900" ca="1" si="384">B836+pas</f>
        <v>34.730600000001239</v>
      </c>
      <c r="D837" s="306">
        <f t="shared" ref="D837:D900" ca="1" si="385">IF(AND(L836&lt;L_rampe,Poussee&lt;Poids*SIN(M836)),0,(-W836+Poussee)/m*COS(M836)-U836/m*SIN(M836))</f>
        <v>-0.70359149046640579</v>
      </c>
      <c r="E837" s="307">
        <f t="shared" ref="E837:E900" ca="1" si="386">IF(AND(L836&lt;L_rampe,Poussee&lt;Poids*SIN(M836)),0,(-W836+Poussee)/m*SIN(M836)+U836/m*COS(M836)-Poids/m)</f>
        <v>-1.8904644783810198</v>
      </c>
      <c r="F837" s="304">
        <f t="shared" ref="F837:F900" ca="1" si="387">SQRT(acc_x^2+acc_z^2)</f>
        <v>2.0171506957778735</v>
      </c>
      <c r="G837" s="306">
        <f t="shared" ref="G837:G900" ca="1" si="388">G836+acc_x*pas</f>
        <v>10.614883885543696</v>
      </c>
      <c r="H837" s="307">
        <f t="shared" ref="H837:H900" ca="1" si="389">H836+acc_z*pas</f>
        <v>-119.48075175973186</v>
      </c>
      <c r="I837" s="304">
        <f t="shared" ref="I837:I900" ca="1" si="390">SQRT(vit_x^2+vit_z^2)</f>
        <v>119.95134764134266</v>
      </c>
      <c r="J837" s="306">
        <f t="shared" ref="J837:J900" ca="1" si="391">J836+0.5*(vit_x+G836)*pas*(K836&gt;=0)</f>
        <v>772.03857426345655</v>
      </c>
      <c r="K837" s="307">
        <f t="shared" ref="K837:K900" ca="1" si="392">K836+0.5*(vit_z+H836)*pas</f>
        <v>-6.6693146996760211</v>
      </c>
      <c r="L837" s="304">
        <f t="shared" ca="1" si="377"/>
        <v>772.06738042046175</v>
      </c>
      <c r="M837" s="306">
        <f t="shared" ref="M837:M900" ca="1" si="393">IF(AND(L836&gt;L_rampe,G837&gt;0),ATAN2(G837,H837),$M$4)</f>
        <v>-1.4821871745503377</v>
      </c>
      <c r="N837" s="304">
        <f t="shared" ref="N837:N900" ca="1" si="394">DEGREES(Beta)</f>
        <v>-84.923069550154608</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7.2810000000000015</v>
      </c>
      <c r="T837" s="304">
        <f t="shared" ca="1" si="378"/>
        <v>71.426610000000025</v>
      </c>
      <c r="U837" s="311">
        <f t="shared" ca="1" si="379"/>
        <v>0</v>
      </c>
      <c r="V837" s="306">
        <f t="shared" ca="1" si="380"/>
        <v>1.225817263580111</v>
      </c>
      <c r="W837" s="304">
        <f t="shared" ca="1" si="381"/>
        <v>57.889499203715047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1.8207840429332309</v>
      </c>
      <c r="AH837" s="304">
        <f t="shared" ref="AH837:AH900" ca="1" si="405">IF(AND(L836&lt;L_rampe,Poussee&lt;Poids*SIN(M836)), g*SIN(M836), (-W836+Poussee)/m)</f>
        <v>-7.950728511503935</v>
      </c>
    </row>
    <row r="838" spans="1:34" x14ac:dyDescent="0.2">
      <c r="A838" s="347">
        <f t="shared" ca="1" si="383"/>
        <v>1E-4</v>
      </c>
      <c r="B838" s="304">
        <f t="shared" ca="1" si="384"/>
        <v>34.730700000001242</v>
      </c>
      <c r="D838" s="306">
        <f t="shared" ca="1" si="385"/>
        <v>-0.70358873550099588</v>
      </c>
      <c r="E838" s="307">
        <f t="shared" ca="1" si="386"/>
        <v>-1.890430464074516</v>
      </c>
      <c r="F838" s="304">
        <f t="shared" ca="1" si="387"/>
        <v>2.0171178568008563</v>
      </c>
      <c r="G838" s="306">
        <f t="shared" ca="1" si="388"/>
        <v>10.614813526670146</v>
      </c>
      <c r="H838" s="307">
        <f t="shared" ca="1" si="389"/>
        <v>-119.48094080277826</v>
      </c>
      <c r="I838" s="304">
        <f t="shared" ca="1" si="390"/>
        <v>119.95152971647749</v>
      </c>
      <c r="J838" s="306">
        <f t="shared" ca="1" si="391"/>
        <v>772.03857426345655</v>
      </c>
      <c r="K838" s="307">
        <f t="shared" ca="1" si="392"/>
        <v>-6.6812627843041463</v>
      </c>
      <c r="L838" s="304">
        <f t="shared" ca="1" si="377"/>
        <v>772.06748372350432</v>
      </c>
      <c r="M838" s="306">
        <f t="shared" ca="1" si="393"/>
        <v>-1.4821878982749341</v>
      </c>
      <c r="N838" s="304">
        <f t="shared" ca="1" si="394"/>
        <v>-84.923111016519513</v>
      </c>
      <c r="P838" s="310">
        <f t="shared" ca="1" si="395"/>
        <v>23</v>
      </c>
      <c r="Q838" s="304">
        <f t="shared" ca="1" si="396"/>
        <v>0</v>
      </c>
      <c r="R838" s="306">
        <f t="shared" ca="1" si="397"/>
        <v>0</v>
      </c>
      <c r="S838" s="307">
        <f t="shared" ca="1" si="398"/>
        <v>7.2810000000000015</v>
      </c>
      <c r="T838" s="304">
        <f t="shared" ca="1" si="378"/>
        <v>71.426610000000025</v>
      </c>
      <c r="U838" s="311">
        <f t="shared" ca="1" si="379"/>
        <v>0</v>
      </c>
      <c r="V838" s="306">
        <f t="shared" ca="1" si="380"/>
        <v>1.2258187281979891</v>
      </c>
      <c r="W838" s="304">
        <f t="shared" ca="1" si="381"/>
        <v>57.889744112862658</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1.8207510341578468</v>
      </c>
      <c r="AH838" s="304">
        <f t="shared" ca="1" si="405"/>
        <v>-7.950762148566823</v>
      </c>
    </row>
    <row r="839" spans="1:34" x14ac:dyDescent="0.2">
      <c r="A839" s="347">
        <f t="shared" ca="1" si="383"/>
        <v>1E-4</v>
      </c>
      <c r="B839" s="304">
        <f t="shared" ca="1" si="384"/>
        <v>34.730800000001246</v>
      </c>
      <c r="D839" s="306">
        <f t="shared" ca="1" si="385"/>
        <v>-0.70358598051407073</v>
      </c>
      <c r="E839" s="307">
        <f t="shared" ca="1" si="386"/>
        <v>-1.8903964500884189</v>
      </c>
      <c r="F839" s="304">
        <f t="shared" ca="1" si="387"/>
        <v>2.0170850181593343</v>
      </c>
      <c r="G839" s="306">
        <f t="shared" ca="1" si="388"/>
        <v>10.614743168072094</v>
      </c>
      <c r="H839" s="307">
        <f t="shared" ca="1" si="389"/>
        <v>-119.48112984242327</v>
      </c>
      <c r="I839" s="304">
        <f t="shared" ca="1" si="390"/>
        <v>119.95171178831147</v>
      </c>
      <c r="J839" s="306">
        <f t="shared" ca="1" si="391"/>
        <v>772.03857426345655</v>
      </c>
      <c r="K839" s="307">
        <f t="shared" ca="1" si="392"/>
        <v>-6.6932108878364067</v>
      </c>
      <c r="L839" s="304">
        <f t="shared" ca="1" si="377"/>
        <v>772.06758721159883</v>
      </c>
      <c r="M839" s="306">
        <f t="shared" ca="1" si="393"/>
        <v>-1.4821886219925366</v>
      </c>
      <c r="N839" s="304">
        <f t="shared" ca="1" si="394"/>
        <v>-84.923152482483701</v>
      </c>
      <c r="P839" s="310">
        <f t="shared" ca="1" si="395"/>
        <v>23</v>
      </c>
      <c r="Q839" s="304">
        <f t="shared" ca="1" si="396"/>
        <v>0</v>
      </c>
      <c r="R839" s="306">
        <f t="shared" ca="1" si="397"/>
        <v>0</v>
      </c>
      <c r="S839" s="307">
        <f t="shared" ca="1" si="398"/>
        <v>7.2810000000000015</v>
      </c>
      <c r="T839" s="304">
        <f t="shared" ca="1" si="378"/>
        <v>71.426610000000025</v>
      </c>
      <c r="U839" s="311">
        <f t="shared" ca="1" si="379"/>
        <v>0</v>
      </c>
      <c r="V839" s="306">
        <f t="shared" ca="1" si="380"/>
        <v>1.2258201928199357</v>
      </c>
      <c r="W839" s="304">
        <f t="shared" ca="1" si="381"/>
        <v>57.889989019703073</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1.8207180256881639</v>
      </c>
      <c r="AH839" s="304">
        <f t="shared" ca="1" si="405"/>
        <v>-7.9507957853128204</v>
      </c>
    </row>
    <row r="840" spans="1:34" x14ac:dyDescent="0.2">
      <c r="A840" s="347">
        <f t="shared" ca="1" si="383"/>
        <v>1E-4</v>
      </c>
      <c r="B840" s="304">
        <f t="shared" ca="1" si="384"/>
        <v>34.730900000001249</v>
      </c>
      <c r="D840" s="306">
        <f t="shared" ca="1" si="385"/>
        <v>-0.70358322550562902</v>
      </c>
      <c r="E840" s="307">
        <f t="shared" ca="1" si="386"/>
        <v>-1.8903624364227163</v>
      </c>
      <c r="F840" s="304">
        <f t="shared" ca="1" si="387"/>
        <v>2.0170521798532959</v>
      </c>
      <c r="G840" s="306">
        <f t="shared" ca="1" si="388"/>
        <v>10.614672809749543</v>
      </c>
      <c r="H840" s="307">
        <f t="shared" ca="1" si="389"/>
        <v>-119.48131887866691</v>
      </c>
      <c r="I840" s="304">
        <f t="shared" ca="1" si="390"/>
        <v>119.95189385684465</v>
      </c>
      <c r="J840" s="306">
        <f t="shared" ca="1" si="391"/>
        <v>772.03857426345655</v>
      </c>
      <c r="K840" s="307">
        <f t="shared" ca="1" si="392"/>
        <v>-6.7051590102724612</v>
      </c>
      <c r="L840" s="304">
        <f t="shared" ca="1" si="377"/>
        <v>772.06769088474596</v>
      </c>
      <c r="M840" s="306">
        <f t="shared" ca="1" si="393"/>
        <v>-1.482189345703145</v>
      </c>
      <c r="N840" s="304">
        <f t="shared" ca="1" si="394"/>
        <v>-84.923193948047142</v>
      </c>
      <c r="P840" s="310">
        <f t="shared" ca="1" si="395"/>
        <v>23</v>
      </c>
      <c r="Q840" s="304">
        <f t="shared" ca="1" si="396"/>
        <v>0</v>
      </c>
      <c r="R840" s="306">
        <f t="shared" ca="1" si="397"/>
        <v>0</v>
      </c>
      <c r="S840" s="307">
        <f t="shared" ca="1" si="398"/>
        <v>7.2810000000000015</v>
      </c>
      <c r="T840" s="304">
        <f t="shared" ca="1" si="378"/>
        <v>71.426610000000025</v>
      </c>
      <c r="U840" s="311">
        <f t="shared" ca="1" si="379"/>
        <v>0</v>
      </c>
      <c r="V840" s="306">
        <f t="shared" ca="1" si="380"/>
        <v>1.2258216574459495</v>
      </c>
      <c r="W840" s="304">
        <f t="shared" ca="1" si="381"/>
        <v>57.890233924236242</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1.8206850175241716</v>
      </c>
      <c r="AH840" s="304">
        <f t="shared" ca="1" si="405"/>
        <v>-7.9508294217419397</v>
      </c>
    </row>
    <row r="841" spans="1:34" x14ac:dyDescent="0.2">
      <c r="A841" s="347">
        <f t="shared" ca="1" si="383"/>
        <v>1E-4</v>
      </c>
      <c r="B841" s="304">
        <f t="shared" ca="1" si="384"/>
        <v>34.731000000001252</v>
      </c>
      <c r="D841" s="306">
        <f t="shared" ca="1" si="385"/>
        <v>-0.70358047047567318</v>
      </c>
      <c r="E841" s="307">
        <f t="shared" ca="1" si="386"/>
        <v>-1.8903284230774196</v>
      </c>
      <c r="F841" s="304">
        <f t="shared" ca="1" si="387"/>
        <v>2.0170193418827527</v>
      </c>
      <c r="G841" s="306">
        <f t="shared" ca="1" si="388"/>
        <v>10.614602451702496</v>
      </c>
      <c r="H841" s="307">
        <f t="shared" ca="1" si="389"/>
        <v>-119.48150791150923</v>
      </c>
      <c r="I841" s="304">
        <f t="shared" ca="1" si="390"/>
        <v>119.95207592207701</v>
      </c>
      <c r="J841" s="306">
        <f t="shared" ca="1" si="391"/>
        <v>772.03857426345655</v>
      </c>
      <c r="K841" s="307">
        <f t="shared" ca="1" si="392"/>
        <v>-6.7171071516119696</v>
      </c>
      <c r="L841" s="304">
        <f t="shared" ca="1" si="377"/>
        <v>772.06779474294672</v>
      </c>
      <c r="M841" s="306">
        <f t="shared" ca="1" si="393"/>
        <v>-1.4821900694067593</v>
      </c>
      <c r="N841" s="304">
        <f t="shared" ca="1" si="394"/>
        <v>-84.923235413209866</v>
      </c>
      <c r="P841" s="310">
        <f t="shared" ca="1" si="395"/>
        <v>23</v>
      </c>
      <c r="Q841" s="304">
        <f t="shared" ca="1" si="396"/>
        <v>0</v>
      </c>
      <c r="R841" s="306">
        <f t="shared" ca="1" si="397"/>
        <v>0</v>
      </c>
      <c r="S841" s="307">
        <f t="shared" ca="1" si="398"/>
        <v>7.2810000000000015</v>
      </c>
      <c r="T841" s="304">
        <f t="shared" ca="1" si="378"/>
        <v>71.426610000000025</v>
      </c>
      <c r="U841" s="311">
        <f t="shared" ca="1" si="379"/>
        <v>0</v>
      </c>
      <c r="V841" s="306">
        <f t="shared" ca="1" si="380"/>
        <v>1.2258231220760318</v>
      </c>
      <c r="W841" s="304">
        <f t="shared" ca="1" si="381"/>
        <v>57.890478826462214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1.8206520096658734</v>
      </c>
      <c r="AH841" s="304">
        <f t="shared" ca="1" si="405"/>
        <v>-7.9508630578541721</v>
      </c>
    </row>
    <row r="842" spans="1:34" x14ac:dyDescent="0.2">
      <c r="A842" s="347">
        <f t="shared" ca="1" si="383"/>
        <v>1E-4</v>
      </c>
      <c r="B842" s="304">
        <f t="shared" ca="1" si="384"/>
        <v>34.731100000001256</v>
      </c>
      <c r="D842" s="306">
        <f t="shared" ca="1" si="385"/>
        <v>-0.70357771542420366</v>
      </c>
      <c r="E842" s="307">
        <f t="shared" ca="1" si="386"/>
        <v>-1.8902944100525181</v>
      </c>
      <c r="F842" s="304">
        <f t="shared" ca="1" si="387"/>
        <v>2.0169865042476958</v>
      </c>
      <c r="G842" s="306">
        <f t="shared" ca="1" si="388"/>
        <v>10.614532093930952</v>
      </c>
      <c r="H842" s="307">
        <f t="shared" ca="1" si="389"/>
        <v>-119.48169694095023</v>
      </c>
      <c r="I842" s="304">
        <f t="shared" ca="1" si="390"/>
        <v>119.95225798400864</v>
      </c>
      <c r="J842" s="306">
        <f t="shared" ca="1" si="391"/>
        <v>772.03857426345655</v>
      </c>
      <c r="K842" s="307">
        <f t="shared" ca="1" si="392"/>
        <v>-6.7290553118545926</v>
      </c>
      <c r="L842" s="304">
        <f t="shared" ca="1" si="377"/>
        <v>772.06789878620179</v>
      </c>
      <c r="M842" s="306">
        <f t="shared" ca="1" si="393"/>
        <v>-1.48219079310338</v>
      </c>
      <c r="N842" s="304">
        <f t="shared" ca="1" si="394"/>
        <v>-84.923276877971873</v>
      </c>
      <c r="P842" s="310">
        <f t="shared" ca="1" si="395"/>
        <v>23</v>
      </c>
      <c r="Q842" s="304">
        <f t="shared" ca="1" si="396"/>
        <v>0</v>
      </c>
      <c r="R842" s="306">
        <f t="shared" ca="1" si="397"/>
        <v>0</v>
      </c>
      <c r="S842" s="307">
        <f t="shared" ca="1" si="398"/>
        <v>7.2810000000000015</v>
      </c>
      <c r="T842" s="304">
        <f t="shared" ca="1" si="378"/>
        <v>71.426610000000025</v>
      </c>
      <c r="U842" s="311">
        <f t="shared" ca="1" si="379"/>
        <v>0</v>
      </c>
      <c r="V842" s="306">
        <f t="shared" ca="1" si="380"/>
        <v>1.2258245867101814</v>
      </c>
      <c r="W842" s="304">
        <f t="shared" ca="1" si="381"/>
        <v>57.890723726380969</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1.820619002113264</v>
      </c>
      <c r="AH842" s="304">
        <f t="shared" ca="1" si="405"/>
        <v>-7.9508966936495264</v>
      </c>
    </row>
    <row r="843" spans="1:34" x14ac:dyDescent="0.2">
      <c r="A843" s="347">
        <f t="shared" ca="1" si="383"/>
        <v>1E-4</v>
      </c>
      <c r="B843" s="304">
        <f t="shared" ca="1" si="384"/>
        <v>34.731200000001259</v>
      </c>
      <c r="D843" s="306">
        <f t="shared" ca="1" si="385"/>
        <v>-0.70357496035121969</v>
      </c>
      <c r="E843" s="307">
        <f t="shared" ca="1" si="386"/>
        <v>-1.8902603973480163</v>
      </c>
      <c r="F843" s="304">
        <f t="shared" ca="1" si="387"/>
        <v>2.0169536669481283</v>
      </c>
      <c r="G843" s="306">
        <f t="shared" ca="1" si="388"/>
        <v>10.614461736434917</v>
      </c>
      <c r="H843" s="307">
        <f t="shared" ca="1" si="389"/>
        <v>-119.48188596698996</v>
      </c>
      <c r="I843" s="304">
        <f t="shared" ca="1" si="390"/>
        <v>119.95244004263954</v>
      </c>
      <c r="J843" s="306">
        <f t="shared" ca="1" si="391"/>
        <v>772.03857426345655</v>
      </c>
      <c r="K843" s="307">
        <f t="shared" ca="1" si="392"/>
        <v>-6.7410034909999892</v>
      </c>
      <c r="L843" s="304">
        <f t="shared" ca="1" si="377"/>
        <v>772.06800301451187</v>
      </c>
      <c r="M843" s="306">
        <f t="shared" ca="1" si="393"/>
        <v>-1.4821915167930069</v>
      </c>
      <c r="N843" s="304">
        <f t="shared" ca="1" si="394"/>
        <v>-84.923318342333175</v>
      </c>
      <c r="P843" s="310">
        <f t="shared" ca="1" si="395"/>
        <v>23</v>
      </c>
      <c r="Q843" s="304">
        <f t="shared" ca="1" si="396"/>
        <v>0</v>
      </c>
      <c r="R843" s="306">
        <f t="shared" ca="1" si="397"/>
        <v>0</v>
      </c>
      <c r="S843" s="307">
        <f t="shared" ca="1" si="398"/>
        <v>7.2810000000000015</v>
      </c>
      <c r="T843" s="304">
        <f t="shared" ca="1" si="378"/>
        <v>71.426610000000025</v>
      </c>
      <c r="U843" s="311">
        <f t="shared" ca="1" si="379"/>
        <v>0</v>
      </c>
      <c r="V843" s="306">
        <f t="shared" ca="1" si="380"/>
        <v>1.2258260513483987</v>
      </c>
      <c r="W843" s="304">
        <f t="shared" ca="1" si="381"/>
        <v>57.890968623992514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1.8205859948663514</v>
      </c>
      <c r="AH843" s="304">
        <f t="shared" ca="1" si="405"/>
        <v>-7.9509303291279982</v>
      </c>
    </row>
    <row r="844" spans="1:34" x14ac:dyDescent="0.2">
      <c r="A844" s="347">
        <f t="shared" ca="1" si="383"/>
        <v>1E-4</v>
      </c>
      <c r="B844" s="304">
        <f t="shared" ca="1" si="384"/>
        <v>34.731300000001262</v>
      </c>
      <c r="D844" s="306">
        <f t="shared" ca="1" si="385"/>
        <v>-0.70357220525672293</v>
      </c>
      <c r="E844" s="307">
        <f t="shared" ca="1" si="386"/>
        <v>-1.8902263849639125</v>
      </c>
      <c r="F844" s="304">
        <f t="shared" ca="1" si="387"/>
        <v>2.0169208299840498</v>
      </c>
      <c r="G844" s="306">
        <f t="shared" ca="1" si="388"/>
        <v>10.614391379214391</v>
      </c>
      <c r="H844" s="307">
        <f t="shared" ca="1" si="389"/>
        <v>-119.48207498962846</v>
      </c>
      <c r="I844" s="304">
        <f t="shared" ca="1" si="390"/>
        <v>119.95262209796975</v>
      </c>
      <c r="J844" s="306">
        <f t="shared" ca="1" si="391"/>
        <v>772.03857426345655</v>
      </c>
      <c r="K844" s="307">
        <f t="shared" ca="1" si="392"/>
        <v>-6.7529516890478201</v>
      </c>
      <c r="L844" s="304">
        <f t="shared" ca="1" si="377"/>
        <v>772.06810742787798</v>
      </c>
      <c r="M844" s="306">
        <f t="shared" ca="1" si="393"/>
        <v>-1.48219224047564</v>
      </c>
      <c r="N844" s="304">
        <f t="shared" ca="1" si="394"/>
        <v>-84.92335980629376</v>
      </c>
      <c r="P844" s="310">
        <f t="shared" ca="1" si="395"/>
        <v>23</v>
      </c>
      <c r="Q844" s="304">
        <f t="shared" ca="1" si="396"/>
        <v>0</v>
      </c>
      <c r="R844" s="306">
        <f t="shared" ca="1" si="397"/>
        <v>0</v>
      </c>
      <c r="S844" s="307">
        <f t="shared" ca="1" si="398"/>
        <v>7.2810000000000015</v>
      </c>
      <c r="T844" s="304">
        <f t="shared" ca="1" si="378"/>
        <v>71.426610000000025</v>
      </c>
      <c r="U844" s="311">
        <f t="shared" ca="1" si="379"/>
        <v>0</v>
      </c>
      <c r="V844" s="306">
        <f t="shared" ca="1" si="380"/>
        <v>1.2258275159906837</v>
      </c>
      <c r="W844" s="304">
        <f t="shared" ca="1" si="381"/>
        <v>57.891213519296862</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1.8205529879251268</v>
      </c>
      <c r="AH844" s="304">
        <f t="shared" ca="1" si="405"/>
        <v>-7.9509639642895893</v>
      </c>
    </row>
    <row r="845" spans="1:34" x14ac:dyDescent="0.2">
      <c r="A845" s="347">
        <f t="shared" ca="1" si="383"/>
        <v>1E-4</v>
      </c>
      <c r="B845" s="304">
        <f t="shared" ca="1" si="384"/>
        <v>34.731400000001265</v>
      </c>
      <c r="D845" s="306">
        <f t="shared" ca="1" si="385"/>
        <v>-0.70356945014071492</v>
      </c>
      <c r="E845" s="307">
        <f t="shared" ca="1" si="386"/>
        <v>-1.8901923729002057</v>
      </c>
      <c r="F845" s="304">
        <f t="shared" ca="1" si="387"/>
        <v>2.0168879933554611</v>
      </c>
      <c r="G845" s="306">
        <f t="shared" ca="1" si="388"/>
        <v>10.614321022269376</v>
      </c>
      <c r="H845" s="307">
        <f t="shared" ca="1" si="389"/>
        <v>-119.48226400886576</v>
      </c>
      <c r="I845" s="304">
        <f t="shared" ca="1" si="390"/>
        <v>119.95280414999928</v>
      </c>
      <c r="J845" s="306">
        <f t="shared" ca="1" si="391"/>
        <v>772.03857426345655</v>
      </c>
      <c r="K845" s="307">
        <f t="shared" ca="1" si="392"/>
        <v>-6.764899905997745</v>
      </c>
      <c r="L845" s="304">
        <f t="shared" ca="1" si="377"/>
        <v>772.06821202630078</v>
      </c>
      <c r="M845" s="306">
        <f t="shared" ca="1" si="393"/>
        <v>-1.4821929641512799</v>
      </c>
      <c r="N845" s="304">
        <f t="shared" ca="1" si="394"/>
        <v>-84.92340126985367</v>
      </c>
      <c r="P845" s="310">
        <f t="shared" ca="1" si="395"/>
        <v>23</v>
      </c>
      <c r="Q845" s="304">
        <f t="shared" ca="1" si="396"/>
        <v>0</v>
      </c>
      <c r="R845" s="306">
        <f t="shared" ca="1" si="397"/>
        <v>0</v>
      </c>
      <c r="S845" s="307">
        <f t="shared" ca="1" si="398"/>
        <v>7.2810000000000015</v>
      </c>
      <c r="T845" s="304">
        <f t="shared" ca="1" si="378"/>
        <v>71.426610000000025</v>
      </c>
      <c r="U845" s="311">
        <f t="shared" ca="1" si="379"/>
        <v>0</v>
      </c>
      <c r="V845" s="306">
        <f t="shared" ca="1" si="380"/>
        <v>1.2258289806370364</v>
      </c>
      <c r="W845" s="304">
        <f t="shared" ca="1" si="381"/>
        <v>57.891458412294014</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1.8205199812895954</v>
      </c>
      <c r="AH845" s="304">
        <f t="shared" ca="1" si="405"/>
        <v>-7.9509975991343014</v>
      </c>
    </row>
    <row r="846" spans="1:34" x14ac:dyDescent="0.2">
      <c r="A846" s="347">
        <f t="shared" ca="1" si="383"/>
        <v>1E-4</v>
      </c>
      <c r="B846" s="304">
        <f t="shared" ca="1" si="384"/>
        <v>34.731500000001269</v>
      </c>
      <c r="D846" s="306">
        <f t="shared" ca="1" si="385"/>
        <v>-0.70356669500319324</v>
      </c>
      <c r="E846" s="307">
        <f t="shared" ca="1" si="386"/>
        <v>-1.8901583611568942</v>
      </c>
      <c r="F846" s="304">
        <f t="shared" ca="1" si="387"/>
        <v>2.0168551570623587</v>
      </c>
      <c r="G846" s="306">
        <f t="shared" ca="1" si="388"/>
        <v>10.614250665599876</v>
      </c>
      <c r="H846" s="307">
        <f t="shared" ca="1" si="389"/>
        <v>-119.48245302470187</v>
      </c>
      <c r="I846" s="304">
        <f t="shared" ca="1" si="390"/>
        <v>119.9529861987282</v>
      </c>
      <c r="J846" s="306">
        <f t="shared" ca="1" si="391"/>
        <v>772.03857426345655</v>
      </c>
      <c r="K846" s="307">
        <f t="shared" ca="1" si="392"/>
        <v>-6.7768481418494231</v>
      </c>
      <c r="L846" s="304">
        <f t="shared" ca="1" si="377"/>
        <v>772.06831680978098</v>
      </c>
      <c r="M846" s="306">
        <f t="shared" ca="1" si="393"/>
        <v>-1.482193687819926</v>
      </c>
      <c r="N846" s="304">
        <f t="shared" ca="1" si="394"/>
        <v>-84.923442733012848</v>
      </c>
      <c r="P846" s="310">
        <f t="shared" ca="1" si="395"/>
        <v>23</v>
      </c>
      <c r="Q846" s="304">
        <f t="shared" ca="1" si="396"/>
        <v>0</v>
      </c>
      <c r="R846" s="306">
        <f t="shared" ca="1" si="397"/>
        <v>0</v>
      </c>
      <c r="S846" s="307">
        <f t="shared" ca="1" si="398"/>
        <v>7.2810000000000015</v>
      </c>
      <c r="T846" s="304">
        <f t="shared" ca="1" si="378"/>
        <v>71.426610000000025</v>
      </c>
      <c r="U846" s="311">
        <f t="shared" ca="1" si="379"/>
        <v>0</v>
      </c>
      <c r="V846" s="306">
        <f t="shared" ca="1" si="380"/>
        <v>1.2258304452874569</v>
      </c>
      <c r="W846" s="304">
        <f t="shared" ca="1" si="381"/>
        <v>57.891703302983984</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1.8204869749597554</v>
      </c>
      <c r="AH846" s="304">
        <f t="shared" ca="1" si="405"/>
        <v>-7.9510312336621345</v>
      </c>
    </row>
    <row r="847" spans="1:34" x14ac:dyDescent="0.2">
      <c r="A847" s="347">
        <f t="shared" ca="1" si="383"/>
        <v>1E-4</v>
      </c>
      <c r="B847" s="304">
        <f t="shared" ca="1" si="384"/>
        <v>34.731600000001272</v>
      </c>
      <c r="D847" s="306">
        <f t="shared" ca="1" si="385"/>
        <v>-0.70356393984416332</v>
      </c>
      <c r="E847" s="307">
        <f t="shared" ca="1" si="386"/>
        <v>-1.890124349733977</v>
      </c>
      <c r="F847" s="304">
        <f t="shared" ca="1" si="387"/>
        <v>2.0168223211047449</v>
      </c>
      <c r="G847" s="306">
        <f t="shared" ca="1" si="388"/>
        <v>10.614180309205892</v>
      </c>
      <c r="H847" s="307">
        <f t="shared" ca="1" si="389"/>
        <v>-119.48264203713684</v>
      </c>
      <c r="I847" s="304">
        <f t="shared" ca="1" si="390"/>
        <v>119.95316824415649</v>
      </c>
      <c r="J847" s="306">
        <f t="shared" ca="1" si="391"/>
        <v>772.03857426345655</v>
      </c>
      <c r="K847" s="307">
        <f t="shared" ca="1" si="392"/>
        <v>-6.7887963966025149</v>
      </c>
      <c r="L847" s="304">
        <f t="shared" ca="1" si="377"/>
        <v>772.06842177831959</v>
      </c>
      <c r="M847" s="306">
        <f t="shared" ca="1" si="393"/>
        <v>-1.4821944114815788</v>
      </c>
      <c r="N847" s="304">
        <f t="shared" ca="1" si="394"/>
        <v>-84.923484195771351</v>
      </c>
      <c r="P847" s="310">
        <f t="shared" ca="1" si="395"/>
        <v>23</v>
      </c>
      <c r="Q847" s="304">
        <f t="shared" ca="1" si="396"/>
        <v>0</v>
      </c>
      <c r="R847" s="306">
        <f t="shared" ca="1" si="397"/>
        <v>0</v>
      </c>
      <c r="S847" s="307">
        <f t="shared" ca="1" si="398"/>
        <v>7.2810000000000015</v>
      </c>
      <c r="T847" s="304">
        <f t="shared" ca="1" si="378"/>
        <v>71.426610000000025</v>
      </c>
      <c r="U847" s="311">
        <f t="shared" ca="1" si="379"/>
        <v>0</v>
      </c>
      <c r="V847" s="306">
        <f t="shared" ca="1" si="380"/>
        <v>1.2258319099419446</v>
      </c>
      <c r="W847" s="304">
        <f t="shared" ca="1" si="381"/>
        <v>57.89194819136673</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1.8204539689356016</v>
      </c>
      <c r="AH847" s="304">
        <f t="shared" ca="1" si="405"/>
        <v>-7.9510648678730904</v>
      </c>
    </row>
    <row r="848" spans="1:34" x14ac:dyDescent="0.2">
      <c r="A848" s="347">
        <f t="shared" ca="1" si="383"/>
        <v>1E-4</v>
      </c>
      <c r="B848" s="304">
        <f t="shared" ca="1" si="384"/>
        <v>34.731700000001275</v>
      </c>
      <c r="D848" s="306">
        <f t="shared" ca="1" si="385"/>
        <v>-0.7035611846636225</v>
      </c>
      <c r="E848" s="307">
        <f t="shared" ca="1" si="386"/>
        <v>-1.8900903386314614</v>
      </c>
      <c r="F848" s="304">
        <f t="shared" ca="1" si="387"/>
        <v>2.0167894854826254</v>
      </c>
      <c r="G848" s="306">
        <f t="shared" ca="1" si="388"/>
        <v>10.614109953087425</v>
      </c>
      <c r="H848" s="307">
        <f t="shared" ca="1" si="389"/>
        <v>-119.4828310461707</v>
      </c>
      <c r="I848" s="304">
        <f t="shared" ca="1" si="390"/>
        <v>119.95335028628423</v>
      </c>
      <c r="J848" s="306">
        <f t="shared" ca="1" si="391"/>
        <v>772.03857426345655</v>
      </c>
      <c r="K848" s="307">
        <f t="shared" ca="1" si="392"/>
        <v>-6.8007446702566803</v>
      </c>
      <c r="L848" s="304">
        <f t="shared" ca="1" si="377"/>
        <v>772.06852693191729</v>
      </c>
      <c r="M848" s="306">
        <f t="shared" ca="1" si="393"/>
        <v>-1.4821951351362386</v>
      </c>
      <c r="N848" s="304">
        <f t="shared" ca="1" si="394"/>
        <v>-84.923525658129179</v>
      </c>
      <c r="P848" s="310">
        <f t="shared" ca="1" si="395"/>
        <v>23</v>
      </c>
      <c r="Q848" s="304">
        <f t="shared" ca="1" si="396"/>
        <v>0</v>
      </c>
      <c r="R848" s="306">
        <f t="shared" ca="1" si="397"/>
        <v>0</v>
      </c>
      <c r="S848" s="307">
        <f t="shared" ca="1" si="398"/>
        <v>7.2810000000000015</v>
      </c>
      <c r="T848" s="304">
        <f t="shared" ca="1" si="378"/>
        <v>71.426610000000025</v>
      </c>
      <c r="U848" s="311">
        <f t="shared" ca="1" si="379"/>
        <v>0</v>
      </c>
      <c r="V848" s="306">
        <f t="shared" ca="1" si="380"/>
        <v>1.2258333746005003</v>
      </c>
      <c r="W848" s="304">
        <f t="shared" ca="1" si="381"/>
        <v>57.89219307744235</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1.8204209632171429</v>
      </c>
      <c r="AH848" s="304">
        <f t="shared" ca="1" si="405"/>
        <v>-7.9510985017671638</v>
      </c>
    </row>
    <row r="849" spans="1:34" x14ac:dyDescent="0.2">
      <c r="A849" s="347">
        <f t="shared" ca="1" si="383"/>
        <v>1E-4</v>
      </c>
      <c r="B849" s="304">
        <f t="shared" ca="1" si="384"/>
        <v>34.731800000001279</v>
      </c>
      <c r="D849" s="306">
        <f t="shared" ca="1" si="385"/>
        <v>-0.70355842946157132</v>
      </c>
      <c r="E849" s="307">
        <f t="shared" ca="1" si="386"/>
        <v>-1.8900563278493321</v>
      </c>
      <c r="F849" s="304">
        <f t="shared" ca="1" si="387"/>
        <v>2.0167566501959859</v>
      </c>
      <c r="G849" s="306">
        <f t="shared" ca="1" si="388"/>
        <v>10.61403959724448</v>
      </c>
      <c r="H849" s="307">
        <f t="shared" ca="1" si="389"/>
        <v>-119.48302005180349</v>
      </c>
      <c r="I849" s="304">
        <f t="shared" ca="1" si="390"/>
        <v>119.95353232511141</v>
      </c>
      <c r="J849" s="306">
        <f t="shared" ca="1" si="391"/>
        <v>772.03857426345655</v>
      </c>
      <c r="K849" s="307">
        <f t="shared" ca="1" si="392"/>
        <v>-6.8126929628115791</v>
      </c>
      <c r="L849" s="304">
        <f t="shared" ca="1" si="377"/>
        <v>772.06863227057488</v>
      </c>
      <c r="M849" s="306">
        <f t="shared" ca="1" si="393"/>
        <v>-1.482195858783905</v>
      </c>
      <c r="N849" s="304">
        <f t="shared" ca="1" si="394"/>
        <v>-84.923567120086332</v>
      </c>
      <c r="P849" s="310">
        <f t="shared" ca="1" si="395"/>
        <v>23</v>
      </c>
      <c r="Q849" s="304">
        <f t="shared" ca="1" si="396"/>
        <v>0</v>
      </c>
      <c r="R849" s="306">
        <f t="shared" ca="1" si="397"/>
        <v>0</v>
      </c>
      <c r="S849" s="307">
        <f t="shared" ca="1" si="398"/>
        <v>7.2810000000000015</v>
      </c>
      <c r="T849" s="304">
        <f t="shared" ca="1" si="378"/>
        <v>71.426610000000025</v>
      </c>
      <c r="U849" s="311">
        <f t="shared" ca="1" si="379"/>
        <v>0</v>
      </c>
      <c r="V849" s="306">
        <f t="shared" ca="1" si="380"/>
        <v>1.2258348392631233</v>
      </c>
      <c r="W849" s="304">
        <f t="shared" ca="1" si="381"/>
        <v>57.892437961210739</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1.8203879578043685</v>
      </c>
      <c r="AH849" s="304">
        <f t="shared" ca="1" si="405"/>
        <v>-7.9511321353443671</v>
      </c>
    </row>
    <row r="850" spans="1:34" x14ac:dyDescent="0.2">
      <c r="A850" s="347">
        <f t="shared" ca="1" si="383"/>
        <v>1E-4</v>
      </c>
      <c r="B850" s="304">
        <f t="shared" ca="1" si="384"/>
        <v>34.731900000001282</v>
      </c>
      <c r="D850" s="306">
        <f t="shared" ca="1" si="385"/>
        <v>-0.70355567423801202</v>
      </c>
      <c r="E850" s="307">
        <f t="shared" ca="1" si="386"/>
        <v>-1.8900223173876043</v>
      </c>
      <c r="F850" s="304">
        <f t="shared" ca="1" si="387"/>
        <v>2.0167238152448426</v>
      </c>
      <c r="G850" s="306">
        <f t="shared" ca="1" si="388"/>
        <v>10.613969241677056</v>
      </c>
      <c r="H850" s="307">
        <f t="shared" ca="1" si="389"/>
        <v>-119.48320905403523</v>
      </c>
      <c r="I850" s="304">
        <f t="shared" ca="1" si="390"/>
        <v>119.95371436063809</v>
      </c>
      <c r="J850" s="306">
        <f t="shared" ca="1" si="391"/>
        <v>772.03857426345655</v>
      </c>
      <c r="K850" s="307">
        <f t="shared" ca="1" si="392"/>
        <v>-6.8246412742668712</v>
      </c>
      <c r="L850" s="304">
        <f t="shared" ca="1" si="377"/>
        <v>772.06873779429316</v>
      </c>
      <c r="M850" s="306">
        <f t="shared" ca="1" si="393"/>
        <v>-1.4821965824245784</v>
      </c>
      <c r="N850" s="304">
        <f t="shared" ca="1" si="394"/>
        <v>-84.923608581642796</v>
      </c>
      <c r="P850" s="310">
        <f t="shared" ca="1" si="395"/>
        <v>23</v>
      </c>
      <c r="Q850" s="304">
        <f t="shared" ca="1" si="396"/>
        <v>0</v>
      </c>
      <c r="R850" s="306">
        <f t="shared" ca="1" si="397"/>
        <v>0</v>
      </c>
      <c r="S850" s="307">
        <f t="shared" ca="1" si="398"/>
        <v>7.2810000000000015</v>
      </c>
      <c r="T850" s="304">
        <f t="shared" ca="1" si="378"/>
        <v>71.426610000000025</v>
      </c>
      <c r="U850" s="311">
        <f t="shared" ca="1" si="379"/>
        <v>0</v>
      </c>
      <c r="V850" s="306">
        <f t="shared" ca="1" si="380"/>
        <v>1.2258363039298135</v>
      </c>
      <c r="W850" s="304">
        <f t="shared" ca="1" si="381"/>
        <v>57.89268284267196</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1.8203549526972882</v>
      </c>
      <c r="AH850" s="304">
        <f t="shared" ca="1" si="405"/>
        <v>-7.951165768604687</v>
      </c>
    </row>
    <row r="851" spans="1:34" x14ac:dyDescent="0.2">
      <c r="A851" s="347">
        <f t="shared" ca="1" si="383"/>
        <v>1E-4</v>
      </c>
      <c r="B851" s="304">
        <f t="shared" ca="1" si="384"/>
        <v>34.732000000001285</v>
      </c>
      <c r="D851" s="306">
        <f t="shared" ca="1" si="385"/>
        <v>-0.7035529189929447</v>
      </c>
      <c r="E851" s="307">
        <f t="shared" ca="1" si="386"/>
        <v>-1.8899883072462682</v>
      </c>
      <c r="F851" s="304">
        <f t="shared" ca="1" si="387"/>
        <v>2.0166909806291859</v>
      </c>
      <c r="G851" s="306">
        <f t="shared" ca="1" si="388"/>
        <v>10.613898886385156</v>
      </c>
      <c r="H851" s="307">
        <f t="shared" ca="1" si="389"/>
        <v>-119.48339805286595</v>
      </c>
      <c r="I851" s="304">
        <f t="shared" ca="1" si="390"/>
        <v>119.95389639286428</v>
      </c>
      <c r="J851" s="306">
        <f t="shared" ca="1" si="391"/>
        <v>772.03857426345655</v>
      </c>
      <c r="K851" s="307">
        <f t="shared" ca="1" si="392"/>
        <v>-6.8365896046222163</v>
      </c>
      <c r="L851" s="304">
        <f t="shared" ca="1" si="377"/>
        <v>772.06884350307303</v>
      </c>
      <c r="M851" s="306">
        <f t="shared" ca="1" si="393"/>
        <v>-1.4821973060582587</v>
      </c>
      <c r="N851" s="304">
        <f t="shared" ca="1" si="394"/>
        <v>-84.923650042798585</v>
      </c>
      <c r="P851" s="310">
        <f t="shared" ca="1" si="395"/>
        <v>23</v>
      </c>
      <c r="Q851" s="304">
        <f t="shared" ca="1" si="396"/>
        <v>0</v>
      </c>
      <c r="R851" s="306">
        <f t="shared" ca="1" si="397"/>
        <v>0</v>
      </c>
      <c r="S851" s="307">
        <f t="shared" ca="1" si="398"/>
        <v>7.2810000000000015</v>
      </c>
      <c r="T851" s="304">
        <f t="shared" ca="1" si="378"/>
        <v>71.426610000000025</v>
      </c>
      <c r="U851" s="311">
        <f t="shared" ca="1" si="379"/>
        <v>0</v>
      </c>
      <c r="V851" s="306">
        <f t="shared" ca="1" si="380"/>
        <v>1.2258377686005717</v>
      </c>
      <c r="W851" s="304">
        <f t="shared" ca="1" si="381"/>
        <v>57.892927721826027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1.8203219478958959</v>
      </c>
      <c r="AH851" s="304">
        <f t="shared" ca="1" si="405"/>
        <v>-7.9511994015481315</v>
      </c>
    </row>
    <row r="852" spans="1:34" x14ac:dyDescent="0.2">
      <c r="A852" s="347">
        <f t="shared" ca="1" si="383"/>
        <v>1E-4</v>
      </c>
      <c r="B852" s="304">
        <f t="shared" ca="1" si="384"/>
        <v>34.732100000001289</v>
      </c>
      <c r="D852" s="306">
        <f t="shared" ca="1" si="385"/>
        <v>-0.70355016372637114</v>
      </c>
      <c r="E852" s="307">
        <f t="shared" ca="1" si="386"/>
        <v>-1.8899542974253221</v>
      </c>
      <c r="F852" s="304">
        <f t="shared" ca="1" si="387"/>
        <v>2.0166581463490152</v>
      </c>
      <c r="G852" s="306">
        <f t="shared" ca="1" si="388"/>
        <v>10.613828531368783</v>
      </c>
      <c r="H852" s="307">
        <f t="shared" ca="1" si="389"/>
        <v>-119.48358704829569</v>
      </c>
      <c r="I852" s="304">
        <f t="shared" ca="1" si="390"/>
        <v>119.95407842179003</v>
      </c>
      <c r="J852" s="306">
        <f t="shared" ca="1" si="391"/>
        <v>772.03857426345655</v>
      </c>
      <c r="K852" s="307">
        <f t="shared" ca="1" si="392"/>
        <v>-6.8485379538772744</v>
      </c>
      <c r="L852" s="304">
        <f t="shared" ca="1" si="377"/>
        <v>772.06894939691517</v>
      </c>
      <c r="M852" s="306">
        <f t="shared" ca="1" si="393"/>
        <v>-1.4821980296849464</v>
      </c>
      <c r="N852" s="304">
        <f t="shared" ca="1" si="394"/>
        <v>-84.923691503553741</v>
      </c>
      <c r="P852" s="310">
        <f t="shared" ca="1" si="395"/>
        <v>23</v>
      </c>
      <c r="Q852" s="304">
        <f t="shared" ca="1" si="396"/>
        <v>0</v>
      </c>
      <c r="R852" s="306">
        <f t="shared" ca="1" si="397"/>
        <v>0</v>
      </c>
      <c r="S852" s="307">
        <f t="shared" ca="1" si="398"/>
        <v>7.2810000000000015</v>
      </c>
      <c r="T852" s="304">
        <f t="shared" ca="1" si="378"/>
        <v>71.426610000000025</v>
      </c>
      <c r="U852" s="311">
        <f t="shared" ca="1" si="379"/>
        <v>0</v>
      </c>
      <c r="V852" s="306">
        <f t="shared" ca="1" si="380"/>
        <v>1.2258392332753969</v>
      </c>
      <c r="W852" s="304">
        <f t="shared" ca="1" si="381"/>
        <v>57.893172598672933</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1.8202889434001923</v>
      </c>
      <c r="AH852" s="304">
        <f t="shared" ca="1" si="405"/>
        <v>-7.9512330341747033</v>
      </c>
    </row>
    <row r="853" spans="1:34" x14ac:dyDescent="0.2">
      <c r="A853" s="347">
        <f t="shared" ca="1" si="383"/>
        <v>1E-4</v>
      </c>
      <c r="B853" s="304">
        <f t="shared" ca="1" si="384"/>
        <v>34.732200000001292</v>
      </c>
      <c r="D853" s="306">
        <f t="shared" ca="1" si="385"/>
        <v>-0.70354740843828911</v>
      </c>
      <c r="E853" s="307">
        <f t="shared" ca="1" si="386"/>
        <v>-1.8899202879247685</v>
      </c>
      <c r="F853" s="304">
        <f t="shared" ca="1" si="387"/>
        <v>2.016625312404333</v>
      </c>
      <c r="G853" s="306">
        <f t="shared" ca="1" si="388"/>
        <v>10.61375817662794</v>
      </c>
      <c r="H853" s="307">
        <f t="shared" ca="1" si="389"/>
        <v>-119.48377604032449</v>
      </c>
      <c r="I853" s="304">
        <f t="shared" ca="1" si="390"/>
        <v>119.95426044741535</v>
      </c>
      <c r="J853" s="306">
        <f t="shared" ca="1" si="391"/>
        <v>772.03857426345655</v>
      </c>
      <c r="K853" s="307">
        <f t="shared" ca="1" si="392"/>
        <v>-6.8604863220317052</v>
      </c>
      <c r="L853" s="304">
        <f t="shared" ca="1" si="377"/>
        <v>772.06905547582039</v>
      </c>
      <c r="M853" s="306">
        <f t="shared" ca="1" si="393"/>
        <v>-1.4821987533046412</v>
      </c>
      <c r="N853" s="304">
        <f t="shared" ca="1" si="394"/>
        <v>-84.923732963908222</v>
      </c>
      <c r="P853" s="310">
        <f t="shared" ca="1" si="395"/>
        <v>23</v>
      </c>
      <c r="Q853" s="304">
        <f t="shared" ca="1" si="396"/>
        <v>0</v>
      </c>
      <c r="R853" s="306">
        <f t="shared" ca="1" si="397"/>
        <v>0</v>
      </c>
      <c r="S853" s="307">
        <f t="shared" ca="1" si="398"/>
        <v>7.2810000000000015</v>
      </c>
      <c r="T853" s="304">
        <f t="shared" ca="1" si="378"/>
        <v>71.426610000000025</v>
      </c>
      <c r="U853" s="311">
        <f t="shared" ca="1" si="379"/>
        <v>0</v>
      </c>
      <c r="V853" s="306">
        <f t="shared" ca="1" si="380"/>
        <v>1.22584069795429</v>
      </c>
      <c r="W853" s="304">
        <f t="shared" ca="1" si="381"/>
        <v>57.893417473212672</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1.820255939210174</v>
      </c>
      <c r="AH853" s="304">
        <f t="shared" ca="1" si="405"/>
        <v>-7.9512666664844005</v>
      </c>
    </row>
    <row r="854" spans="1:34" x14ac:dyDescent="0.2">
      <c r="A854" s="347">
        <f t="shared" ca="1" si="383"/>
        <v>1E-4</v>
      </c>
      <c r="B854" s="304">
        <f t="shared" ca="1" si="384"/>
        <v>34.732300000001295</v>
      </c>
      <c r="D854" s="306">
        <f t="shared" ca="1" si="385"/>
        <v>-0.70354465312870151</v>
      </c>
      <c r="E854" s="307">
        <f t="shared" ca="1" si="386"/>
        <v>-1.8898862787446067</v>
      </c>
      <c r="F854" s="304">
        <f t="shared" ca="1" si="387"/>
        <v>2.0165924787951388</v>
      </c>
      <c r="G854" s="306">
        <f t="shared" ca="1" si="388"/>
        <v>10.613687822162627</v>
      </c>
      <c r="H854" s="307">
        <f t="shared" ca="1" si="389"/>
        <v>-119.48396502895235</v>
      </c>
      <c r="I854" s="304">
        <f t="shared" ca="1" si="390"/>
        <v>119.95444246974029</v>
      </c>
      <c r="J854" s="306">
        <f t="shared" ca="1" si="391"/>
        <v>772.03857426345655</v>
      </c>
      <c r="K854" s="307">
        <f t="shared" ca="1" si="392"/>
        <v>-6.8724347090851694</v>
      </c>
      <c r="L854" s="304">
        <f t="shared" ca="1" si="377"/>
        <v>772.06916173978959</v>
      </c>
      <c r="M854" s="306">
        <f t="shared" ca="1" si="393"/>
        <v>-1.4821994769173434</v>
      </c>
      <c r="N854" s="304">
        <f t="shared" ca="1" si="394"/>
        <v>-84.923774423862056</v>
      </c>
      <c r="P854" s="310">
        <f t="shared" ca="1" si="395"/>
        <v>23</v>
      </c>
      <c r="Q854" s="304">
        <f t="shared" ca="1" si="396"/>
        <v>0</v>
      </c>
      <c r="R854" s="306">
        <f t="shared" ca="1" si="397"/>
        <v>0</v>
      </c>
      <c r="S854" s="307">
        <f t="shared" ca="1" si="398"/>
        <v>7.2810000000000015</v>
      </c>
      <c r="T854" s="304">
        <f t="shared" ca="1" si="378"/>
        <v>71.426610000000025</v>
      </c>
      <c r="U854" s="311">
        <f t="shared" ca="1" si="379"/>
        <v>0</v>
      </c>
      <c r="V854" s="306">
        <f t="shared" ca="1" si="380"/>
        <v>1.2258421626372502</v>
      </c>
      <c r="W854" s="304">
        <f t="shared" ca="1" si="381"/>
        <v>57.893662345445264</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1.8202229353258428</v>
      </c>
      <c r="AH854" s="304">
        <f t="shared" ca="1" si="405"/>
        <v>-7.9513002984772232</v>
      </c>
    </row>
    <row r="855" spans="1:34" x14ac:dyDescent="0.2">
      <c r="A855" s="347">
        <f t="shared" ca="1" si="383"/>
        <v>1E-4</v>
      </c>
      <c r="B855" s="304">
        <f t="shared" ca="1" si="384"/>
        <v>34.732400000001299</v>
      </c>
      <c r="D855" s="306">
        <f t="shared" ca="1" si="385"/>
        <v>-0.70354189779760845</v>
      </c>
      <c r="E855" s="307">
        <f t="shared" ca="1" si="386"/>
        <v>-1.8898522698848339</v>
      </c>
      <c r="F855" s="304">
        <f t="shared" ca="1" si="387"/>
        <v>2.016559645521431</v>
      </c>
      <c r="G855" s="306">
        <f t="shared" ca="1" si="388"/>
        <v>10.613617467972846</v>
      </c>
      <c r="H855" s="307">
        <f t="shared" ca="1" si="389"/>
        <v>-119.48415401417934</v>
      </c>
      <c r="I855" s="304">
        <f t="shared" ca="1" si="390"/>
        <v>119.95462448876486</v>
      </c>
      <c r="J855" s="306">
        <f t="shared" ca="1" si="391"/>
        <v>772.03857426345655</v>
      </c>
      <c r="K855" s="307">
        <f t="shared" ca="1" si="392"/>
        <v>-6.884383115037326</v>
      </c>
      <c r="L855" s="304">
        <f t="shared" ca="1" si="377"/>
        <v>772.06926818882334</v>
      </c>
      <c r="M855" s="306">
        <f t="shared" ca="1" si="393"/>
        <v>-1.482200200523053</v>
      </c>
      <c r="N855" s="304">
        <f t="shared" ca="1" si="394"/>
        <v>-84.923815883415259</v>
      </c>
      <c r="P855" s="310">
        <f t="shared" ca="1" si="395"/>
        <v>23</v>
      </c>
      <c r="Q855" s="304">
        <f t="shared" ca="1" si="396"/>
        <v>0</v>
      </c>
      <c r="R855" s="306">
        <f t="shared" ca="1" si="397"/>
        <v>0</v>
      </c>
      <c r="S855" s="307">
        <f t="shared" ca="1" si="398"/>
        <v>7.2810000000000015</v>
      </c>
      <c r="T855" s="304">
        <f t="shared" ca="1" si="378"/>
        <v>71.426610000000025</v>
      </c>
      <c r="U855" s="311">
        <f t="shared" ca="1" si="379"/>
        <v>0</v>
      </c>
      <c r="V855" s="306">
        <f t="shared" ca="1" si="380"/>
        <v>1.2258436273242774</v>
      </c>
      <c r="W855" s="304">
        <f t="shared" ca="1" si="381"/>
        <v>57.893907215370689</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1.8201899317472003</v>
      </c>
      <c r="AH855" s="304">
        <f t="shared" ca="1" si="405"/>
        <v>-7.9513339301531731</v>
      </c>
    </row>
    <row r="856" spans="1:34" x14ac:dyDescent="0.2">
      <c r="A856" s="347">
        <f t="shared" ca="1" si="383"/>
        <v>1E-4</v>
      </c>
      <c r="B856" s="304">
        <f t="shared" ca="1" si="384"/>
        <v>34.732500000001302</v>
      </c>
      <c r="D856" s="306">
        <f t="shared" ca="1" si="385"/>
        <v>-0.70353914244501103</v>
      </c>
      <c r="E856" s="307">
        <f t="shared" ca="1" si="386"/>
        <v>-1.8898182613454555</v>
      </c>
      <c r="F856" s="304">
        <f t="shared" ca="1" si="387"/>
        <v>2.0165268125832156</v>
      </c>
      <c r="G856" s="306">
        <f t="shared" ca="1" si="388"/>
        <v>10.613547114058601</v>
      </c>
      <c r="H856" s="307">
        <f t="shared" ca="1" si="389"/>
        <v>-119.48434299600547</v>
      </c>
      <c r="I856" s="304">
        <f t="shared" ca="1" si="390"/>
        <v>119.95480650448911</v>
      </c>
      <c r="J856" s="306">
        <f t="shared" ca="1" si="391"/>
        <v>772.03857426345655</v>
      </c>
      <c r="K856" s="307">
        <f t="shared" ca="1" si="392"/>
        <v>-6.8963315398878349</v>
      </c>
      <c r="L856" s="304">
        <f t="shared" ca="1" si="377"/>
        <v>772.06937482292278</v>
      </c>
      <c r="M856" s="306">
        <f t="shared" ca="1" si="393"/>
        <v>-1.48220092412177</v>
      </c>
      <c r="N856" s="304">
        <f t="shared" ca="1" si="394"/>
        <v>-84.9238573425678</v>
      </c>
      <c r="P856" s="310">
        <f t="shared" ca="1" si="395"/>
        <v>23</v>
      </c>
      <c r="Q856" s="304">
        <f t="shared" ca="1" si="396"/>
        <v>0</v>
      </c>
      <c r="R856" s="306">
        <f t="shared" ca="1" si="397"/>
        <v>0</v>
      </c>
      <c r="S856" s="307">
        <f t="shared" ca="1" si="398"/>
        <v>7.2810000000000015</v>
      </c>
      <c r="T856" s="304">
        <f t="shared" ca="1" si="378"/>
        <v>71.426610000000025</v>
      </c>
      <c r="U856" s="311">
        <f t="shared" ca="1" si="379"/>
        <v>0</v>
      </c>
      <c r="V856" s="306">
        <f t="shared" ca="1" si="380"/>
        <v>1.2258450920153723</v>
      </c>
      <c r="W856" s="304">
        <f t="shared" ca="1" si="381"/>
        <v>57.894152082988974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1.8201569284742458</v>
      </c>
      <c r="AH856" s="304">
        <f t="shared" ca="1" si="405"/>
        <v>-7.9513675615122477</v>
      </c>
    </row>
    <row r="857" spans="1:34" x14ac:dyDescent="0.2">
      <c r="A857" s="347">
        <f t="shared" ca="1" si="383"/>
        <v>1E-4</v>
      </c>
      <c r="B857" s="304">
        <f t="shared" ca="1" si="384"/>
        <v>34.732600000001305</v>
      </c>
      <c r="D857" s="306">
        <f t="shared" ca="1" si="385"/>
        <v>-0.70353638707091093</v>
      </c>
      <c r="E857" s="307">
        <f t="shared" ca="1" si="386"/>
        <v>-1.8897842531264635</v>
      </c>
      <c r="F857" s="304">
        <f t="shared" ca="1" si="387"/>
        <v>2.0164939799804849</v>
      </c>
      <c r="G857" s="306">
        <f t="shared" ca="1" si="388"/>
        <v>10.613476760419895</v>
      </c>
      <c r="H857" s="307">
        <f t="shared" ca="1" si="389"/>
        <v>-119.48453197443078</v>
      </c>
      <c r="I857" s="304">
        <f t="shared" ca="1" si="390"/>
        <v>119.95498851691306</v>
      </c>
      <c r="J857" s="306">
        <f t="shared" ca="1" si="391"/>
        <v>772.03857426345655</v>
      </c>
      <c r="K857" s="307">
        <f t="shared" ca="1" si="392"/>
        <v>-6.9082799836363566</v>
      </c>
      <c r="L857" s="304">
        <f t="shared" ca="1" si="377"/>
        <v>772.06948164208836</v>
      </c>
      <c r="M857" s="306">
        <f t="shared" ca="1" si="393"/>
        <v>-1.4822016477134947</v>
      </c>
      <c r="N857" s="304">
        <f t="shared" ca="1" si="394"/>
        <v>-84.923898801319709</v>
      </c>
      <c r="P857" s="310">
        <f t="shared" ca="1" si="395"/>
        <v>23</v>
      </c>
      <c r="Q857" s="304">
        <f t="shared" ca="1" si="396"/>
        <v>0</v>
      </c>
      <c r="R857" s="306">
        <f t="shared" ca="1" si="397"/>
        <v>0</v>
      </c>
      <c r="S857" s="307">
        <f t="shared" ca="1" si="398"/>
        <v>7.2810000000000015</v>
      </c>
      <c r="T857" s="304">
        <f t="shared" ca="1" si="378"/>
        <v>71.426610000000025</v>
      </c>
      <c r="U857" s="311">
        <f t="shared" ca="1" si="379"/>
        <v>0</v>
      </c>
      <c r="V857" s="306">
        <f t="shared" ca="1" si="380"/>
        <v>1.2258465567105346</v>
      </c>
      <c r="W857" s="304">
        <f t="shared" ca="1" si="381"/>
        <v>57.894396948300141</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1.8201239255069783</v>
      </c>
      <c r="AH857" s="304">
        <f t="shared" ca="1" si="405"/>
        <v>-7.9514011925544512</v>
      </c>
    </row>
    <row r="858" spans="1:34" x14ac:dyDescent="0.2">
      <c r="A858" s="347">
        <f t="shared" ca="1" si="383"/>
        <v>1E-4</v>
      </c>
      <c r="B858" s="304">
        <f t="shared" ca="1" si="384"/>
        <v>34.732700000001309</v>
      </c>
      <c r="D858" s="306">
        <f t="shared" ca="1" si="385"/>
        <v>-0.70353363167530636</v>
      </c>
      <c r="E858" s="307">
        <f t="shared" ca="1" si="386"/>
        <v>-1.8897502452278578</v>
      </c>
      <c r="F858" s="304">
        <f t="shared" ca="1" si="387"/>
        <v>2.0164611477132395</v>
      </c>
      <c r="G858" s="306">
        <f t="shared" ca="1" si="388"/>
        <v>10.613406407056727</v>
      </c>
      <c r="H858" s="307">
        <f t="shared" ca="1" si="389"/>
        <v>-119.48472094945531</v>
      </c>
      <c r="I858" s="304">
        <f t="shared" ca="1" si="390"/>
        <v>119.95517052603675</v>
      </c>
      <c r="J858" s="306">
        <f t="shared" ca="1" si="391"/>
        <v>772.03857426345655</v>
      </c>
      <c r="K858" s="307">
        <f t="shared" ca="1" si="392"/>
        <v>-6.9202284462825512</v>
      </c>
      <c r="L858" s="304">
        <f t="shared" ca="1" si="377"/>
        <v>772.06958864632099</v>
      </c>
      <c r="M858" s="306">
        <f t="shared" ca="1" si="393"/>
        <v>-1.4822023712982273</v>
      </c>
      <c r="N858" s="304">
        <f t="shared" ca="1" si="394"/>
        <v>-84.923940259671014</v>
      </c>
      <c r="P858" s="310">
        <f t="shared" ca="1" si="395"/>
        <v>23</v>
      </c>
      <c r="Q858" s="304">
        <f t="shared" ca="1" si="396"/>
        <v>0</v>
      </c>
      <c r="R858" s="306">
        <f t="shared" ca="1" si="397"/>
        <v>0</v>
      </c>
      <c r="S858" s="307">
        <f t="shared" ca="1" si="398"/>
        <v>7.2810000000000015</v>
      </c>
      <c r="T858" s="304">
        <f t="shared" ca="1" si="378"/>
        <v>71.426610000000025</v>
      </c>
      <c r="U858" s="311">
        <f t="shared" ca="1" si="379"/>
        <v>0</v>
      </c>
      <c r="V858" s="306">
        <f t="shared" ca="1" si="380"/>
        <v>1.2258480214097636</v>
      </c>
      <c r="W858" s="304">
        <f t="shared" ca="1" si="381"/>
        <v>57.894641811304147</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1.8200909228453908</v>
      </c>
      <c r="AH858" s="304">
        <f t="shared" ca="1" si="405"/>
        <v>-7.9514348232797873</v>
      </c>
    </row>
    <row r="859" spans="1:34" x14ac:dyDescent="0.2">
      <c r="A859" s="347">
        <f t="shared" ca="1" si="383"/>
        <v>1E-4</v>
      </c>
      <c r="B859" s="304">
        <f t="shared" ca="1" si="384"/>
        <v>34.732800000001312</v>
      </c>
      <c r="D859" s="306">
        <f t="shared" ca="1" si="385"/>
        <v>-0.70353087625819799</v>
      </c>
      <c r="E859" s="307">
        <f t="shared" ca="1" si="386"/>
        <v>-1.8897162376496439</v>
      </c>
      <c r="F859" s="304">
        <f t="shared" ca="1" si="387"/>
        <v>2.0164283157814844</v>
      </c>
      <c r="G859" s="306">
        <f t="shared" ca="1" si="388"/>
        <v>10.613336053969102</v>
      </c>
      <c r="H859" s="307">
        <f t="shared" ca="1" si="389"/>
        <v>-119.48490992107908</v>
      </c>
      <c r="I859" s="304">
        <f t="shared" ca="1" si="390"/>
        <v>119.95535253186021</v>
      </c>
      <c r="J859" s="306">
        <f t="shared" ca="1" si="391"/>
        <v>772.03857426345655</v>
      </c>
      <c r="K859" s="307">
        <f t="shared" ca="1" si="392"/>
        <v>-6.9321769278260783</v>
      </c>
      <c r="L859" s="304">
        <f t="shared" ca="1" si="377"/>
        <v>772.0696958356217</v>
      </c>
      <c r="M859" s="306">
        <f t="shared" ca="1" si="393"/>
        <v>-1.4822030948759675</v>
      </c>
      <c r="N859" s="304">
        <f t="shared" ca="1" si="394"/>
        <v>-84.923981717621672</v>
      </c>
      <c r="P859" s="310">
        <f t="shared" ca="1" si="395"/>
        <v>23</v>
      </c>
      <c r="Q859" s="304">
        <f t="shared" ca="1" si="396"/>
        <v>0</v>
      </c>
      <c r="R859" s="306">
        <f t="shared" ca="1" si="397"/>
        <v>0</v>
      </c>
      <c r="S859" s="307">
        <f t="shared" ca="1" si="398"/>
        <v>7.2810000000000015</v>
      </c>
      <c r="T859" s="304">
        <f t="shared" ca="1" si="378"/>
        <v>71.426610000000025</v>
      </c>
      <c r="U859" s="311">
        <f t="shared" ca="1" si="379"/>
        <v>0</v>
      </c>
      <c r="V859" s="306">
        <f t="shared" ca="1" si="380"/>
        <v>1.2258494861130604</v>
      </c>
      <c r="W859" s="304">
        <f t="shared" ca="1" si="381"/>
        <v>57.894886672001057</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1.8200579204894947</v>
      </c>
      <c r="AH859" s="304">
        <f t="shared" ca="1" si="405"/>
        <v>-7.9514684536882481</v>
      </c>
    </row>
    <row r="860" spans="1:34" x14ac:dyDescent="0.2">
      <c r="A860" s="347">
        <f t="shared" ca="1" si="383"/>
        <v>1E-4</v>
      </c>
      <c r="B860" s="304">
        <f t="shared" ca="1" si="384"/>
        <v>34.732900000001315</v>
      </c>
      <c r="D860" s="306">
        <f t="shared" ca="1" si="385"/>
        <v>-0.70352812081958993</v>
      </c>
      <c r="E860" s="307">
        <f t="shared" ca="1" si="386"/>
        <v>-1.8896822303918119</v>
      </c>
      <c r="F860" s="304">
        <f t="shared" ca="1" si="387"/>
        <v>2.0163954841852121</v>
      </c>
      <c r="G860" s="306">
        <f t="shared" ca="1" si="388"/>
        <v>10.613265701157019</v>
      </c>
      <c r="H860" s="307">
        <f t="shared" ca="1" si="389"/>
        <v>-119.48509888930212</v>
      </c>
      <c r="I860" s="304">
        <f t="shared" ca="1" si="390"/>
        <v>119.95553453438346</v>
      </c>
      <c r="J860" s="306">
        <f t="shared" ca="1" si="391"/>
        <v>772.03857426345655</v>
      </c>
      <c r="K860" s="307">
        <f t="shared" ca="1" si="392"/>
        <v>-6.944125428266597</v>
      </c>
      <c r="L860" s="304">
        <f t="shared" ca="1" si="377"/>
        <v>772.06980320999094</v>
      </c>
      <c r="M860" s="306">
        <f t="shared" ca="1" si="393"/>
        <v>-1.4822038184467157</v>
      </c>
      <c r="N860" s="304">
        <f t="shared" ca="1" si="394"/>
        <v>-84.924023175171726</v>
      </c>
      <c r="P860" s="310">
        <f t="shared" ca="1" si="395"/>
        <v>23</v>
      </c>
      <c r="Q860" s="304">
        <f t="shared" ca="1" si="396"/>
        <v>0</v>
      </c>
      <c r="R860" s="306">
        <f t="shared" ca="1" si="397"/>
        <v>0</v>
      </c>
      <c r="S860" s="307">
        <f t="shared" ca="1" si="398"/>
        <v>7.2810000000000015</v>
      </c>
      <c r="T860" s="304">
        <f t="shared" ca="1" si="378"/>
        <v>71.426610000000025</v>
      </c>
      <c r="U860" s="311">
        <f t="shared" ca="1" si="379"/>
        <v>0</v>
      </c>
      <c r="V860" s="306">
        <f t="shared" ca="1" si="380"/>
        <v>1.2258509508204245</v>
      </c>
      <c r="W860" s="304">
        <f t="shared" ca="1" si="381"/>
        <v>57.895131530390849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1.8200249184392776</v>
      </c>
      <c r="AH860" s="304">
        <f t="shared" ca="1" si="405"/>
        <v>-7.951502083779844</v>
      </c>
    </row>
    <row r="861" spans="1:34" x14ac:dyDescent="0.2">
      <c r="A861" s="347">
        <f t="shared" ca="1" si="383"/>
        <v>1E-4</v>
      </c>
      <c r="B861" s="304">
        <f t="shared" ca="1" si="384"/>
        <v>34.733000000001319</v>
      </c>
      <c r="D861" s="306">
        <f t="shared" ca="1" si="385"/>
        <v>-0.70352536535947985</v>
      </c>
      <c r="E861" s="307">
        <f t="shared" ca="1" si="386"/>
        <v>-1.8896482234543654</v>
      </c>
      <c r="F861" s="304">
        <f t="shared" ca="1" si="387"/>
        <v>2.0163626529244261</v>
      </c>
      <c r="G861" s="306">
        <f t="shared" ca="1" si="388"/>
        <v>10.613195348620483</v>
      </c>
      <c r="H861" s="307">
        <f t="shared" ca="1" si="389"/>
        <v>-119.48528785412446</v>
      </c>
      <c r="I861" s="304">
        <f t="shared" ca="1" si="390"/>
        <v>119.95571653360653</v>
      </c>
      <c r="J861" s="306">
        <f t="shared" ca="1" si="391"/>
        <v>772.03857426345655</v>
      </c>
      <c r="K861" s="307">
        <f t="shared" ca="1" si="392"/>
        <v>-6.9560739476037678</v>
      </c>
      <c r="L861" s="304">
        <f t="shared" ca="1" si="377"/>
        <v>772.06991076942973</v>
      </c>
      <c r="M861" s="306">
        <f t="shared" ca="1" si="393"/>
        <v>-1.4822045420104719</v>
      </c>
      <c r="N861" s="304">
        <f t="shared" ca="1" si="394"/>
        <v>-84.924064632321162</v>
      </c>
      <c r="P861" s="310">
        <f t="shared" ca="1" si="395"/>
        <v>23</v>
      </c>
      <c r="Q861" s="304">
        <f t="shared" ca="1" si="396"/>
        <v>0</v>
      </c>
      <c r="R861" s="306">
        <f t="shared" ca="1" si="397"/>
        <v>0</v>
      </c>
      <c r="S861" s="307">
        <f t="shared" ca="1" si="398"/>
        <v>7.2810000000000015</v>
      </c>
      <c r="T861" s="304">
        <f t="shared" ca="1" si="378"/>
        <v>71.426610000000025</v>
      </c>
      <c r="U861" s="311">
        <f t="shared" ca="1" si="379"/>
        <v>0</v>
      </c>
      <c r="V861" s="306">
        <f t="shared" ca="1" si="380"/>
        <v>1.2258524155318553</v>
      </c>
      <c r="W861" s="304">
        <f t="shared" ca="1" si="381"/>
        <v>57.89537638647348</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1.8199919166947431</v>
      </c>
      <c r="AH861" s="304">
        <f t="shared" ca="1" si="405"/>
        <v>-7.9515357135545717</v>
      </c>
    </row>
    <row r="862" spans="1:34" x14ac:dyDescent="0.2">
      <c r="A862" s="347">
        <f t="shared" ca="1" si="383"/>
        <v>1E-4</v>
      </c>
      <c r="B862" s="304">
        <f t="shared" ca="1" si="384"/>
        <v>34.733100000001322</v>
      </c>
      <c r="D862" s="306">
        <f t="shared" ca="1" si="385"/>
        <v>-0.70352260987786852</v>
      </c>
      <c r="E862" s="307">
        <f t="shared" ca="1" si="386"/>
        <v>-1.8896142168373116</v>
      </c>
      <c r="F862" s="304">
        <f t="shared" ca="1" si="387"/>
        <v>2.0163298219991326</v>
      </c>
      <c r="G862" s="306">
        <f t="shared" ca="1" si="388"/>
        <v>10.613124996359495</v>
      </c>
      <c r="H862" s="307">
        <f t="shared" ca="1" si="389"/>
        <v>-119.48547681554615</v>
      </c>
      <c r="I862" s="304">
        <f t="shared" ca="1" si="390"/>
        <v>119.95589852952946</v>
      </c>
      <c r="J862" s="306">
        <f t="shared" ca="1" si="391"/>
        <v>772.03857426345655</v>
      </c>
      <c r="K862" s="307">
        <f t="shared" ca="1" si="392"/>
        <v>-6.9680224858372517</v>
      </c>
      <c r="L862" s="304">
        <f t="shared" ca="1" si="377"/>
        <v>772.07001851393886</v>
      </c>
      <c r="M862" s="306">
        <f t="shared" ca="1" si="393"/>
        <v>-1.4822052655672362</v>
      </c>
      <c r="N862" s="304">
        <f t="shared" ca="1" si="394"/>
        <v>-84.924106089069994</v>
      </c>
      <c r="P862" s="310">
        <f t="shared" ca="1" si="395"/>
        <v>23</v>
      </c>
      <c r="Q862" s="304">
        <f t="shared" ca="1" si="396"/>
        <v>0</v>
      </c>
      <c r="R862" s="306">
        <f t="shared" ca="1" si="397"/>
        <v>0</v>
      </c>
      <c r="S862" s="307">
        <f t="shared" ca="1" si="398"/>
        <v>7.2810000000000015</v>
      </c>
      <c r="T862" s="304">
        <f t="shared" ca="1" si="378"/>
        <v>71.426610000000025</v>
      </c>
      <c r="U862" s="311">
        <f t="shared" ca="1" si="379"/>
        <v>0</v>
      </c>
      <c r="V862" s="306">
        <f t="shared" ca="1" si="380"/>
        <v>1.2258538802473535</v>
      </c>
      <c r="W862" s="304">
        <f t="shared" ca="1" si="381"/>
        <v>57.895621240249028</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1.819958915255901</v>
      </c>
      <c r="AH862" s="304">
        <f t="shared" ca="1" si="405"/>
        <v>-7.9515693430124248</v>
      </c>
    </row>
    <row r="863" spans="1:34" x14ac:dyDescent="0.2">
      <c r="A863" s="347">
        <f t="shared" ca="1" si="383"/>
        <v>1E-4</v>
      </c>
      <c r="B863" s="304">
        <f t="shared" ca="1" si="384"/>
        <v>34.733200000001325</v>
      </c>
      <c r="D863" s="306">
        <f t="shared" ca="1" si="385"/>
        <v>-0.70351985437475839</v>
      </c>
      <c r="E863" s="307">
        <f t="shared" ca="1" si="386"/>
        <v>-1.889580210540637</v>
      </c>
      <c r="F863" s="304">
        <f t="shared" ca="1" si="387"/>
        <v>2.0162969914093209</v>
      </c>
      <c r="G863" s="306">
        <f t="shared" ca="1" si="388"/>
        <v>10.613054644374058</v>
      </c>
      <c r="H863" s="307">
        <f t="shared" ca="1" si="389"/>
        <v>-119.48566577356721</v>
      </c>
      <c r="I863" s="304">
        <f t="shared" ca="1" si="390"/>
        <v>119.95608052215226</v>
      </c>
      <c r="J863" s="306">
        <f t="shared" ca="1" si="391"/>
        <v>772.03857426345655</v>
      </c>
      <c r="K863" s="307">
        <f t="shared" ca="1" si="392"/>
        <v>-6.9799710429667075</v>
      </c>
      <c r="L863" s="304">
        <f t="shared" ca="1" si="377"/>
        <v>772.07012644351903</v>
      </c>
      <c r="M863" s="306">
        <f t="shared" ca="1" si="393"/>
        <v>-1.4822059891170087</v>
      </c>
      <c r="N863" s="304">
        <f t="shared" ca="1" si="394"/>
        <v>-84.924147545418236</v>
      </c>
      <c r="P863" s="310">
        <f t="shared" ca="1" si="395"/>
        <v>23</v>
      </c>
      <c r="Q863" s="304">
        <f t="shared" ca="1" si="396"/>
        <v>0</v>
      </c>
      <c r="R863" s="306">
        <f t="shared" ca="1" si="397"/>
        <v>0</v>
      </c>
      <c r="S863" s="307">
        <f t="shared" ca="1" si="398"/>
        <v>7.2810000000000015</v>
      </c>
      <c r="T863" s="304">
        <f t="shared" ca="1" si="378"/>
        <v>71.426610000000025</v>
      </c>
      <c r="U863" s="311">
        <f t="shared" ca="1" si="379"/>
        <v>0</v>
      </c>
      <c r="V863" s="306">
        <f t="shared" ca="1" si="380"/>
        <v>1.2258553449669183</v>
      </c>
      <c r="W863" s="304">
        <f t="shared" ca="1" si="381"/>
        <v>57.895866091717416</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1.8199259141227362</v>
      </c>
      <c r="AH863" s="304">
        <f t="shared" ca="1" si="405"/>
        <v>-7.9516029721534149</v>
      </c>
    </row>
    <row r="864" spans="1:34" x14ac:dyDescent="0.2">
      <c r="A864" s="347">
        <f t="shared" ca="1" si="383"/>
        <v>1E-4</v>
      </c>
      <c r="B864" s="304">
        <f t="shared" ca="1" si="384"/>
        <v>34.733300000001329</v>
      </c>
      <c r="D864" s="306">
        <f t="shared" ca="1" si="385"/>
        <v>-0.70351709885014801</v>
      </c>
      <c r="E864" s="307">
        <f t="shared" ca="1" si="386"/>
        <v>-1.8895462045643532</v>
      </c>
      <c r="F864" s="304">
        <f t="shared" ca="1" si="387"/>
        <v>2.0162641611550014</v>
      </c>
      <c r="G864" s="306">
        <f t="shared" ca="1" si="388"/>
        <v>10.612984292664173</v>
      </c>
      <c r="H864" s="307">
        <f t="shared" ca="1" si="389"/>
        <v>-119.48585472818766</v>
      </c>
      <c r="I864" s="304">
        <f t="shared" ca="1" si="390"/>
        <v>119.956262511475</v>
      </c>
      <c r="J864" s="306">
        <f t="shared" ca="1" si="391"/>
        <v>772.03857426345655</v>
      </c>
      <c r="K864" s="307">
        <f t="shared" ca="1" si="392"/>
        <v>-6.9919196189917949</v>
      </c>
      <c r="L864" s="304">
        <f t="shared" ca="1" si="377"/>
        <v>772.07023455817091</v>
      </c>
      <c r="M864" s="306">
        <f t="shared" ca="1" si="393"/>
        <v>-1.4822067126597895</v>
      </c>
      <c r="N864" s="304">
        <f t="shared" ca="1" si="394"/>
        <v>-84.92418900136586</v>
      </c>
      <c r="P864" s="310">
        <f t="shared" ca="1" si="395"/>
        <v>23</v>
      </c>
      <c r="Q864" s="304">
        <f t="shared" ca="1" si="396"/>
        <v>0</v>
      </c>
      <c r="R864" s="306">
        <f t="shared" ca="1" si="397"/>
        <v>0</v>
      </c>
      <c r="S864" s="307">
        <f t="shared" ca="1" si="398"/>
        <v>7.2810000000000015</v>
      </c>
      <c r="T864" s="304">
        <f t="shared" ca="1" si="378"/>
        <v>71.426610000000025</v>
      </c>
      <c r="U864" s="311">
        <f t="shared" ca="1" si="379"/>
        <v>0</v>
      </c>
      <c r="V864" s="306">
        <f t="shared" ca="1" si="380"/>
        <v>1.2258568096905507</v>
      </c>
      <c r="W864" s="304">
        <f t="shared" ca="1" si="381"/>
        <v>57.896110940878749</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1.819892913295261</v>
      </c>
      <c r="AH864" s="304">
        <f t="shared" ca="1" si="405"/>
        <v>-7.9516366009775314</v>
      </c>
    </row>
    <row r="865" spans="1:34" x14ac:dyDescent="0.2">
      <c r="A865" s="347">
        <f t="shared" ca="1" si="383"/>
        <v>1E-4</v>
      </c>
      <c r="B865" s="304">
        <f t="shared" ca="1" si="384"/>
        <v>34.733400000001332</v>
      </c>
      <c r="D865" s="306">
        <f t="shared" ca="1" si="385"/>
        <v>-0.70351434330404017</v>
      </c>
      <c r="E865" s="307">
        <f t="shared" ca="1" si="386"/>
        <v>-1.8895121989084478</v>
      </c>
      <c r="F865" s="304">
        <f t="shared" ca="1" si="387"/>
        <v>2.0162313312361637</v>
      </c>
      <c r="G865" s="306">
        <f t="shared" ca="1" si="388"/>
        <v>10.612913941229843</v>
      </c>
      <c r="H865" s="307">
        <f t="shared" ca="1" si="389"/>
        <v>-119.48604367940756</v>
      </c>
      <c r="I865" s="304">
        <f t="shared" ca="1" si="390"/>
        <v>119.95644449749769</v>
      </c>
      <c r="J865" s="306">
        <f t="shared" ca="1" si="391"/>
        <v>772.03857426345655</v>
      </c>
      <c r="K865" s="307">
        <f t="shared" ca="1" si="392"/>
        <v>-7.0038682139121748</v>
      </c>
      <c r="L865" s="304">
        <f t="shared" ca="1" si="377"/>
        <v>772.07034285789564</v>
      </c>
      <c r="M865" s="306">
        <f t="shared" ca="1" si="393"/>
        <v>-1.4822074361955788</v>
      </c>
      <c r="N865" s="304">
        <f t="shared" ca="1" si="394"/>
        <v>-84.924230456912923</v>
      </c>
      <c r="P865" s="310">
        <f t="shared" ca="1" si="395"/>
        <v>23</v>
      </c>
      <c r="Q865" s="304">
        <f t="shared" ca="1" si="396"/>
        <v>0</v>
      </c>
      <c r="R865" s="306">
        <f t="shared" ca="1" si="397"/>
        <v>0</v>
      </c>
      <c r="S865" s="307">
        <f t="shared" ca="1" si="398"/>
        <v>7.2810000000000015</v>
      </c>
      <c r="T865" s="304">
        <f t="shared" ca="1" si="378"/>
        <v>71.426610000000025</v>
      </c>
      <c r="U865" s="311">
        <f t="shared" ca="1" si="379"/>
        <v>0</v>
      </c>
      <c r="V865" s="306">
        <f t="shared" ca="1" si="380"/>
        <v>1.2258582744182502</v>
      </c>
      <c r="W865" s="304">
        <f t="shared" ca="1" si="381"/>
        <v>57.896355787732986</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1.8198599127734623</v>
      </c>
      <c r="AH865" s="304">
        <f t="shared" ca="1" si="405"/>
        <v>-7.9516702294847876</v>
      </c>
    </row>
    <row r="866" spans="1:34" x14ac:dyDescent="0.2">
      <c r="A866" s="347">
        <f t="shared" ca="1" si="383"/>
        <v>1E-4</v>
      </c>
      <c r="B866" s="304">
        <f t="shared" ca="1" si="384"/>
        <v>34.733500000001335</v>
      </c>
      <c r="D866" s="306">
        <f t="shared" ca="1" si="385"/>
        <v>-0.70351158773643385</v>
      </c>
      <c r="E866" s="307">
        <f t="shared" ca="1" si="386"/>
        <v>-1.8894781935729235</v>
      </c>
      <c r="F866" s="304">
        <f t="shared" ca="1" si="387"/>
        <v>2.0161985016528097</v>
      </c>
      <c r="G866" s="306">
        <f t="shared" ca="1" si="388"/>
        <v>10.612843590071069</v>
      </c>
      <c r="H866" s="307">
        <f t="shared" ca="1" si="389"/>
        <v>-119.48623262722691</v>
      </c>
      <c r="I866" s="304">
        <f t="shared" ca="1" si="390"/>
        <v>119.95662648022032</v>
      </c>
      <c r="J866" s="306">
        <f t="shared" ca="1" si="391"/>
        <v>772.03857426345655</v>
      </c>
      <c r="K866" s="307">
        <f t="shared" ca="1" si="392"/>
        <v>-7.0158168277275061</v>
      </c>
      <c r="L866" s="304">
        <f t="shared" ca="1" si="377"/>
        <v>772.07045134269379</v>
      </c>
      <c r="M866" s="306">
        <f t="shared" ca="1" si="393"/>
        <v>-1.4822081597243766</v>
      </c>
      <c r="N866" s="304">
        <f t="shared" ca="1" si="394"/>
        <v>-84.924271912059382</v>
      </c>
      <c r="P866" s="310">
        <f t="shared" ca="1" si="395"/>
        <v>23</v>
      </c>
      <c r="Q866" s="304">
        <f t="shared" ca="1" si="396"/>
        <v>0</v>
      </c>
      <c r="R866" s="306">
        <f t="shared" ca="1" si="397"/>
        <v>0</v>
      </c>
      <c r="S866" s="307">
        <f t="shared" ca="1" si="398"/>
        <v>7.2810000000000015</v>
      </c>
      <c r="T866" s="304">
        <f t="shared" ca="1" si="378"/>
        <v>71.426610000000025</v>
      </c>
      <c r="U866" s="311">
        <f t="shared" ca="1" si="379"/>
        <v>0</v>
      </c>
      <c r="V866" s="306">
        <f t="shared" ca="1" si="380"/>
        <v>1.2258597391500166</v>
      </c>
      <c r="W866" s="304">
        <f t="shared" ca="1" si="381"/>
        <v>57.896600632280084</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1.8198269125573452</v>
      </c>
      <c r="AH866" s="304">
        <f t="shared" ca="1" si="405"/>
        <v>-7.9517038576751782</v>
      </c>
    </row>
    <row r="867" spans="1:34" x14ac:dyDescent="0.2">
      <c r="A867" s="347">
        <f t="shared" ca="1" si="383"/>
        <v>1E-4</v>
      </c>
      <c r="B867" s="304">
        <f t="shared" ca="1" si="384"/>
        <v>34.733600000001339</v>
      </c>
      <c r="D867" s="306">
        <f t="shared" ca="1" si="385"/>
        <v>-0.70350883214733018</v>
      </c>
      <c r="E867" s="307">
        <f t="shared" ca="1" si="386"/>
        <v>-1.8894441885577882</v>
      </c>
      <c r="F867" s="304">
        <f t="shared" ca="1" si="387"/>
        <v>2.0161656724049486</v>
      </c>
      <c r="G867" s="306">
        <f t="shared" ca="1" si="388"/>
        <v>10.612773239187854</v>
      </c>
      <c r="H867" s="307">
        <f t="shared" ca="1" si="389"/>
        <v>-119.48642157164576</v>
      </c>
      <c r="I867" s="304">
        <f t="shared" ca="1" si="390"/>
        <v>119.95680845964299</v>
      </c>
      <c r="J867" s="306">
        <f t="shared" ca="1" si="391"/>
        <v>772.03857426345655</v>
      </c>
      <c r="K867" s="307">
        <f t="shared" ca="1" si="392"/>
        <v>-7.0277654604374495</v>
      </c>
      <c r="L867" s="304">
        <f t="shared" ca="1" si="377"/>
        <v>772.07056001256615</v>
      </c>
      <c r="M867" s="306">
        <f t="shared" ca="1" si="393"/>
        <v>-1.4822088832461828</v>
      </c>
      <c r="N867" s="304">
        <f t="shared" ca="1" si="394"/>
        <v>-84.924313366805265</v>
      </c>
      <c r="P867" s="310">
        <f t="shared" ca="1" si="395"/>
        <v>23</v>
      </c>
      <c r="Q867" s="304">
        <f t="shared" ca="1" si="396"/>
        <v>0</v>
      </c>
      <c r="R867" s="306">
        <f t="shared" ca="1" si="397"/>
        <v>0</v>
      </c>
      <c r="S867" s="307">
        <f t="shared" ca="1" si="398"/>
        <v>7.2810000000000015</v>
      </c>
      <c r="T867" s="304">
        <f t="shared" ca="1" si="378"/>
        <v>71.426610000000025</v>
      </c>
      <c r="U867" s="311">
        <f t="shared" ca="1" si="379"/>
        <v>0</v>
      </c>
      <c r="V867" s="306">
        <f t="shared" ca="1" si="380"/>
        <v>1.2258612038858498</v>
      </c>
      <c r="W867" s="304">
        <f t="shared" ca="1" si="381"/>
        <v>57.89684547452012</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1.8197939126469143</v>
      </c>
      <c r="AH867" s="304">
        <f t="shared" ca="1" si="405"/>
        <v>-7.9517374855486986</v>
      </c>
    </row>
    <row r="868" spans="1:34" x14ac:dyDescent="0.2">
      <c r="A868" s="347">
        <f t="shared" ca="1" si="383"/>
        <v>1E-4</v>
      </c>
      <c r="B868" s="304">
        <f t="shared" ca="1" si="384"/>
        <v>34.733700000001342</v>
      </c>
      <c r="D868" s="306">
        <f t="shared" ca="1" si="385"/>
        <v>-0.70350607653673136</v>
      </c>
      <c r="E868" s="307">
        <f t="shared" ca="1" si="386"/>
        <v>-1.8894101838630304</v>
      </c>
      <c r="F868" s="304">
        <f t="shared" ca="1" si="387"/>
        <v>2.0161328434925698</v>
      </c>
      <c r="G868" s="306">
        <f t="shared" ca="1" si="388"/>
        <v>10.6127028885802</v>
      </c>
      <c r="H868" s="307">
        <f t="shared" ca="1" si="389"/>
        <v>-119.48661051266414</v>
      </c>
      <c r="I868" s="304">
        <f t="shared" ca="1" si="390"/>
        <v>119.95699043576569</v>
      </c>
      <c r="J868" s="306">
        <f t="shared" ca="1" si="391"/>
        <v>772.03857426345655</v>
      </c>
      <c r="K868" s="307">
        <f t="shared" ca="1" si="392"/>
        <v>-7.0397141120416649</v>
      </c>
      <c r="L868" s="304">
        <f t="shared" ca="1" si="377"/>
        <v>772.07066886751363</v>
      </c>
      <c r="M868" s="306">
        <f t="shared" ca="1" si="393"/>
        <v>-1.482209606760998</v>
      </c>
      <c r="N868" s="304">
        <f t="shared" ca="1" si="394"/>
        <v>-84.924354821150601</v>
      </c>
      <c r="P868" s="310">
        <f t="shared" ca="1" si="395"/>
        <v>23</v>
      </c>
      <c r="Q868" s="304">
        <f t="shared" ca="1" si="396"/>
        <v>0</v>
      </c>
      <c r="R868" s="306">
        <f t="shared" ca="1" si="397"/>
        <v>0</v>
      </c>
      <c r="S868" s="307">
        <f t="shared" ca="1" si="398"/>
        <v>7.2810000000000015</v>
      </c>
      <c r="T868" s="304">
        <f t="shared" ca="1" si="378"/>
        <v>71.426610000000025</v>
      </c>
      <c r="U868" s="311">
        <f t="shared" ca="1" si="379"/>
        <v>0</v>
      </c>
      <c r="V868" s="306">
        <f t="shared" ca="1" si="380"/>
        <v>1.2258626686257501</v>
      </c>
      <c r="W868" s="304">
        <f t="shared" ca="1" si="381"/>
        <v>57.897090314453067</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1.8197609130421624</v>
      </c>
      <c r="AH868" s="304">
        <f t="shared" ca="1" si="405"/>
        <v>-7.9517711131053579</v>
      </c>
    </row>
    <row r="869" spans="1:34" x14ac:dyDescent="0.2">
      <c r="A869" s="347">
        <f t="shared" ca="1" si="383"/>
        <v>1E-4</v>
      </c>
      <c r="B869" s="304">
        <f t="shared" ca="1" si="384"/>
        <v>34.733800000001345</v>
      </c>
      <c r="D869" s="306">
        <f t="shared" ca="1" si="385"/>
        <v>-0.70350332090463485</v>
      </c>
      <c r="E869" s="307">
        <f t="shared" ca="1" si="386"/>
        <v>-1.8893761794886537</v>
      </c>
      <c r="F869" s="304">
        <f t="shared" ca="1" si="387"/>
        <v>2.0161000149156765</v>
      </c>
      <c r="G869" s="306">
        <f t="shared" ca="1" si="388"/>
        <v>10.612632538248109</v>
      </c>
      <c r="H869" s="307">
        <f t="shared" ca="1" si="389"/>
        <v>-119.48679945028209</v>
      </c>
      <c r="I869" s="304">
        <f t="shared" ca="1" si="390"/>
        <v>119.95717240858845</v>
      </c>
      <c r="J869" s="306">
        <f t="shared" ca="1" si="391"/>
        <v>772.03857426345655</v>
      </c>
      <c r="K869" s="307">
        <f t="shared" ca="1" si="392"/>
        <v>-7.0516627825398119</v>
      </c>
      <c r="L869" s="304">
        <f t="shared" ca="1" si="377"/>
        <v>772.07077790753704</v>
      </c>
      <c r="M869" s="306">
        <f t="shared" ca="1" si="393"/>
        <v>-1.4822103302688219</v>
      </c>
      <c r="N869" s="304">
        <f t="shared" ca="1" si="394"/>
        <v>-84.924396275095347</v>
      </c>
      <c r="P869" s="310">
        <f t="shared" ca="1" si="395"/>
        <v>23</v>
      </c>
      <c r="Q869" s="304">
        <f t="shared" ca="1" si="396"/>
        <v>0</v>
      </c>
      <c r="R869" s="306">
        <f t="shared" ca="1" si="397"/>
        <v>0</v>
      </c>
      <c r="S869" s="307">
        <f t="shared" ca="1" si="398"/>
        <v>7.2810000000000015</v>
      </c>
      <c r="T869" s="304">
        <f t="shared" ca="1" si="378"/>
        <v>71.426610000000025</v>
      </c>
      <c r="U869" s="311">
        <f t="shared" ca="1" si="379"/>
        <v>0</v>
      </c>
      <c r="V869" s="306">
        <f t="shared" ca="1" si="380"/>
        <v>1.2258641333697171</v>
      </c>
      <c r="W869" s="304">
        <f t="shared" ca="1" si="381"/>
        <v>57.897335152078909</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1.8197279137430895</v>
      </c>
      <c r="AH869" s="304">
        <f t="shared" ca="1" si="405"/>
        <v>-7.9518047403451524</v>
      </c>
    </row>
    <row r="870" spans="1:34" x14ac:dyDescent="0.2">
      <c r="A870" s="347">
        <f t="shared" ca="1" si="383"/>
        <v>1E-4</v>
      </c>
      <c r="B870" s="304">
        <f t="shared" ca="1" si="384"/>
        <v>34.733900000001348</v>
      </c>
      <c r="D870" s="306">
        <f t="shared" ca="1" si="385"/>
        <v>-0.70350056525104376</v>
      </c>
      <c r="E870" s="307">
        <f t="shared" ca="1" si="386"/>
        <v>-1.8893421754346607</v>
      </c>
      <c r="F870" s="304">
        <f t="shared" ca="1" si="387"/>
        <v>2.0160671866742721</v>
      </c>
      <c r="G870" s="306">
        <f t="shared" ca="1" si="388"/>
        <v>10.612562188191584</v>
      </c>
      <c r="H870" s="307">
        <f t="shared" ca="1" si="389"/>
        <v>-119.48698838449964</v>
      </c>
      <c r="I870" s="304">
        <f t="shared" ca="1" si="390"/>
        <v>119.95735437811132</v>
      </c>
      <c r="J870" s="306">
        <f t="shared" ca="1" si="391"/>
        <v>772.03857426345655</v>
      </c>
      <c r="K870" s="307">
        <f t="shared" ca="1" si="392"/>
        <v>-7.0636114719315506</v>
      </c>
      <c r="L870" s="304">
        <f t="shared" ca="1" si="377"/>
        <v>772.07088713263693</v>
      </c>
      <c r="M870" s="306">
        <f t="shared" ca="1" si="393"/>
        <v>-1.4822110537696545</v>
      </c>
      <c r="N870" s="304">
        <f t="shared" ca="1" si="394"/>
        <v>-84.924437728639532</v>
      </c>
      <c r="P870" s="310">
        <f t="shared" ca="1" si="395"/>
        <v>23</v>
      </c>
      <c r="Q870" s="304">
        <f t="shared" ca="1" si="396"/>
        <v>0</v>
      </c>
      <c r="R870" s="306">
        <f t="shared" ca="1" si="397"/>
        <v>0</v>
      </c>
      <c r="S870" s="307">
        <f t="shared" ca="1" si="398"/>
        <v>7.2810000000000015</v>
      </c>
      <c r="T870" s="304">
        <f t="shared" ca="1" si="378"/>
        <v>71.426610000000025</v>
      </c>
      <c r="U870" s="311">
        <f t="shared" ca="1" si="379"/>
        <v>0</v>
      </c>
      <c r="V870" s="306">
        <f t="shared" ca="1" si="380"/>
        <v>1.2258655981177513</v>
      </c>
      <c r="W870" s="304">
        <f t="shared" ca="1" si="381"/>
        <v>57.897579987397698</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1.8196949147497037</v>
      </c>
      <c r="AH870" s="304">
        <f t="shared" ca="1" si="405"/>
        <v>-7.9518383672680812</v>
      </c>
    </row>
    <row r="871" spans="1:34" x14ac:dyDescent="0.2">
      <c r="A871" s="347">
        <f t="shared" ca="1" si="383"/>
        <v>1E-4</v>
      </c>
      <c r="B871" s="304">
        <f t="shared" ca="1" si="384"/>
        <v>34.734000000001352</v>
      </c>
      <c r="D871" s="306">
        <f t="shared" ca="1" si="385"/>
        <v>-0.70349780957595998</v>
      </c>
      <c r="E871" s="307">
        <f t="shared" ca="1" si="386"/>
        <v>-1.8893081717010451</v>
      </c>
      <c r="F871" s="304">
        <f t="shared" ca="1" si="387"/>
        <v>2.0160343587683518</v>
      </c>
      <c r="G871" s="306">
        <f t="shared" ca="1" si="388"/>
        <v>10.612491838410627</v>
      </c>
      <c r="H871" s="307">
        <f t="shared" ca="1" si="389"/>
        <v>-119.48717731531681</v>
      </c>
      <c r="I871" s="304">
        <f t="shared" ca="1" si="390"/>
        <v>119.95753634433434</v>
      </c>
      <c r="J871" s="306">
        <f t="shared" ca="1" si="391"/>
        <v>772.03857426345655</v>
      </c>
      <c r="K871" s="307">
        <f t="shared" ca="1" si="392"/>
        <v>-7.0755601802165415</v>
      </c>
      <c r="L871" s="304">
        <f t="shared" ca="1" si="377"/>
        <v>772.07099654281444</v>
      </c>
      <c r="M871" s="306">
        <f t="shared" ca="1" si="393"/>
        <v>-1.4822117772634964</v>
      </c>
      <c r="N871" s="304">
        <f t="shared" ca="1" si="394"/>
        <v>-84.92447918178317</v>
      </c>
      <c r="P871" s="310">
        <f t="shared" ca="1" si="395"/>
        <v>23</v>
      </c>
      <c r="Q871" s="304">
        <f t="shared" ca="1" si="396"/>
        <v>0</v>
      </c>
      <c r="R871" s="306">
        <f t="shared" ca="1" si="397"/>
        <v>0</v>
      </c>
      <c r="S871" s="307">
        <f t="shared" ca="1" si="398"/>
        <v>7.2810000000000015</v>
      </c>
      <c r="T871" s="304">
        <f t="shared" ca="1" si="378"/>
        <v>71.426610000000025</v>
      </c>
      <c r="U871" s="311">
        <f t="shared" ca="1" si="379"/>
        <v>0</v>
      </c>
      <c r="V871" s="306">
        <f t="shared" ca="1" si="380"/>
        <v>1.2258670628698523</v>
      </c>
      <c r="W871" s="304">
        <f t="shared" ca="1" si="381"/>
        <v>57.89782482040944</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1.8196619160619925</v>
      </c>
      <c r="AH871" s="304">
        <f t="shared" ca="1" si="405"/>
        <v>-7.9518719938741498</v>
      </c>
    </row>
    <row r="872" spans="1:34" x14ac:dyDescent="0.2">
      <c r="A872" s="347">
        <f t="shared" ca="1" si="383"/>
        <v>1E-4</v>
      </c>
      <c r="B872" s="304">
        <f t="shared" ca="1" si="384"/>
        <v>34.734100000001355</v>
      </c>
      <c r="D872" s="306">
        <f t="shared" ca="1" si="385"/>
        <v>-0.70349505387937994</v>
      </c>
      <c r="E872" s="307">
        <f t="shared" ca="1" si="386"/>
        <v>-1.8892741682878045</v>
      </c>
      <c r="F872" s="304">
        <f t="shared" ca="1" si="387"/>
        <v>2.016001531197912</v>
      </c>
      <c r="G872" s="306">
        <f t="shared" ca="1" si="388"/>
        <v>10.612421488905239</v>
      </c>
      <c r="H872" s="307">
        <f t="shared" ca="1" si="389"/>
        <v>-119.48736624273364</v>
      </c>
      <c r="I872" s="304">
        <f t="shared" ca="1" si="390"/>
        <v>119.95771830725749</v>
      </c>
      <c r="J872" s="306">
        <f t="shared" ca="1" si="391"/>
        <v>772.03857426345655</v>
      </c>
      <c r="K872" s="307">
        <f t="shared" ca="1" si="392"/>
        <v>-7.0875089073944437</v>
      </c>
      <c r="L872" s="304">
        <f t="shared" ca="1" si="377"/>
        <v>772.07110613807015</v>
      </c>
      <c r="M872" s="306">
        <f t="shared" ca="1" si="393"/>
        <v>-1.4822125007503471</v>
      </c>
      <c r="N872" s="304">
        <f t="shared" ca="1" si="394"/>
        <v>-84.924520634526246</v>
      </c>
      <c r="P872" s="310">
        <f t="shared" ca="1" si="395"/>
        <v>23</v>
      </c>
      <c r="Q872" s="304">
        <f t="shared" ca="1" si="396"/>
        <v>0</v>
      </c>
      <c r="R872" s="306">
        <f t="shared" ca="1" si="397"/>
        <v>0</v>
      </c>
      <c r="S872" s="307">
        <f t="shared" ca="1" si="398"/>
        <v>7.2810000000000015</v>
      </c>
      <c r="T872" s="304">
        <f t="shared" ca="1" si="378"/>
        <v>71.426610000000025</v>
      </c>
      <c r="U872" s="311">
        <f t="shared" ca="1" si="379"/>
        <v>0</v>
      </c>
      <c r="V872" s="306">
        <f t="shared" ca="1" si="380"/>
        <v>1.2258685276260204</v>
      </c>
      <c r="W872" s="304">
        <f t="shared" ca="1" si="381"/>
        <v>57.898069651114099</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1.8196289176799585</v>
      </c>
      <c r="AH872" s="304">
        <f t="shared" ca="1" si="405"/>
        <v>-7.9519056201633607</v>
      </c>
    </row>
    <row r="873" spans="1:34" x14ac:dyDescent="0.2">
      <c r="A873" s="347">
        <f t="shared" ca="1" si="383"/>
        <v>1E-4</v>
      </c>
      <c r="B873" s="304">
        <f t="shared" ca="1" si="384"/>
        <v>34.734200000001358</v>
      </c>
      <c r="D873" s="306">
        <f t="shared" ca="1" si="385"/>
        <v>-0.70349229816130965</v>
      </c>
      <c r="E873" s="307">
        <f t="shared" ca="1" si="386"/>
        <v>-1.8892401651949449</v>
      </c>
      <c r="F873" s="304">
        <f t="shared" ca="1" si="387"/>
        <v>2.0159687039629617</v>
      </c>
      <c r="G873" s="306">
        <f t="shared" ca="1" si="388"/>
        <v>10.612351139675424</v>
      </c>
      <c r="H873" s="307">
        <f t="shared" ca="1" si="389"/>
        <v>-119.48755516675016</v>
      </c>
      <c r="I873" s="304">
        <f t="shared" ca="1" si="390"/>
        <v>119.95790026688084</v>
      </c>
      <c r="J873" s="306">
        <f t="shared" ca="1" si="391"/>
        <v>772.03857426345655</v>
      </c>
      <c r="K873" s="307">
        <f t="shared" ca="1" si="392"/>
        <v>-7.0994576534649179</v>
      </c>
      <c r="L873" s="304">
        <f t="shared" ca="1" si="377"/>
        <v>772.07121591840473</v>
      </c>
      <c r="M873" s="306">
        <f t="shared" ca="1" si="393"/>
        <v>-1.4822132242302071</v>
      </c>
      <c r="N873" s="304">
        <f t="shared" ca="1" si="394"/>
        <v>-84.924562086868789</v>
      </c>
      <c r="P873" s="310">
        <f t="shared" ca="1" si="395"/>
        <v>23</v>
      </c>
      <c r="Q873" s="304">
        <f t="shared" ca="1" si="396"/>
        <v>0</v>
      </c>
      <c r="R873" s="306">
        <f t="shared" ca="1" si="397"/>
        <v>0</v>
      </c>
      <c r="S873" s="307">
        <f t="shared" ca="1" si="398"/>
        <v>7.2810000000000015</v>
      </c>
      <c r="T873" s="304">
        <f t="shared" ca="1" si="378"/>
        <v>71.426610000000025</v>
      </c>
      <c r="U873" s="311">
        <f t="shared" ca="1" si="379"/>
        <v>0</v>
      </c>
      <c r="V873" s="306">
        <f t="shared" ca="1" si="380"/>
        <v>1.2258699923862548</v>
      </c>
      <c r="W873" s="304">
        <f t="shared" ca="1" si="381"/>
        <v>57.898314479511676</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1.8195959196036045</v>
      </c>
      <c r="AH873" s="304">
        <f t="shared" ca="1" si="405"/>
        <v>-7.9519392461357077</v>
      </c>
    </row>
    <row r="874" spans="1:34" x14ac:dyDescent="0.2">
      <c r="A874" s="347">
        <f t="shared" ca="1" si="383"/>
        <v>1E-4</v>
      </c>
      <c r="B874" s="304">
        <f t="shared" ca="1" si="384"/>
        <v>34.734300000001362</v>
      </c>
      <c r="D874" s="306">
        <f t="shared" ca="1" si="385"/>
        <v>-0.70348954242174522</v>
      </c>
      <c r="E874" s="307">
        <f t="shared" ca="1" si="386"/>
        <v>-1.8892061624224645</v>
      </c>
      <c r="F874" s="304">
        <f t="shared" ca="1" si="387"/>
        <v>2.0159358770634972</v>
      </c>
      <c r="G874" s="306">
        <f t="shared" ca="1" si="388"/>
        <v>10.612280790721181</v>
      </c>
      <c r="H874" s="307">
        <f t="shared" ca="1" si="389"/>
        <v>-119.48774408736639</v>
      </c>
      <c r="I874" s="304">
        <f t="shared" ca="1" si="390"/>
        <v>119.95808222320441</v>
      </c>
      <c r="J874" s="306">
        <f t="shared" ca="1" si="391"/>
        <v>772.03857426345655</v>
      </c>
      <c r="K874" s="307">
        <f t="shared" ca="1" si="392"/>
        <v>-7.1114064184276238</v>
      </c>
      <c r="L874" s="304">
        <f t="shared" ca="1" si="377"/>
        <v>772.07132588381933</v>
      </c>
      <c r="M874" s="306">
        <f t="shared" ca="1" si="393"/>
        <v>-1.4822139477030765</v>
      </c>
      <c r="N874" s="304">
        <f t="shared" ca="1" si="394"/>
        <v>-84.9246035388108</v>
      </c>
      <c r="P874" s="310">
        <f t="shared" ca="1" si="395"/>
        <v>23</v>
      </c>
      <c r="Q874" s="304">
        <f t="shared" ca="1" si="396"/>
        <v>0</v>
      </c>
      <c r="R874" s="306">
        <f t="shared" ca="1" si="397"/>
        <v>0</v>
      </c>
      <c r="S874" s="307">
        <f t="shared" ca="1" si="398"/>
        <v>7.2810000000000015</v>
      </c>
      <c r="T874" s="304">
        <f t="shared" ca="1" si="378"/>
        <v>71.426610000000025</v>
      </c>
      <c r="U874" s="311">
        <f t="shared" ca="1" si="379"/>
        <v>0</v>
      </c>
      <c r="V874" s="306">
        <f t="shared" ca="1" si="380"/>
        <v>1.2258714571505565</v>
      </c>
      <c r="W874" s="304">
        <f t="shared" ca="1" si="381"/>
        <v>57.89855930560222</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1.819562921832933</v>
      </c>
      <c r="AH874" s="304">
        <f t="shared" ca="1" si="405"/>
        <v>-7.9519728717911917</v>
      </c>
    </row>
    <row r="875" spans="1:34" x14ac:dyDescent="0.2">
      <c r="A875" s="347">
        <f t="shared" ca="1" si="383"/>
        <v>1E-4</v>
      </c>
      <c r="B875" s="304">
        <f t="shared" ca="1" si="384"/>
        <v>34.734400000001365</v>
      </c>
      <c r="D875" s="306">
        <f t="shared" ca="1" si="385"/>
        <v>-0.70348678666068865</v>
      </c>
      <c r="E875" s="307">
        <f t="shared" ca="1" si="386"/>
        <v>-1.889172159970359</v>
      </c>
      <c r="F875" s="304">
        <f t="shared" ca="1" si="387"/>
        <v>2.0159030504995159</v>
      </c>
      <c r="G875" s="306">
        <f t="shared" ca="1" si="388"/>
        <v>10.612210442042516</v>
      </c>
      <c r="H875" s="307">
        <f t="shared" ca="1" si="389"/>
        <v>-119.48793300458239</v>
      </c>
      <c r="I875" s="304">
        <f t="shared" ca="1" si="390"/>
        <v>119.95826417622824</v>
      </c>
      <c r="J875" s="306">
        <f t="shared" ca="1" si="391"/>
        <v>772.03857426345655</v>
      </c>
      <c r="K875" s="307">
        <f t="shared" ca="1" si="392"/>
        <v>-7.1233552022822213</v>
      </c>
      <c r="L875" s="304">
        <f t="shared" ca="1" si="377"/>
        <v>772.0714360343145</v>
      </c>
      <c r="M875" s="306">
        <f t="shared" ca="1" si="393"/>
        <v>-1.482214671168955</v>
      </c>
      <c r="N875" s="304">
        <f t="shared" ca="1" si="394"/>
        <v>-84.924644990352263</v>
      </c>
      <c r="P875" s="310">
        <f t="shared" ca="1" si="395"/>
        <v>23</v>
      </c>
      <c r="Q875" s="304">
        <f t="shared" ca="1" si="396"/>
        <v>0</v>
      </c>
      <c r="R875" s="306">
        <f t="shared" ca="1" si="397"/>
        <v>0</v>
      </c>
      <c r="S875" s="307">
        <f t="shared" ca="1" si="398"/>
        <v>7.2810000000000015</v>
      </c>
      <c r="T875" s="304">
        <f t="shared" ca="1" si="378"/>
        <v>71.426610000000025</v>
      </c>
      <c r="U875" s="311">
        <f t="shared" ca="1" si="379"/>
        <v>0</v>
      </c>
      <c r="V875" s="306">
        <f t="shared" ca="1" si="380"/>
        <v>1.2258729219189242</v>
      </c>
      <c r="W875" s="304">
        <f t="shared" ca="1" si="381"/>
        <v>57.898804129385674</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1.819529924367937</v>
      </c>
      <c r="AH875" s="304">
        <f t="shared" ca="1" si="405"/>
        <v>-7.9520064971298181</v>
      </c>
    </row>
    <row r="876" spans="1:34" x14ac:dyDescent="0.2">
      <c r="A876" s="347">
        <f t="shared" ca="1" si="383"/>
        <v>1E-4</v>
      </c>
      <c r="B876" s="304">
        <f t="shared" ca="1" si="384"/>
        <v>34.734500000001368</v>
      </c>
      <c r="D876" s="306">
        <f t="shared" ca="1" si="385"/>
        <v>-0.70348403087814282</v>
      </c>
      <c r="E876" s="307">
        <f t="shared" ca="1" si="386"/>
        <v>-1.8891381578386346</v>
      </c>
      <c r="F876" s="304">
        <f t="shared" ca="1" si="387"/>
        <v>2.0158702242710245</v>
      </c>
      <c r="G876" s="306">
        <f t="shared" ca="1" si="388"/>
        <v>10.612140093639427</v>
      </c>
      <c r="H876" s="307">
        <f t="shared" ca="1" si="389"/>
        <v>-119.48812191839818</v>
      </c>
      <c r="I876" s="304">
        <f t="shared" ca="1" si="390"/>
        <v>119.95844612595236</v>
      </c>
      <c r="J876" s="306">
        <f t="shared" ca="1" si="391"/>
        <v>772.03857426345655</v>
      </c>
      <c r="K876" s="307">
        <f t="shared" ca="1" si="392"/>
        <v>-7.1353040050283703</v>
      </c>
      <c r="L876" s="304">
        <f t="shared" ca="1" si="377"/>
        <v>772.07154636989105</v>
      </c>
      <c r="M876" s="306">
        <f t="shared" ca="1" si="393"/>
        <v>-1.4822153946278434</v>
      </c>
      <c r="N876" s="304">
        <f t="shared" ca="1" si="394"/>
        <v>-84.924686441493222</v>
      </c>
      <c r="P876" s="310">
        <f t="shared" ca="1" si="395"/>
        <v>23</v>
      </c>
      <c r="Q876" s="304">
        <f t="shared" ca="1" si="396"/>
        <v>0</v>
      </c>
      <c r="R876" s="306">
        <f t="shared" ca="1" si="397"/>
        <v>0</v>
      </c>
      <c r="S876" s="307">
        <f t="shared" ca="1" si="398"/>
        <v>7.2810000000000015</v>
      </c>
      <c r="T876" s="304">
        <f t="shared" ca="1" si="378"/>
        <v>71.426610000000025</v>
      </c>
      <c r="U876" s="311">
        <f t="shared" ca="1" si="379"/>
        <v>0</v>
      </c>
      <c r="V876" s="306">
        <f t="shared" ca="1" si="380"/>
        <v>1.2258743866913588</v>
      </c>
      <c r="W876" s="304">
        <f t="shared" ca="1" si="381"/>
        <v>57.899048950862117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1.8194969272086237</v>
      </c>
      <c r="AH876" s="304">
        <f t="shared" ca="1" si="405"/>
        <v>-7.9520401221515815</v>
      </c>
    </row>
    <row r="877" spans="1:34" x14ac:dyDescent="0.2">
      <c r="A877" s="347">
        <f t="shared" ca="1" si="383"/>
        <v>1E-4</v>
      </c>
      <c r="B877" s="304">
        <f t="shared" ca="1" si="384"/>
        <v>34.734600000001372</v>
      </c>
      <c r="D877" s="306">
        <f t="shared" ca="1" si="385"/>
        <v>-0.70348127507410407</v>
      </c>
      <c r="E877" s="307">
        <f t="shared" ca="1" si="386"/>
        <v>-1.8891041560272805</v>
      </c>
      <c r="F877" s="304">
        <f t="shared" ca="1" si="387"/>
        <v>2.0158373983780118</v>
      </c>
      <c r="G877" s="306">
        <f t="shared" ca="1" si="388"/>
        <v>10.612069745511919</v>
      </c>
      <c r="H877" s="307">
        <f t="shared" ca="1" si="389"/>
        <v>-119.48831082881378</v>
      </c>
      <c r="I877" s="304">
        <f t="shared" ca="1" si="390"/>
        <v>119.9586280723768</v>
      </c>
      <c r="J877" s="306">
        <f t="shared" ca="1" si="391"/>
        <v>772.03857426345655</v>
      </c>
      <c r="K877" s="307">
        <f t="shared" ca="1" si="392"/>
        <v>-7.1472528266657305</v>
      </c>
      <c r="L877" s="304">
        <f t="shared" ca="1" si="377"/>
        <v>772.07165689054989</v>
      </c>
      <c r="M877" s="306">
        <f t="shared" ca="1" si="393"/>
        <v>-1.4822161180797411</v>
      </c>
      <c r="N877" s="304">
        <f t="shared" ca="1" si="394"/>
        <v>-84.924727892233633</v>
      </c>
      <c r="P877" s="310">
        <f t="shared" ca="1" si="395"/>
        <v>23</v>
      </c>
      <c r="Q877" s="304">
        <f t="shared" ca="1" si="396"/>
        <v>0</v>
      </c>
      <c r="R877" s="306">
        <f t="shared" ca="1" si="397"/>
        <v>0</v>
      </c>
      <c r="S877" s="307">
        <f t="shared" ca="1" si="398"/>
        <v>7.2810000000000015</v>
      </c>
      <c r="T877" s="304">
        <f t="shared" ca="1" si="378"/>
        <v>71.426610000000025</v>
      </c>
      <c r="U877" s="311">
        <f t="shared" ca="1" si="379"/>
        <v>0</v>
      </c>
      <c r="V877" s="306">
        <f t="shared" ca="1" si="380"/>
        <v>1.2258758514678605</v>
      </c>
      <c r="W877" s="304">
        <f t="shared" ca="1" si="381"/>
        <v>57.89929377003152</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1.8194639303549831</v>
      </c>
      <c r="AH877" s="304">
        <f t="shared" ca="1" si="405"/>
        <v>-7.9520737468564899</v>
      </c>
    </row>
    <row r="878" spans="1:34" x14ac:dyDescent="0.2">
      <c r="A878" s="347">
        <f t="shared" ca="1" si="383"/>
        <v>1E-4</v>
      </c>
      <c r="B878" s="304">
        <f t="shared" ca="1" si="384"/>
        <v>34.734700000001375</v>
      </c>
      <c r="D878" s="306">
        <f t="shared" ca="1" si="385"/>
        <v>-0.70347851924857763</v>
      </c>
      <c r="E878" s="307">
        <f t="shared" ca="1" si="386"/>
        <v>-1.8890701545363022</v>
      </c>
      <c r="F878" s="304">
        <f t="shared" ca="1" si="387"/>
        <v>2.0158045728204854</v>
      </c>
      <c r="G878" s="306">
        <f t="shared" ca="1" si="388"/>
        <v>10.611999397659995</v>
      </c>
      <c r="H878" s="307">
        <f t="shared" ca="1" si="389"/>
        <v>-119.48849973582924</v>
      </c>
      <c r="I878" s="304">
        <f t="shared" ca="1" si="390"/>
        <v>119.95881001550157</v>
      </c>
      <c r="J878" s="306">
        <f t="shared" ca="1" si="391"/>
        <v>772.03857426345655</v>
      </c>
      <c r="K878" s="307">
        <f t="shared" ca="1" si="392"/>
        <v>-7.1592016671939627</v>
      </c>
      <c r="L878" s="304">
        <f t="shared" ca="1" si="377"/>
        <v>772.07176759629169</v>
      </c>
      <c r="M878" s="306">
        <f t="shared" ca="1" si="393"/>
        <v>-1.4822168415246484</v>
      </c>
      <c r="N878" s="304">
        <f t="shared" ca="1" si="394"/>
        <v>-84.924769342573541</v>
      </c>
      <c r="P878" s="310">
        <f t="shared" ca="1" si="395"/>
        <v>23</v>
      </c>
      <c r="Q878" s="304">
        <f t="shared" ca="1" si="396"/>
        <v>0</v>
      </c>
      <c r="R878" s="306">
        <f t="shared" ca="1" si="397"/>
        <v>0</v>
      </c>
      <c r="S878" s="307">
        <f t="shared" ca="1" si="398"/>
        <v>7.2810000000000015</v>
      </c>
      <c r="T878" s="304">
        <f t="shared" ca="1" si="378"/>
        <v>71.426610000000025</v>
      </c>
      <c r="U878" s="311">
        <f t="shared" ca="1" si="379"/>
        <v>0</v>
      </c>
      <c r="V878" s="306">
        <f t="shared" ca="1" si="380"/>
        <v>1.2258773162484287</v>
      </c>
      <c r="W878" s="304">
        <f t="shared" ca="1" si="381"/>
        <v>57.899538586893875</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1.8194309338070189</v>
      </c>
      <c r="AH878" s="304">
        <f t="shared" ca="1" si="405"/>
        <v>-7.9521073712445416</v>
      </c>
    </row>
    <row r="879" spans="1:34" x14ac:dyDescent="0.2">
      <c r="A879" s="347">
        <f t="shared" ca="1" si="383"/>
        <v>1E-4</v>
      </c>
      <c r="B879" s="304">
        <f t="shared" ca="1" si="384"/>
        <v>34.734800000001378</v>
      </c>
      <c r="D879" s="306">
        <f t="shared" ca="1" si="385"/>
        <v>-0.7034757634015627</v>
      </c>
      <c r="E879" s="307">
        <f t="shared" ca="1" si="386"/>
        <v>-1.8890361533656979</v>
      </c>
      <c r="F879" s="304">
        <f t="shared" ca="1" si="387"/>
        <v>2.0157717475984436</v>
      </c>
      <c r="G879" s="306">
        <f t="shared" ca="1" si="388"/>
        <v>10.611929050083655</v>
      </c>
      <c r="H879" s="307">
        <f t="shared" ca="1" si="389"/>
        <v>-119.48868863944458</v>
      </c>
      <c r="I879" s="304">
        <f t="shared" ca="1" si="390"/>
        <v>119.95899195532671</v>
      </c>
      <c r="J879" s="306">
        <f t="shared" ca="1" si="391"/>
        <v>772.03857426345655</v>
      </c>
      <c r="K879" s="307">
        <f t="shared" ca="1" si="392"/>
        <v>-7.1711505266127267</v>
      </c>
      <c r="L879" s="304">
        <f t="shared" ca="1" si="377"/>
        <v>772.07187848711737</v>
      </c>
      <c r="M879" s="306">
        <f t="shared" ca="1" si="393"/>
        <v>-1.4822175649625657</v>
      </c>
      <c r="N879" s="304">
        <f t="shared" ca="1" si="394"/>
        <v>-84.924810792512943</v>
      </c>
      <c r="P879" s="310">
        <f t="shared" ca="1" si="395"/>
        <v>23</v>
      </c>
      <c r="Q879" s="304">
        <f t="shared" ca="1" si="396"/>
        <v>0</v>
      </c>
      <c r="R879" s="306">
        <f t="shared" ca="1" si="397"/>
        <v>0</v>
      </c>
      <c r="S879" s="307">
        <f t="shared" ca="1" si="398"/>
        <v>7.2810000000000015</v>
      </c>
      <c r="T879" s="304">
        <f t="shared" ca="1" si="378"/>
        <v>71.426610000000025</v>
      </c>
      <c r="U879" s="311">
        <f t="shared" ca="1" si="379"/>
        <v>0</v>
      </c>
      <c r="V879" s="306">
        <f t="shared" ca="1" si="380"/>
        <v>1.2258787810330636</v>
      </c>
      <c r="W879" s="304">
        <f t="shared" ca="1" si="381"/>
        <v>57.899783401449213</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1.8193979375647329</v>
      </c>
      <c r="AH879" s="304">
        <f t="shared" ca="1" si="405"/>
        <v>-7.9521409953157347</v>
      </c>
    </row>
    <row r="880" spans="1:34" x14ac:dyDescent="0.2">
      <c r="A880" s="347">
        <f t="shared" ca="1" si="383"/>
        <v>1E-4</v>
      </c>
      <c r="B880" s="304">
        <f t="shared" ca="1" si="384"/>
        <v>34.734900000001382</v>
      </c>
      <c r="D880" s="306">
        <f t="shared" ca="1" si="385"/>
        <v>-0.70347300753305764</v>
      </c>
      <c r="E880" s="307">
        <f t="shared" ca="1" si="386"/>
        <v>-1.8890021525154657</v>
      </c>
      <c r="F880" s="304">
        <f t="shared" ca="1" si="387"/>
        <v>2.0157389227118845</v>
      </c>
      <c r="G880" s="306">
        <f t="shared" ca="1" si="388"/>
        <v>10.611858702782902</v>
      </c>
      <c r="H880" s="307">
        <f t="shared" ca="1" si="389"/>
        <v>-119.48887753965982</v>
      </c>
      <c r="I880" s="304">
        <f t="shared" ca="1" si="390"/>
        <v>119.95917389185227</v>
      </c>
      <c r="J880" s="306">
        <f t="shared" ca="1" si="391"/>
        <v>772.03857426345655</v>
      </c>
      <c r="K880" s="307">
        <f t="shared" ca="1" si="392"/>
        <v>-7.1830994049216823</v>
      </c>
      <c r="L880" s="304">
        <f t="shared" ca="1" si="377"/>
        <v>772.0719895630275</v>
      </c>
      <c r="M880" s="306">
        <f t="shared" ca="1" si="393"/>
        <v>-1.4822182883934927</v>
      </c>
      <c r="N880" s="304">
        <f t="shared" ca="1" si="394"/>
        <v>-84.924852242051827</v>
      </c>
      <c r="P880" s="310">
        <f t="shared" ca="1" si="395"/>
        <v>23</v>
      </c>
      <c r="Q880" s="304">
        <f t="shared" ca="1" si="396"/>
        <v>0</v>
      </c>
      <c r="R880" s="306">
        <f t="shared" ca="1" si="397"/>
        <v>0</v>
      </c>
      <c r="S880" s="307">
        <f t="shared" ca="1" si="398"/>
        <v>7.2810000000000015</v>
      </c>
      <c r="T880" s="304">
        <f t="shared" ca="1" si="378"/>
        <v>71.426610000000025</v>
      </c>
      <c r="U880" s="311">
        <f t="shared" ca="1" si="379"/>
        <v>0</v>
      </c>
      <c r="V880" s="306">
        <f t="shared" ca="1" si="380"/>
        <v>1.2258802458217652</v>
      </c>
      <c r="W880" s="304">
        <f t="shared" ca="1" si="381"/>
        <v>57.900028213697531</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1.8193649416281215</v>
      </c>
      <c r="AH880" s="304">
        <f t="shared" ca="1" si="405"/>
        <v>-7.9521746190700728</v>
      </c>
    </row>
    <row r="881" spans="1:34" x14ac:dyDescent="0.2">
      <c r="A881" s="347">
        <f t="shared" ca="1" si="383"/>
        <v>1E-4</v>
      </c>
      <c r="B881" s="304">
        <f t="shared" ca="1" si="384"/>
        <v>34.735000000001385</v>
      </c>
      <c r="D881" s="306">
        <f t="shared" ca="1" si="385"/>
        <v>-0.70347025164306731</v>
      </c>
      <c r="E881" s="307">
        <f t="shared" ca="1" si="386"/>
        <v>-1.8889681519856056</v>
      </c>
      <c r="F881" s="304">
        <f t="shared" ca="1" si="387"/>
        <v>2.0157060981608095</v>
      </c>
      <c r="G881" s="306">
        <f t="shared" ca="1" si="388"/>
        <v>10.611788355757737</v>
      </c>
      <c r="H881" s="307">
        <f t="shared" ca="1" si="389"/>
        <v>-119.48906643647503</v>
      </c>
      <c r="I881" s="304">
        <f t="shared" ca="1" si="390"/>
        <v>119.95935582507826</v>
      </c>
      <c r="J881" s="306">
        <f t="shared" ca="1" si="391"/>
        <v>772.03857426345655</v>
      </c>
      <c r="K881" s="307">
        <f t="shared" ca="1" si="392"/>
        <v>-7.1950483021204894</v>
      </c>
      <c r="L881" s="304">
        <f t="shared" ca="1" si="377"/>
        <v>772.07210082402321</v>
      </c>
      <c r="M881" s="306">
        <f t="shared" ca="1" si="393"/>
        <v>-1.4822190118174299</v>
      </c>
      <c r="N881" s="304">
        <f t="shared" ca="1" si="394"/>
        <v>-84.924893691190221</v>
      </c>
      <c r="P881" s="310">
        <f t="shared" ca="1" si="395"/>
        <v>23</v>
      </c>
      <c r="Q881" s="304">
        <f t="shared" ca="1" si="396"/>
        <v>0</v>
      </c>
      <c r="R881" s="306">
        <f t="shared" ca="1" si="397"/>
        <v>0</v>
      </c>
      <c r="S881" s="307">
        <f t="shared" ca="1" si="398"/>
        <v>7.2810000000000015</v>
      </c>
      <c r="T881" s="304">
        <f t="shared" ca="1" si="378"/>
        <v>71.426610000000025</v>
      </c>
      <c r="U881" s="311">
        <f t="shared" ca="1" si="379"/>
        <v>0</v>
      </c>
      <c r="V881" s="306">
        <f t="shared" ca="1" si="380"/>
        <v>1.2258817106145328</v>
      </c>
      <c r="W881" s="304">
        <f t="shared" ca="1" si="381"/>
        <v>57.900273023638782</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1.8193319459971837</v>
      </c>
      <c r="AH881" s="304">
        <f t="shared" ca="1" si="405"/>
        <v>-7.9522082425075569</v>
      </c>
    </row>
    <row r="882" spans="1:34" x14ac:dyDescent="0.2">
      <c r="A882" s="347">
        <f t="shared" ca="1" si="383"/>
        <v>1E-4</v>
      </c>
      <c r="B882" s="304">
        <f t="shared" ca="1" si="384"/>
        <v>34.735100000001388</v>
      </c>
      <c r="D882" s="306">
        <f t="shared" ca="1" si="385"/>
        <v>-0.70346749573158718</v>
      </c>
      <c r="E882" s="307">
        <f t="shared" ca="1" si="386"/>
        <v>-1.888934151776124</v>
      </c>
      <c r="F882" s="304">
        <f t="shared" ca="1" si="387"/>
        <v>2.0156732739452234</v>
      </c>
      <c r="G882" s="306">
        <f t="shared" ca="1" si="388"/>
        <v>10.611718009008163</v>
      </c>
      <c r="H882" s="307">
        <f t="shared" ca="1" si="389"/>
        <v>-119.4892553298902</v>
      </c>
      <c r="I882" s="304">
        <f t="shared" ca="1" si="390"/>
        <v>119.95953775500472</v>
      </c>
      <c r="J882" s="306">
        <f t="shared" ca="1" si="391"/>
        <v>772.03857426345655</v>
      </c>
      <c r="K882" s="307">
        <f t="shared" ca="1" si="392"/>
        <v>-7.2069972182088078</v>
      </c>
      <c r="L882" s="304">
        <f t="shared" ca="1" si="377"/>
        <v>772.07221227010496</v>
      </c>
      <c r="M882" s="306">
        <f t="shared" ca="1" si="393"/>
        <v>-1.4822197352343769</v>
      </c>
      <c r="N882" s="304">
        <f t="shared" ca="1" si="394"/>
        <v>-84.92493513992811</v>
      </c>
      <c r="P882" s="310">
        <f t="shared" ca="1" si="395"/>
        <v>23</v>
      </c>
      <c r="Q882" s="304">
        <f t="shared" ca="1" si="396"/>
        <v>0</v>
      </c>
      <c r="R882" s="306">
        <f t="shared" ca="1" si="397"/>
        <v>0</v>
      </c>
      <c r="S882" s="307">
        <f t="shared" ca="1" si="398"/>
        <v>7.2810000000000015</v>
      </c>
      <c r="T882" s="304">
        <f t="shared" ca="1" si="378"/>
        <v>71.426610000000025</v>
      </c>
      <c r="U882" s="311">
        <f t="shared" ca="1" si="379"/>
        <v>0</v>
      </c>
      <c r="V882" s="306">
        <f t="shared" ca="1" si="380"/>
        <v>1.225883175411367</v>
      </c>
      <c r="W882" s="304">
        <f t="shared" ca="1" si="381"/>
        <v>57.900517831273028</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1.8192989506719295</v>
      </c>
      <c r="AH882" s="304">
        <f t="shared" ca="1" si="405"/>
        <v>-7.9522418656281788</v>
      </c>
    </row>
    <row r="883" spans="1:34" x14ac:dyDescent="0.2">
      <c r="A883" s="347">
        <f t="shared" ca="1" si="383"/>
        <v>1E-4</v>
      </c>
      <c r="B883" s="304">
        <f t="shared" ca="1" si="384"/>
        <v>34.735200000001392</v>
      </c>
      <c r="D883" s="306">
        <f t="shared" ca="1" si="385"/>
        <v>-0.70346473979862301</v>
      </c>
      <c r="E883" s="307">
        <f t="shared" ca="1" si="386"/>
        <v>-1.8889001518870119</v>
      </c>
      <c r="F883" s="304">
        <f t="shared" ca="1" si="387"/>
        <v>2.0156404500651202</v>
      </c>
      <c r="G883" s="306">
        <f t="shared" ca="1" si="388"/>
        <v>10.611647662534184</v>
      </c>
      <c r="H883" s="307">
        <f t="shared" ca="1" si="389"/>
        <v>-119.48944421990539</v>
      </c>
      <c r="I883" s="304">
        <f t="shared" ca="1" si="390"/>
        <v>119.95971968163167</v>
      </c>
      <c r="J883" s="306">
        <f t="shared" ca="1" si="391"/>
        <v>772.03857426345655</v>
      </c>
      <c r="K883" s="307">
        <f t="shared" ca="1" si="392"/>
        <v>-7.2189461531862973</v>
      </c>
      <c r="L883" s="304">
        <f t="shared" ca="1" si="377"/>
        <v>772.07232390127376</v>
      </c>
      <c r="M883" s="306">
        <f t="shared" ca="1" si="393"/>
        <v>-1.4822204586443342</v>
      </c>
      <c r="N883" s="304">
        <f t="shared" ca="1" si="394"/>
        <v>-84.924976588265523</v>
      </c>
      <c r="P883" s="310">
        <f t="shared" ca="1" si="395"/>
        <v>23</v>
      </c>
      <c r="Q883" s="304">
        <f t="shared" ca="1" si="396"/>
        <v>0</v>
      </c>
      <c r="R883" s="306">
        <f t="shared" ca="1" si="397"/>
        <v>0</v>
      </c>
      <c r="S883" s="307">
        <f t="shared" ca="1" si="398"/>
        <v>7.2810000000000015</v>
      </c>
      <c r="T883" s="304">
        <f t="shared" ca="1" si="378"/>
        <v>71.426610000000025</v>
      </c>
      <c r="U883" s="311">
        <f t="shared" ca="1" si="379"/>
        <v>0</v>
      </c>
      <c r="V883" s="306">
        <f t="shared" ca="1" si="380"/>
        <v>1.2258846402122683</v>
      </c>
      <c r="W883" s="304">
        <f t="shared" ca="1" si="381"/>
        <v>57.90076263660027</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1.8192659556523436</v>
      </c>
      <c r="AH883" s="304">
        <f t="shared" ca="1" si="405"/>
        <v>-7.9522754884319484</v>
      </c>
    </row>
    <row r="884" spans="1:34" x14ac:dyDescent="0.2">
      <c r="A884" s="347">
        <f t="shared" ca="1" si="383"/>
        <v>1E-4</v>
      </c>
      <c r="B884" s="304">
        <f t="shared" ca="1" si="384"/>
        <v>34.735300000001395</v>
      </c>
      <c r="D884" s="306">
        <f t="shared" ca="1" si="385"/>
        <v>-0.70346198384417269</v>
      </c>
      <c r="E884" s="307">
        <f t="shared" ca="1" si="386"/>
        <v>-1.8888661523182693</v>
      </c>
      <c r="F884" s="304">
        <f t="shared" ca="1" si="387"/>
        <v>2.0156076265204996</v>
      </c>
      <c r="G884" s="306">
        <f t="shared" ca="1" si="388"/>
        <v>10.611577316335799</v>
      </c>
      <c r="H884" s="307">
        <f t="shared" ca="1" si="389"/>
        <v>-119.48963310652063</v>
      </c>
      <c r="I884" s="304">
        <f t="shared" ca="1" si="390"/>
        <v>119.95990160495916</v>
      </c>
      <c r="J884" s="306">
        <f t="shared" ca="1" si="391"/>
        <v>772.03857426345655</v>
      </c>
      <c r="K884" s="307">
        <f t="shared" ca="1" si="392"/>
        <v>-7.2308951070526186</v>
      </c>
      <c r="L884" s="304">
        <f t="shared" ca="1" si="377"/>
        <v>772.0724357175302</v>
      </c>
      <c r="M884" s="306">
        <f t="shared" ca="1" si="393"/>
        <v>-1.4822211820473017</v>
      </c>
      <c r="N884" s="304">
        <f t="shared" ca="1" si="394"/>
        <v>-84.925018036202445</v>
      </c>
      <c r="P884" s="310">
        <f t="shared" ca="1" si="395"/>
        <v>23</v>
      </c>
      <c r="Q884" s="304">
        <f t="shared" ca="1" si="396"/>
        <v>0</v>
      </c>
      <c r="R884" s="306">
        <f t="shared" ca="1" si="397"/>
        <v>0</v>
      </c>
      <c r="S884" s="307">
        <f t="shared" ca="1" si="398"/>
        <v>7.2810000000000015</v>
      </c>
      <c r="T884" s="304">
        <f t="shared" ca="1" si="378"/>
        <v>71.426610000000025</v>
      </c>
      <c r="U884" s="311">
        <f t="shared" ca="1" si="379"/>
        <v>0</v>
      </c>
      <c r="V884" s="306">
        <f t="shared" ca="1" si="380"/>
        <v>1.2258861050172356</v>
      </c>
      <c r="W884" s="304">
        <f t="shared" ca="1" si="381"/>
        <v>57.901007439620521</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1.8192329609384341</v>
      </c>
      <c r="AH884" s="304">
        <f t="shared" ca="1" si="405"/>
        <v>-7.9523091109188648</v>
      </c>
    </row>
    <row r="885" spans="1:34" x14ac:dyDescent="0.2">
      <c r="A885" s="347">
        <f t="shared" ca="1" si="383"/>
        <v>1E-4</v>
      </c>
      <c r="B885" s="304">
        <f t="shared" ca="1" si="384"/>
        <v>34.735400000001398</v>
      </c>
      <c r="D885" s="306">
        <f t="shared" ca="1" si="385"/>
        <v>-0.70345922786823778</v>
      </c>
      <c r="E885" s="307">
        <f t="shared" ca="1" si="386"/>
        <v>-1.8888321530698944</v>
      </c>
      <c r="F885" s="304">
        <f t="shared" ca="1" si="387"/>
        <v>2.0155748033113605</v>
      </c>
      <c r="G885" s="306">
        <f t="shared" ca="1" si="388"/>
        <v>10.611506970413012</v>
      </c>
      <c r="H885" s="307">
        <f t="shared" ca="1" si="389"/>
        <v>-119.48982198973593</v>
      </c>
      <c r="I885" s="304">
        <f t="shared" ca="1" si="390"/>
        <v>119.9600835249872</v>
      </c>
      <c r="J885" s="306">
        <f t="shared" ca="1" si="391"/>
        <v>772.03857426345655</v>
      </c>
      <c r="K885" s="307">
        <f t="shared" ca="1" si="392"/>
        <v>-7.2428440798074316</v>
      </c>
      <c r="L885" s="304">
        <f t="shared" ca="1" si="377"/>
        <v>772.0725477188754</v>
      </c>
      <c r="M885" s="306">
        <f t="shared" ca="1" si="393"/>
        <v>-1.4822219054432797</v>
      </c>
      <c r="N885" s="304">
        <f t="shared" ca="1" si="394"/>
        <v>-84.925059483738906</v>
      </c>
      <c r="P885" s="310">
        <f t="shared" ca="1" si="395"/>
        <v>23</v>
      </c>
      <c r="Q885" s="304">
        <f t="shared" ca="1" si="396"/>
        <v>0</v>
      </c>
      <c r="R885" s="306">
        <f t="shared" ca="1" si="397"/>
        <v>0</v>
      </c>
      <c r="S885" s="307">
        <f t="shared" ca="1" si="398"/>
        <v>7.2810000000000015</v>
      </c>
      <c r="T885" s="304">
        <f t="shared" ca="1" si="378"/>
        <v>71.426610000000025</v>
      </c>
      <c r="U885" s="311">
        <f t="shared" ca="1" si="379"/>
        <v>0</v>
      </c>
      <c r="V885" s="306">
        <f t="shared" ca="1" si="380"/>
        <v>1.2258875698262695</v>
      </c>
      <c r="W885" s="304">
        <f t="shared" ca="1" si="381"/>
        <v>57.901252240333754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1.8191999665301974</v>
      </c>
      <c r="AH885" s="304">
        <f t="shared" ca="1" si="405"/>
        <v>-7.9523427330889316</v>
      </c>
    </row>
    <row r="886" spans="1:34" x14ac:dyDescent="0.2">
      <c r="A886" s="347">
        <f t="shared" ca="1" si="383"/>
        <v>1E-4</v>
      </c>
      <c r="B886" s="304">
        <f t="shared" ca="1" si="384"/>
        <v>34.735500000001402</v>
      </c>
      <c r="D886" s="306">
        <f t="shared" ca="1" si="385"/>
        <v>-0.7034564718708175</v>
      </c>
      <c r="E886" s="307">
        <f t="shared" ca="1" si="386"/>
        <v>-1.8887981541418908</v>
      </c>
      <c r="F886" s="304">
        <f t="shared" ca="1" si="387"/>
        <v>2.0155419804377064</v>
      </c>
      <c r="G886" s="306">
        <f t="shared" ca="1" si="388"/>
        <v>10.611436624765826</v>
      </c>
      <c r="H886" s="307">
        <f t="shared" ca="1" si="389"/>
        <v>-119.49001086955134</v>
      </c>
      <c r="I886" s="304">
        <f t="shared" ca="1" si="390"/>
        <v>119.96026544171582</v>
      </c>
      <c r="J886" s="306">
        <f t="shared" ca="1" si="391"/>
        <v>772.03857426345655</v>
      </c>
      <c r="K886" s="307">
        <f t="shared" ca="1" si="392"/>
        <v>-7.2547930714503961</v>
      </c>
      <c r="L886" s="304">
        <f t="shared" ca="1" si="377"/>
        <v>772.07265990530982</v>
      </c>
      <c r="M886" s="306">
        <f t="shared" ca="1" si="393"/>
        <v>-1.482222628832268</v>
      </c>
      <c r="N886" s="304">
        <f t="shared" ca="1" si="394"/>
        <v>-84.925100930874876</v>
      </c>
      <c r="P886" s="310">
        <f t="shared" ca="1" si="395"/>
        <v>23</v>
      </c>
      <c r="Q886" s="304">
        <f t="shared" ca="1" si="396"/>
        <v>0</v>
      </c>
      <c r="R886" s="306">
        <f t="shared" ca="1" si="397"/>
        <v>0</v>
      </c>
      <c r="S886" s="307">
        <f t="shared" ca="1" si="398"/>
        <v>7.2810000000000015</v>
      </c>
      <c r="T886" s="304">
        <f t="shared" ca="1" si="378"/>
        <v>71.426610000000025</v>
      </c>
      <c r="U886" s="311">
        <f t="shared" ca="1" si="379"/>
        <v>0</v>
      </c>
      <c r="V886" s="306">
        <f t="shared" ca="1" si="380"/>
        <v>1.2258890346393698</v>
      </c>
      <c r="W886" s="304">
        <f t="shared" ca="1" si="381"/>
        <v>57.901497038739997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1.8191669724276336</v>
      </c>
      <c r="AH886" s="304">
        <f t="shared" ca="1" si="405"/>
        <v>-7.9523763549421433</v>
      </c>
    </row>
    <row r="887" spans="1:34" x14ac:dyDescent="0.2">
      <c r="A887" s="347">
        <f t="shared" ca="1" si="383"/>
        <v>1E-4</v>
      </c>
      <c r="B887" s="304">
        <f t="shared" ca="1" si="384"/>
        <v>34.735600000001405</v>
      </c>
      <c r="D887" s="306">
        <f t="shared" ca="1" si="385"/>
        <v>-0.70345371585191541</v>
      </c>
      <c r="E887" s="307">
        <f t="shared" ca="1" si="386"/>
        <v>-1.8887641555342558</v>
      </c>
      <c r="F887" s="304">
        <f t="shared" ca="1" si="387"/>
        <v>2.0155091578995363</v>
      </c>
      <c r="G887" s="306">
        <f t="shared" ca="1" si="388"/>
        <v>10.611366279394241</v>
      </c>
      <c r="H887" s="307">
        <f t="shared" ca="1" si="389"/>
        <v>-119.49019974596689</v>
      </c>
      <c r="I887" s="304">
        <f t="shared" ca="1" si="390"/>
        <v>119.96044735514506</v>
      </c>
      <c r="J887" s="306">
        <f t="shared" ca="1" si="391"/>
        <v>772.03857426345655</v>
      </c>
      <c r="K887" s="307">
        <f t="shared" ca="1" si="392"/>
        <v>-7.2667420819811719</v>
      </c>
      <c r="L887" s="304">
        <f t="shared" ca="1" si="377"/>
        <v>772.07277227683448</v>
      </c>
      <c r="M887" s="306">
        <f t="shared" ca="1" si="393"/>
        <v>-1.4822233522142669</v>
      </c>
      <c r="N887" s="304">
        <f t="shared" ca="1" si="394"/>
        <v>-84.925142377610399</v>
      </c>
      <c r="P887" s="310">
        <f t="shared" ca="1" si="395"/>
        <v>23</v>
      </c>
      <c r="Q887" s="304">
        <f t="shared" ca="1" si="396"/>
        <v>0</v>
      </c>
      <c r="R887" s="306">
        <f t="shared" ca="1" si="397"/>
        <v>0</v>
      </c>
      <c r="S887" s="307">
        <f t="shared" ca="1" si="398"/>
        <v>7.2810000000000015</v>
      </c>
      <c r="T887" s="304">
        <f t="shared" ca="1" si="378"/>
        <v>71.426610000000025</v>
      </c>
      <c r="U887" s="311">
        <f t="shared" ca="1" si="379"/>
        <v>0</v>
      </c>
      <c r="V887" s="306">
        <f t="shared" ca="1" si="380"/>
        <v>1.2258904994565367</v>
      </c>
      <c r="W887" s="304">
        <f t="shared" ca="1" si="381"/>
        <v>57.901741834839235</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1.8191339786307426</v>
      </c>
      <c r="AH887" s="304">
        <f t="shared" ca="1" si="405"/>
        <v>-7.9524099764785037</v>
      </c>
    </row>
    <row r="888" spans="1:34" x14ac:dyDescent="0.2">
      <c r="A888" s="347">
        <f t="shared" ca="1" si="383"/>
        <v>1E-4</v>
      </c>
      <c r="B888" s="304">
        <f t="shared" ca="1" si="384"/>
        <v>34.735700000001408</v>
      </c>
      <c r="D888" s="306">
        <f t="shared" ca="1" si="385"/>
        <v>-0.70345095981152916</v>
      </c>
      <c r="E888" s="307">
        <f t="shared" ca="1" si="386"/>
        <v>-1.8887301572469903</v>
      </c>
      <c r="F888" s="304">
        <f t="shared" ca="1" si="387"/>
        <v>2.0154763356968504</v>
      </c>
      <c r="G888" s="306">
        <f t="shared" ca="1" si="388"/>
        <v>10.61129593429826</v>
      </c>
      <c r="H888" s="307">
        <f t="shared" ca="1" si="389"/>
        <v>-119.49038861898262</v>
      </c>
      <c r="I888" s="304">
        <f t="shared" ca="1" si="390"/>
        <v>119.96062926527497</v>
      </c>
      <c r="J888" s="306">
        <f t="shared" ca="1" si="391"/>
        <v>772.03857426345655</v>
      </c>
      <c r="K888" s="307">
        <f t="shared" ca="1" si="392"/>
        <v>-7.2786911113994197</v>
      </c>
      <c r="L888" s="304">
        <f t="shared" ca="1" si="377"/>
        <v>772.07288483345008</v>
      </c>
      <c r="M888" s="306">
        <f t="shared" ca="1" si="393"/>
        <v>-1.4822240755892764</v>
      </c>
      <c r="N888" s="304">
        <f t="shared" ca="1" si="394"/>
        <v>-84.925183823945446</v>
      </c>
      <c r="P888" s="310">
        <f t="shared" ca="1" si="395"/>
        <v>23</v>
      </c>
      <c r="Q888" s="304">
        <f t="shared" ca="1" si="396"/>
        <v>0</v>
      </c>
      <c r="R888" s="306">
        <f t="shared" ca="1" si="397"/>
        <v>0</v>
      </c>
      <c r="S888" s="307">
        <f t="shared" ca="1" si="398"/>
        <v>7.2810000000000015</v>
      </c>
      <c r="T888" s="304">
        <f t="shared" ca="1" si="378"/>
        <v>71.426610000000025</v>
      </c>
      <c r="U888" s="311">
        <f t="shared" ca="1" si="379"/>
        <v>0</v>
      </c>
      <c r="V888" s="306">
        <f t="shared" ca="1" si="380"/>
        <v>1.2258919642777695</v>
      </c>
      <c r="W888" s="304">
        <f t="shared" ca="1" si="381"/>
        <v>57.901986628631491</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1.819100985139527</v>
      </c>
      <c r="AH888" s="304">
        <f t="shared" ca="1" si="405"/>
        <v>-7.9524435976980117</v>
      </c>
    </row>
    <row r="889" spans="1:34" x14ac:dyDescent="0.2">
      <c r="A889" s="347">
        <f t="shared" ca="1" si="383"/>
        <v>1E-4</v>
      </c>
      <c r="B889" s="304">
        <f t="shared" ca="1" si="384"/>
        <v>34.735800000001412</v>
      </c>
      <c r="D889" s="306">
        <f t="shared" ca="1" si="385"/>
        <v>-0.70344820374966222</v>
      </c>
      <c r="E889" s="307">
        <f t="shared" ca="1" si="386"/>
        <v>-1.8886961592800908</v>
      </c>
      <c r="F889" s="304">
        <f t="shared" ca="1" si="387"/>
        <v>2.0154435138296467</v>
      </c>
      <c r="G889" s="306">
        <f t="shared" ca="1" si="388"/>
        <v>10.611225589477884</v>
      </c>
      <c r="H889" s="307">
        <f t="shared" ca="1" si="389"/>
        <v>-119.49057748859855</v>
      </c>
      <c r="I889" s="304">
        <f t="shared" ca="1" si="390"/>
        <v>119.96081117210555</v>
      </c>
      <c r="J889" s="306">
        <f t="shared" ca="1" si="391"/>
        <v>772.03857426345655</v>
      </c>
      <c r="K889" s="307">
        <f t="shared" ca="1" si="392"/>
        <v>-7.2906401597047985</v>
      </c>
      <c r="L889" s="304">
        <f t="shared" ca="1" si="377"/>
        <v>772.07299757515739</v>
      </c>
      <c r="M889" s="306">
        <f t="shared" ca="1" si="393"/>
        <v>-1.4822247989572968</v>
      </c>
      <c r="N889" s="304">
        <f t="shared" ca="1" si="394"/>
        <v>-84.925225269880045</v>
      </c>
      <c r="P889" s="310">
        <f t="shared" ca="1" si="395"/>
        <v>23</v>
      </c>
      <c r="Q889" s="304">
        <f t="shared" ca="1" si="396"/>
        <v>0</v>
      </c>
      <c r="R889" s="306">
        <f t="shared" ca="1" si="397"/>
        <v>0</v>
      </c>
      <c r="S889" s="307">
        <f t="shared" ca="1" si="398"/>
        <v>7.2810000000000015</v>
      </c>
      <c r="T889" s="304">
        <f t="shared" ca="1" si="378"/>
        <v>71.426610000000025</v>
      </c>
      <c r="U889" s="311">
        <f t="shared" ca="1" si="379"/>
        <v>0</v>
      </c>
      <c r="V889" s="306">
        <f t="shared" ca="1" si="380"/>
        <v>1.225893429103069</v>
      </c>
      <c r="W889" s="304">
        <f t="shared" ca="1" si="381"/>
        <v>57.90223142011677</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1.8190679919539807</v>
      </c>
      <c r="AH889" s="304">
        <f t="shared" ca="1" si="405"/>
        <v>-7.95247721860067</v>
      </c>
    </row>
    <row r="890" spans="1:34" x14ac:dyDescent="0.2">
      <c r="A890" s="347">
        <f t="shared" ca="1" si="383"/>
        <v>1E-4</v>
      </c>
      <c r="B890" s="304">
        <f t="shared" ca="1" si="384"/>
        <v>34.735900000001415</v>
      </c>
      <c r="D890" s="306">
        <f t="shared" ca="1" si="385"/>
        <v>-0.70344544766631256</v>
      </c>
      <c r="E890" s="307">
        <f t="shared" ca="1" si="386"/>
        <v>-1.8886621616335573</v>
      </c>
      <c r="F890" s="304">
        <f t="shared" ca="1" si="387"/>
        <v>2.0154106922979245</v>
      </c>
      <c r="G890" s="306">
        <f t="shared" ca="1" si="388"/>
        <v>10.611155244933117</v>
      </c>
      <c r="H890" s="307">
        <f t="shared" ca="1" si="389"/>
        <v>-119.49076635481471</v>
      </c>
      <c r="I890" s="304">
        <f t="shared" ca="1" si="390"/>
        <v>119.96099307563684</v>
      </c>
      <c r="J890" s="306">
        <f t="shared" ca="1" si="391"/>
        <v>772.03857426345655</v>
      </c>
      <c r="K890" s="307">
        <f t="shared" ca="1" si="392"/>
        <v>-7.302589226896969</v>
      </c>
      <c r="L890" s="304">
        <f t="shared" ca="1" si="377"/>
        <v>772.07311050195722</v>
      </c>
      <c r="M890" s="306">
        <f t="shared" ca="1" si="393"/>
        <v>-1.4822255223183278</v>
      </c>
      <c r="N890" s="304">
        <f t="shared" ca="1" si="394"/>
        <v>-84.925266715414196</v>
      </c>
      <c r="P890" s="310">
        <f t="shared" ca="1" si="395"/>
        <v>23</v>
      </c>
      <c r="Q890" s="304">
        <f t="shared" ca="1" si="396"/>
        <v>0</v>
      </c>
      <c r="R890" s="306">
        <f t="shared" ca="1" si="397"/>
        <v>0</v>
      </c>
      <c r="S890" s="307">
        <f t="shared" ca="1" si="398"/>
        <v>7.2810000000000015</v>
      </c>
      <c r="T890" s="304">
        <f t="shared" ca="1" si="378"/>
        <v>71.426610000000025</v>
      </c>
      <c r="U890" s="311">
        <f t="shared" ca="1" si="379"/>
        <v>0</v>
      </c>
      <c r="V890" s="306">
        <f t="shared" ca="1" si="380"/>
        <v>1.2258948939324343</v>
      </c>
      <c r="W890" s="304">
        <f t="shared" ca="1" si="381"/>
        <v>57.902476209295024</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1.8190349990741046</v>
      </c>
      <c r="AH890" s="304">
        <f t="shared" ca="1" si="405"/>
        <v>-7.9525108391864796</v>
      </c>
    </row>
    <row r="891" spans="1:34" x14ac:dyDescent="0.2">
      <c r="A891" s="347">
        <f t="shared" ca="1" si="383"/>
        <v>1E-4</v>
      </c>
      <c r="B891" s="304">
        <f t="shared" ca="1" si="384"/>
        <v>34.736000000001418</v>
      </c>
      <c r="D891" s="306">
        <f t="shared" ca="1" si="385"/>
        <v>-0.70344269156148265</v>
      </c>
      <c r="E891" s="307">
        <f t="shared" ca="1" si="386"/>
        <v>-1.8886281643073968</v>
      </c>
      <c r="F891" s="304">
        <f t="shared" ca="1" si="387"/>
        <v>2.0153778711016925</v>
      </c>
      <c r="G891" s="306">
        <f t="shared" ca="1" si="388"/>
        <v>10.611084900663961</v>
      </c>
      <c r="H891" s="307">
        <f t="shared" ca="1" si="389"/>
        <v>-119.49095521763114</v>
      </c>
      <c r="I891" s="304">
        <f t="shared" ca="1" si="390"/>
        <v>119.96117497586887</v>
      </c>
      <c r="J891" s="306">
        <f t="shared" ca="1" si="391"/>
        <v>772.03857426345655</v>
      </c>
      <c r="K891" s="307">
        <f t="shared" ca="1" si="392"/>
        <v>-7.314538312975591</v>
      </c>
      <c r="L891" s="304">
        <f t="shared" ca="1" si="377"/>
        <v>772.07322361385036</v>
      </c>
      <c r="M891" s="306">
        <f t="shared" ca="1" si="393"/>
        <v>-1.48222624567237</v>
      </c>
      <c r="N891" s="304">
        <f t="shared" ca="1" si="394"/>
        <v>-84.9253081605479</v>
      </c>
      <c r="P891" s="310">
        <f t="shared" ca="1" si="395"/>
        <v>23</v>
      </c>
      <c r="Q891" s="304">
        <f t="shared" ca="1" si="396"/>
        <v>0</v>
      </c>
      <c r="R891" s="306">
        <f t="shared" ca="1" si="397"/>
        <v>0</v>
      </c>
      <c r="S891" s="307">
        <f t="shared" ca="1" si="398"/>
        <v>7.2810000000000015</v>
      </c>
      <c r="T891" s="304">
        <f t="shared" ca="1" si="378"/>
        <v>71.426610000000025</v>
      </c>
      <c r="U891" s="311">
        <f t="shared" ca="1" si="379"/>
        <v>0</v>
      </c>
      <c r="V891" s="306">
        <f t="shared" ca="1" si="380"/>
        <v>1.2258963587658662</v>
      </c>
      <c r="W891" s="304">
        <f t="shared" ca="1" si="381"/>
        <v>57.902720996166359</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1.8190020064999075</v>
      </c>
      <c r="AH891" s="304">
        <f t="shared" ca="1" si="405"/>
        <v>-7.9525444594554333</v>
      </c>
    </row>
    <row r="892" spans="1:34" x14ac:dyDescent="0.2">
      <c r="A892" s="347">
        <f t="shared" ca="1" si="383"/>
        <v>1E-4</v>
      </c>
      <c r="B892" s="304">
        <f t="shared" ca="1" si="384"/>
        <v>34.736100000001422</v>
      </c>
      <c r="D892" s="306">
        <f t="shared" ca="1" si="385"/>
        <v>-0.70343993543517191</v>
      </c>
      <c r="E892" s="307">
        <f t="shared" ca="1" si="386"/>
        <v>-1.8885941673015934</v>
      </c>
      <c r="F892" s="304">
        <f t="shared" ca="1" si="387"/>
        <v>2.0153450502409354</v>
      </c>
      <c r="G892" s="306">
        <f t="shared" ca="1" si="388"/>
        <v>10.611014556670417</v>
      </c>
      <c r="H892" s="307">
        <f t="shared" ca="1" si="389"/>
        <v>-119.49114407704786</v>
      </c>
      <c r="I892" s="304">
        <f t="shared" ca="1" si="390"/>
        <v>119.96135687280167</v>
      </c>
      <c r="J892" s="306">
        <f t="shared" ca="1" si="391"/>
        <v>772.03857426345655</v>
      </c>
      <c r="K892" s="307">
        <f t="shared" ca="1" si="392"/>
        <v>-7.3264874179403252</v>
      </c>
      <c r="L892" s="304">
        <f t="shared" ca="1" si="377"/>
        <v>772.07333691083772</v>
      </c>
      <c r="M892" s="306">
        <f t="shared" ca="1" si="393"/>
        <v>-1.4822269690194232</v>
      </c>
      <c r="N892" s="304">
        <f t="shared" ca="1" si="394"/>
        <v>-84.92534960528117</v>
      </c>
      <c r="P892" s="310">
        <f t="shared" ca="1" si="395"/>
        <v>23</v>
      </c>
      <c r="Q892" s="304">
        <f t="shared" ca="1" si="396"/>
        <v>0</v>
      </c>
      <c r="R892" s="306">
        <f t="shared" ca="1" si="397"/>
        <v>0</v>
      </c>
      <c r="S892" s="307">
        <f t="shared" ca="1" si="398"/>
        <v>7.2810000000000015</v>
      </c>
      <c r="T892" s="304">
        <f t="shared" ca="1" si="378"/>
        <v>71.426610000000025</v>
      </c>
      <c r="U892" s="311">
        <f t="shared" ca="1" si="379"/>
        <v>0</v>
      </c>
      <c r="V892" s="306">
        <f t="shared" ca="1" si="380"/>
        <v>1.2258978236033644</v>
      </c>
      <c r="W892" s="304">
        <f t="shared" ca="1" si="381"/>
        <v>57.902965780730703</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1.8189690142313761</v>
      </c>
      <c r="AH892" s="304">
        <f t="shared" ca="1" si="405"/>
        <v>-7.9525780794075462</v>
      </c>
    </row>
    <row r="893" spans="1:34" x14ac:dyDescent="0.2">
      <c r="A893" s="347">
        <f t="shared" ca="1" si="383"/>
        <v>1E-4</v>
      </c>
      <c r="B893" s="304">
        <f t="shared" ca="1" si="384"/>
        <v>34.736200000001425</v>
      </c>
      <c r="D893" s="306">
        <f t="shared" ca="1" si="385"/>
        <v>-0.70343717928738236</v>
      </c>
      <c r="E893" s="307">
        <f t="shared" ca="1" si="386"/>
        <v>-1.8885601706161568</v>
      </c>
      <c r="F893" s="304">
        <f t="shared" ca="1" si="387"/>
        <v>2.0153122297156627</v>
      </c>
      <c r="G893" s="306">
        <f t="shared" ca="1" si="388"/>
        <v>10.610944212952489</v>
      </c>
      <c r="H893" s="307">
        <f t="shared" ca="1" si="389"/>
        <v>-119.49133293306492</v>
      </c>
      <c r="I893" s="304">
        <f t="shared" ca="1" si="390"/>
        <v>119.9615387664353</v>
      </c>
      <c r="J893" s="306">
        <f t="shared" ca="1" si="391"/>
        <v>772.03857426345655</v>
      </c>
      <c r="K893" s="307">
        <f t="shared" ca="1" si="392"/>
        <v>-7.3384365417908306</v>
      </c>
      <c r="L893" s="304">
        <f t="shared" ca="1" si="377"/>
        <v>772.07345039291988</v>
      </c>
      <c r="M893" s="306">
        <f t="shared" ca="1" si="393"/>
        <v>-1.4822276923594875</v>
      </c>
      <c r="N893" s="304">
        <f t="shared" ca="1" si="394"/>
        <v>-84.925391049614007</v>
      </c>
      <c r="P893" s="310">
        <f t="shared" ca="1" si="395"/>
        <v>23</v>
      </c>
      <c r="Q893" s="304">
        <f t="shared" ca="1" si="396"/>
        <v>0</v>
      </c>
      <c r="R893" s="306">
        <f t="shared" ca="1" si="397"/>
        <v>0</v>
      </c>
      <c r="S893" s="307">
        <f t="shared" ca="1" si="398"/>
        <v>7.2810000000000015</v>
      </c>
      <c r="T893" s="304">
        <f t="shared" ca="1" si="378"/>
        <v>71.426610000000025</v>
      </c>
      <c r="U893" s="311">
        <f t="shared" ca="1" si="379"/>
        <v>0</v>
      </c>
      <c r="V893" s="306">
        <f t="shared" ca="1" si="380"/>
        <v>1.2258992884449289</v>
      </c>
      <c r="W893" s="304">
        <f t="shared" ca="1" si="381"/>
        <v>57.903210562988122</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1.8189360222685167</v>
      </c>
      <c r="AH893" s="304">
        <f t="shared" ca="1" si="405"/>
        <v>-7.9526116990428086</v>
      </c>
    </row>
    <row r="894" spans="1:34" x14ac:dyDescent="0.2">
      <c r="A894" s="347">
        <f t="shared" ca="1" si="383"/>
        <v>1E-4</v>
      </c>
      <c r="B894" s="304">
        <f t="shared" ca="1" si="384"/>
        <v>34.736300000001428</v>
      </c>
      <c r="D894" s="306">
        <f t="shared" ca="1" si="385"/>
        <v>-0.70343442311811444</v>
      </c>
      <c r="E894" s="307">
        <f t="shared" ca="1" si="386"/>
        <v>-1.8885261742510799</v>
      </c>
      <c r="F894" s="304">
        <f t="shared" ca="1" si="387"/>
        <v>2.0152794095258688</v>
      </c>
      <c r="G894" s="306">
        <f t="shared" ca="1" si="388"/>
        <v>10.610873869510177</v>
      </c>
      <c r="H894" s="307">
        <f t="shared" ca="1" si="389"/>
        <v>-119.49152178568235</v>
      </c>
      <c r="I894" s="304">
        <f t="shared" ca="1" si="390"/>
        <v>119.96172065676974</v>
      </c>
      <c r="J894" s="306">
        <f t="shared" ca="1" si="391"/>
        <v>772.03857426345655</v>
      </c>
      <c r="K894" s="307">
        <f t="shared" ca="1" si="392"/>
        <v>-7.3503856845267679</v>
      </c>
      <c r="L894" s="304">
        <f t="shared" ca="1" si="377"/>
        <v>772.07356406009785</v>
      </c>
      <c r="M894" s="306">
        <f t="shared" ca="1" si="393"/>
        <v>-1.4822284156925629</v>
      </c>
      <c r="N894" s="304">
        <f t="shared" ca="1" si="394"/>
        <v>-84.92543249354641</v>
      </c>
      <c r="P894" s="310">
        <f t="shared" ca="1" si="395"/>
        <v>23</v>
      </c>
      <c r="Q894" s="304">
        <f t="shared" ca="1" si="396"/>
        <v>0</v>
      </c>
      <c r="R894" s="306">
        <f t="shared" ca="1" si="397"/>
        <v>0</v>
      </c>
      <c r="S894" s="307">
        <f t="shared" ca="1" si="398"/>
        <v>7.2810000000000015</v>
      </c>
      <c r="T894" s="304">
        <f t="shared" ca="1" si="378"/>
        <v>71.426610000000025</v>
      </c>
      <c r="U894" s="311">
        <f t="shared" ca="1" si="379"/>
        <v>0</v>
      </c>
      <c r="V894" s="306">
        <f t="shared" ca="1" si="380"/>
        <v>1.2259007532905593</v>
      </c>
      <c r="W894" s="304">
        <f t="shared" ca="1" si="381"/>
        <v>57.903455342938528</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1.8189030306113203</v>
      </c>
      <c r="AH894" s="304">
        <f t="shared" ca="1" si="405"/>
        <v>-7.9526453183612293</v>
      </c>
    </row>
    <row r="895" spans="1:34" x14ac:dyDescent="0.2">
      <c r="A895" s="347">
        <f t="shared" ca="1" si="383"/>
        <v>1E-4</v>
      </c>
      <c r="B895" s="304">
        <f t="shared" ca="1" si="384"/>
        <v>34.736400000001431</v>
      </c>
      <c r="D895" s="306">
        <f t="shared" ca="1" si="385"/>
        <v>-0.70343166692736869</v>
      </c>
      <c r="E895" s="307">
        <f t="shared" ca="1" si="386"/>
        <v>-1.8884921782063744</v>
      </c>
      <c r="F895" s="304">
        <f t="shared" ca="1" si="387"/>
        <v>2.0152465896715648</v>
      </c>
      <c r="G895" s="306">
        <f t="shared" ca="1" si="388"/>
        <v>10.610803526343485</v>
      </c>
      <c r="H895" s="307">
        <f t="shared" ca="1" si="389"/>
        <v>-119.49171063490017</v>
      </c>
      <c r="I895" s="304">
        <f t="shared" ca="1" si="390"/>
        <v>119.96190254380504</v>
      </c>
      <c r="J895" s="306">
        <f t="shared" ca="1" si="391"/>
        <v>772.03857426345655</v>
      </c>
      <c r="K895" s="307">
        <f t="shared" ca="1" si="392"/>
        <v>-7.3623348461477969</v>
      </c>
      <c r="L895" s="304">
        <f t="shared" ca="1" si="377"/>
        <v>772.0736779123722</v>
      </c>
      <c r="M895" s="306">
        <f t="shared" ca="1" si="393"/>
        <v>-1.4822291390186497</v>
      </c>
      <c r="N895" s="304">
        <f t="shared" ca="1" si="394"/>
        <v>-84.925473937078408</v>
      </c>
      <c r="P895" s="310">
        <f t="shared" ca="1" si="395"/>
        <v>23</v>
      </c>
      <c r="Q895" s="304">
        <f t="shared" ca="1" si="396"/>
        <v>0</v>
      </c>
      <c r="R895" s="306">
        <f t="shared" ca="1" si="397"/>
        <v>0</v>
      </c>
      <c r="S895" s="307">
        <f t="shared" ca="1" si="398"/>
        <v>7.2810000000000015</v>
      </c>
      <c r="T895" s="304">
        <f t="shared" ca="1" si="378"/>
        <v>71.426610000000025</v>
      </c>
      <c r="U895" s="311">
        <f t="shared" ca="1" si="379"/>
        <v>0</v>
      </c>
      <c r="V895" s="306">
        <f t="shared" ca="1" si="380"/>
        <v>1.2259022181402559</v>
      </c>
      <c r="W895" s="304">
        <f t="shared" ca="1" si="381"/>
        <v>57.903700120582002</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1.8188700392597994</v>
      </c>
      <c r="AH895" s="304">
        <f t="shared" ca="1" si="405"/>
        <v>-7.952678937362796</v>
      </c>
    </row>
    <row r="896" spans="1:34" x14ac:dyDescent="0.2">
      <c r="A896" s="347">
        <f t="shared" ca="1" si="383"/>
        <v>1E-4</v>
      </c>
      <c r="B896" s="304">
        <f t="shared" ca="1" si="384"/>
        <v>34.736500000001435</v>
      </c>
      <c r="D896" s="306">
        <f t="shared" ca="1" si="385"/>
        <v>-0.70342891071514557</v>
      </c>
      <c r="E896" s="307">
        <f t="shared" ca="1" si="386"/>
        <v>-1.8884581824820277</v>
      </c>
      <c r="F896" s="304">
        <f t="shared" ca="1" si="387"/>
        <v>2.0152137701527399</v>
      </c>
      <c r="G896" s="306">
        <f t="shared" ca="1" si="388"/>
        <v>10.610733183452414</v>
      </c>
      <c r="H896" s="307">
        <f t="shared" ca="1" si="389"/>
        <v>-119.49189948071842</v>
      </c>
      <c r="I896" s="304">
        <f t="shared" ca="1" si="390"/>
        <v>119.96208442754123</v>
      </c>
      <c r="J896" s="306">
        <f t="shared" ca="1" si="391"/>
        <v>772.03857426345655</v>
      </c>
      <c r="K896" s="307">
        <f t="shared" ca="1" si="392"/>
        <v>-7.3742840266535774</v>
      </c>
      <c r="L896" s="304">
        <f t="shared" ca="1" si="377"/>
        <v>772.07379194974385</v>
      </c>
      <c r="M896" s="306">
        <f t="shared" ca="1" si="393"/>
        <v>-1.4822298623377481</v>
      </c>
      <c r="N896" s="304">
        <f t="shared" ca="1" si="394"/>
        <v>-84.925515380209987</v>
      </c>
      <c r="P896" s="310">
        <f t="shared" ca="1" si="395"/>
        <v>23</v>
      </c>
      <c r="Q896" s="304">
        <f t="shared" ca="1" si="396"/>
        <v>0</v>
      </c>
      <c r="R896" s="306">
        <f t="shared" ca="1" si="397"/>
        <v>0</v>
      </c>
      <c r="S896" s="307">
        <f t="shared" ca="1" si="398"/>
        <v>7.2810000000000015</v>
      </c>
      <c r="T896" s="304">
        <f t="shared" ca="1" si="378"/>
        <v>71.426610000000025</v>
      </c>
      <c r="U896" s="311">
        <f t="shared" ca="1" si="379"/>
        <v>0</v>
      </c>
      <c r="V896" s="306">
        <f t="shared" ca="1" si="380"/>
        <v>1.2259036829940184</v>
      </c>
      <c r="W896" s="304">
        <f t="shared" ca="1" si="381"/>
        <v>57.903944895918507</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1.818837048213946</v>
      </c>
      <c r="AH896" s="304">
        <f t="shared" ca="1" si="405"/>
        <v>-7.95271255604752</v>
      </c>
    </row>
    <row r="897" spans="1:34" x14ac:dyDescent="0.2">
      <c r="A897" s="347">
        <f t="shared" ca="1" si="383"/>
        <v>1E-4</v>
      </c>
      <c r="B897" s="304">
        <f t="shared" ca="1" si="384"/>
        <v>34.736600000001438</v>
      </c>
      <c r="D897" s="306">
        <f t="shared" ca="1" si="385"/>
        <v>-0.70342615448144419</v>
      </c>
      <c r="E897" s="307">
        <f t="shared" ca="1" si="386"/>
        <v>-1.888424187078046</v>
      </c>
      <c r="F897" s="304">
        <f t="shared" ca="1" si="387"/>
        <v>2.0151809509693988</v>
      </c>
      <c r="G897" s="306">
        <f t="shared" ca="1" si="388"/>
        <v>10.610662840836966</v>
      </c>
      <c r="H897" s="307">
        <f t="shared" ca="1" si="389"/>
        <v>-119.49208832313712</v>
      </c>
      <c r="I897" s="304">
        <f t="shared" ca="1" si="390"/>
        <v>119.96226630797837</v>
      </c>
      <c r="J897" s="306">
        <f t="shared" ca="1" si="391"/>
        <v>772.03857426345655</v>
      </c>
      <c r="K897" s="307">
        <f t="shared" ca="1" si="392"/>
        <v>-7.3862332260437702</v>
      </c>
      <c r="L897" s="304">
        <f t="shared" ca="1" si="377"/>
        <v>772.07390617221358</v>
      </c>
      <c r="M897" s="306">
        <f t="shared" ca="1" si="393"/>
        <v>-1.4822305856498579</v>
      </c>
      <c r="N897" s="304">
        <f t="shared" ca="1" si="394"/>
        <v>-84.925556822941147</v>
      </c>
      <c r="P897" s="310">
        <f t="shared" ca="1" si="395"/>
        <v>23</v>
      </c>
      <c r="Q897" s="304">
        <f t="shared" ca="1" si="396"/>
        <v>0</v>
      </c>
      <c r="R897" s="306">
        <f t="shared" ca="1" si="397"/>
        <v>0</v>
      </c>
      <c r="S897" s="307">
        <f t="shared" ca="1" si="398"/>
        <v>7.2810000000000015</v>
      </c>
      <c r="T897" s="304">
        <f t="shared" ca="1" si="378"/>
        <v>71.426610000000025</v>
      </c>
      <c r="U897" s="311">
        <f t="shared" ca="1" si="379"/>
        <v>0</v>
      </c>
      <c r="V897" s="306">
        <f t="shared" ca="1" si="380"/>
        <v>1.2259051478518472</v>
      </c>
      <c r="W897" s="304">
        <f t="shared" ca="1" si="381"/>
        <v>57.904189668948092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1.8188040574737663</v>
      </c>
      <c r="AH897" s="304">
        <f t="shared" ca="1" si="405"/>
        <v>-7.9527461744153953</v>
      </c>
    </row>
    <row r="898" spans="1:34" x14ac:dyDescent="0.2">
      <c r="A898" s="347">
        <f t="shared" ca="1" si="383"/>
        <v>1E-4</v>
      </c>
      <c r="B898" s="304">
        <f t="shared" ca="1" si="384"/>
        <v>34.736700000001441</v>
      </c>
      <c r="D898" s="306">
        <f t="shared" ca="1" si="385"/>
        <v>-0.70342339822626854</v>
      </c>
      <c r="E898" s="307">
        <f t="shared" ca="1" si="386"/>
        <v>-1.8883901919944215</v>
      </c>
      <c r="F898" s="304">
        <f t="shared" ca="1" si="387"/>
        <v>2.0151481321215372</v>
      </c>
      <c r="G898" s="306">
        <f t="shared" ca="1" si="388"/>
        <v>10.610592498497143</v>
      </c>
      <c r="H898" s="307">
        <f t="shared" ca="1" si="389"/>
        <v>-119.49227716215633</v>
      </c>
      <c r="I898" s="304">
        <f t="shared" ca="1" si="390"/>
        <v>119.96244818511646</v>
      </c>
      <c r="J898" s="306">
        <f t="shared" ca="1" si="391"/>
        <v>772.03857426345655</v>
      </c>
      <c r="K898" s="307">
        <f t="shared" ca="1" si="392"/>
        <v>-7.3981824443180351</v>
      </c>
      <c r="L898" s="304">
        <f t="shared" ca="1" si="377"/>
        <v>772.07402057978231</v>
      </c>
      <c r="M898" s="306">
        <f t="shared" ca="1" si="393"/>
        <v>-1.4822313089549795</v>
      </c>
      <c r="N898" s="304">
        <f t="shared" ca="1" si="394"/>
        <v>-84.925598265271901</v>
      </c>
      <c r="P898" s="310">
        <f t="shared" ca="1" si="395"/>
        <v>23</v>
      </c>
      <c r="Q898" s="304">
        <f t="shared" ca="1" si="396"/>
        <v>0</v>
      </c>
      <c r="R898" s="306">
        <f t="shared" ca="1" si="397"/>
        <v>0</v>
      </c>
      <c r="S898" s="307">
        <f t="shared" ca="1" si="398"/>
        <v>7.2810000000000015</v>
      </c>
      <c r="T898" s="304">
        <f t="shared" ca="1" si="378"/>
        <v>71.426610000000025</v>
      </c>
      <c r="U898" s="311">
        <f t="shared" ca="1" si="379"/>
        <v>0</v>
      </c>
      <c r="V898" s="306">
        <f t="shared" ca="1" si="380"/>
        <v>1.2259066127137421</v>
      </c>
      <c r="W898" s="304">
        <f t="shared" ca="1" si="381"/>
        <v>57.904434439670737</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1.8187710670392514</v>
      </c>
      <c r="AH898" s="304">
        <f t="shared" ca="1" si="405"/>
        <v>-7.9527797924664307</v>
      </c>
    </row>
    <row r="899" spans="1:34" x14ac:dyDescent="0.2">
      <c r="A899" s="347">
        <f t="shared" ca="1" si="383"/>
        <v>1E-4</v>
      </c>
      <c r="B899" s="304">
        <f t="shared" ca="1" si="384"/>
        <v>34.736800000001445</v>
      </c>
      <c r="D899" s="306">
        <f t="shared" ca="1" si="385"/>
        <v>-0.70342064194961607</v>
      </c>
      <c r="E899" s="307">
        <f t="shared" ca="1" si="386"/>
        <v>-1.8883561972311576</v>
      </c>
      <c r="F899" s="304">
        <f t="shared" ca="1" si="387"/>
        <v>2.0151153136091562</v>
      </c>
      <c r="G899" s="306">
        <f t="shared" ca="1" si="388"/>
        <v>10.610522156432948</v>
      </c>
      <c r="H899" s="307">
        <f t="shared" ca="1" si="389"/>
        <v>-119.49246599777605</v>
      </c>
      <c r="I899" s="304">
        <f t="shared" ca="1" si="390"/>
        <v>119.96263005895553</v>
      </c>
      <c r="J899" s="306">
        <f t="shared" ca="1" si="391"/>
        <v>772.03857426345655</v>
      </c>
      <c r="K899" s="307">
        <f t="shared" ca="1" si="392"/>
        <v>-7.4101316814760319</v>
      </c>
      <c r="L899" s="304">
        <f t="shared" ca="1" si="377"/>
        <v>772.07413517245061</v>
      </c>
      <c r="M899" s="306">
        <f t="shared" ca="1" si="393"/>
        <v>-1.4822320322531126</v>
      </c>
      <c r="N899" s="304">
        <f t="shared" ca="1" si="394"/>
        <v>-84.925639707202265</v>
      </c>
      <c r="P899" s="310">
        <f t="shared" ca="1" si="395"/>
        <v>23</v>
      </c>
      <c r="Q899" s="304">
        <f t="shared" ca="1" si="396"/>
        <v>0</v>
      </c>
      <c r="R899" s="306">
        <f t="shared" ca="1" si="397"/>
        <v>0</v>
      </c>
      <c r="S899" s="307">
        <f t="shared" ca="1" si="398"/>
        <v>7.2810000000000015</v>
      </c>
      <c r="T899" s="304">
        <f t="shared" ca="1" si="378"/>
        <v>71.426610000000025</v>
      </c>
      <c r="U899" s="311">
        <f t="shared" ca="1" si="379"/>
        <v>0</v>
      </c>
      <c r="V899" s="306">
        <f t="shared" ca="1" si="380"/>
        <v>1.2259080775797033</v>
      </c>
      <c r="W899" s="304">
        <f t="shared" ca="1" si="381"/>
        <v>57.904679208086463</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1.8187380769104022</v>
      </c>
      <c r="AH899" s="304">
        <f t="shared" ca="1" si="405"/>
        <v>-7.9528134102006218</v>
      </c>
    </row>
    <row r="900" spans="1:34" x14ac:dyDescent="0.2">
      <c r="A900" s="347">
        <f t="shared" ca="1" si="383"/>
        <v>1E-4</v>
      </c>
      <c r="B900" s="304">
        <f t="shared" ca="1" si="384"/>
        <v>34.736900000001448</v>
      </c>
      <c r="D900" s="306">
        <f t="shared" ca="1" si="385"/>
        <v>-0.7034178856514901</v>
      </c>
      <c r="E900" s="307">
        <f t="shared" ca="1" si="386"/>
        <v>-1.8883222027882534</v>
      </c>
      <c r="F900" s="304">
        <f t="shared" ca="1" si="387"/>
        <v>2.0150824954322575</v>
      </c>
      <c r="G900" s="306">
        <f t="shared" ca="1" si="388"/>
        <v>10.610451814644383</v>
      </c>
      <c r="H900" s="307">
        <f t="shared" ca="1" si="389"/>
        <v>-119.49265482999633</v>
      </c>
      <c r="I900" s="304">
        <f t="shared" ca="1" si="390"/>
        <v>119.96281192949562</v>
      </c>
      <c r="J900" s="306">
        <f t="shared" ca="1" si="391"/>
        <v>772.03857426345655</v>
      </c>
      <c r="K900" s="307">
        <f t="shared" ca="1" si="392"/>
        <v>-7.4220809375174204</v>
      </c>
      <c r="L900" s="304">
        <f t="shared" ref="L900:L963" ca="1" si="406">SQRT(pos_x^2+pos_z^2)</f>
        <v>772.07424995021938</v>
      </c>
      <c r="M900" s="306">
        <f t="shared" ca="1" si="393"/>
        <v>-1.4822327555442576</v>
      </c>
      <c r="N900" s="304">
        <f t="shared" ca="1" si="394"/>
        <v>-84.925681148732238</v>
      </c>
      <c r="P900" s="310">
        <f t="shared" ca="1" si="395"/>
        <v>23</v>
      </c>
      <c r="Q900" s="304">
        <f t="shared" ca="1" si="396"/>
        <v>0</v>
      </c>
      <c r="R900" s="306">
        <f t="shared" ca="1" si="397"/>
        <v>0</v>
      </c>
      <c r="S900" s="307">
        <f t="shared" ca="1" si="398"/>
        <v>7.2810000000000015</v>
      </c>
      <c r="T900" s="304">
        <f t="shared" ref="T900:T963" ca="1" si="407">m*g</f>
        <v>71.426610000000025</v>
      </c>
      <c r="U900" s="311">
        <f t="shared" ref="U900:U963" ca="1" si="408">IF(pos_xz&lt;L_rampe,Poids*COS(Beta),0)</f>
        <v>0</v>
      </c>
      <c r="V900" s="306">
        <f t="shared" ref="V900:V963" ca="1" si="409">Rho_moyen*(20000-Alt_rampe-pos_z)/(20000+Alt_rampe+pos_z)</f>
        <v>1.2259095424497299</v>
      </c>
      <c r="W900" s="304">
        <f t="shared" ref="W900:W963" ca="1" si="410">1/2*Rho*Sref*Cx*vit_xz^2</f>
        <v>57.904923974195221</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1.8187050870872179</v>
      </c>
      <c r="AH900" s="304">
        <f t="shared" ca="1" si="405"/>
        <v>-7.9528470276179712</v>
      </c>
    </row>
    <row r="901" spans="1:34" x14ac:dyDescent="0.2">
      <c r="A901" s="347">
        <f t="shared" ref="A901:A964" ca="1" si="412">IF(B900+0.01&lt;=T_ini+ROUNDUP(Temps_fin_propu,0), 0.01, IF(K900&gt;0, 0.1, 0.0001))</f>
        <v>1E-4</v>
      </c>
      <c r="B901" s="304">
        <f t="shared" ref="B901:B964" ca="1" si="413">B900+pas</f>
        <v>34.737000000001451</v>
      </c>
      <c r="D901" s="306">
        <f t="shared" ref="D901:D964" ca="1" si="414">IF(AND(L900&lt;L_rampe,Poussee&lt;Poids*SIN(M900)),0,(-W900+Poussee)/m*COS(M900)-U900/m*SIN(M900))</f>
        <v>-0.70341512933188988</v>
      </c>
      <c r="E901" s="307">
        <f t="shared" ref="E901:E964" ca="1" si="415">IF(AND(L900&lt;L_rampe,Poussee&lt;Poids*SIN(M900)),0,(-W900+Poussee)/m*SIN(M900)+U900/m*COS(M900)-Poids/m)</f>
        <v>-1.8882882086657125</v>
      </c>
      <c r="F901" s="304">
        <f t="shared" ref="F901:F964" ca="1" si="416">SQRT(acc_x^2+acc_z^2)</f>
        <v>2.0150496775908442</v>
      </c>
      <c r="G901" s="306">
        <f t="shared" ref="G901:G964" ca="1" si="417">G900+acc_x*pas</f>
        <v>10.610381473131451</v>
      </c>
      <c r="H901" s="307">
        <f t="shared" ref="H901:H964" ca="1" si="418">H900+acc_z*pas</f>
        <v>-119.49284365881719</v>
      </c>
      <c r="I901" s="304">
        <f t="shared" ref="I901:I964" ca="1" si="419">SQRT(vit_x^2+vit_z^2)</f>
        <v>119.96299379673675</v>
      </c>
      <c r="J901" s="306">
        <f t="shared" ref="J901:J964" ca="1" si="420">J900+0.5*(vit_x+G900)*pas*(K900&gt;=0)</f>
        <v>772.03857426345655</v>
      </c>
      <c r="K901" s="307">
        <f t="shared" ref="K901:K964" ca="1" si="421">K900+0.5*(vit_z+H900)*pas</f>
        <v>-7.4340302124418614</v>
      </c>
      <c r="L901" s="304">
        <f t="shared" ca="1" si="406"/>
        <v>772.07436491308931</v>
      </c>
      <c r="M901" s="306">
        <f t="shared" ref="M901:M964" ca="1" si="422">IF(AND(L900&gt;L_rampe,G901&gt;0),ATAN2(G901,H901),$M$4)</f>
        <v>-1.4822334788284146</v>
      </c>
      <c r="N901" s="304">
        <f t="shared" ref="N901:N964" ca="1" si="423">DEGREES(Beta)</f>
        <v>-84.92572258986182</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7.2810000000000015</v>
      </c>
      <c r="T901" s="304">
        <f t="shared" ca="1" si="407"/>
        <v>71.426610000000025</v>
      </c>
      <c r="U901" s="311">
        <f t="shared" ca="1" si="408"/>
        <v>0</v>
      </c>
      <c r="V901" s="306">
        <f t="shared" ca="1" si="409"/>
        <v>1.2259110073238224</v>
      </c>
      <c r="W901" s="304">
        <f t="shared" ca="1" si="410"/>
        <v>57.905168737997059</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1.8186720975697073</v>
      </c>
      <c r="AH901" s="304">
        <f t="shared" ref="AH901:AH964" ca="1" si="434">IF(AND(L900&lt;L_rampe,Poussee&lt;Poids*SIN(M900)), g*SIN(M900), (-W900+Poussee)/m)</f>
        <v>-7.9528806447184737</v>
      </c>
    </row>
    <row r="902" spans="1:34" x14ac:dyDescent="0.2">
      <c r="A902" s="347">
        <f t="shared" ca="1" si="412"/>
        <v>1E-4</v>
      </c>
      <c r="B902" s="304">
        <f t="shared" ca="1" si="413"/>
        <v>34.737100000001455</v>
      </c>
      <c r="D902" s="306">
        <f t="shared" ca="1" si="414"/>
        <v>-0.70341237299081572</v>
      </c>
      <c r="E902" s="307">
        <f t="shared" ca="1" si="415"/>
        <v>-1.8882542148635286</v>
      </c>
      <c r="F902" s="304">
        <f t="shared" ca="1" si="416"/>
        <v>2.0150168600849105</v>
      </c>
      <c r="G902" s="306">
        <f t="shared" ca="1" si="417"/>
        <v>10.610311131894152</v>
      </c>
      <c r="H902" s="307">
        <f t="shared" ca="1" si="418"/>
        <v>-119.49303248423868</v>
      </c>
      <c r="I902" s="304">
        <f t="shared" ca="1" si="419"/>
        <v>119.96317566067897</v>
      </c>
      <c r="J902" s="306">
        <f t="shared" ca="1" si="420"/>
        <v>772.03857426345655</v>
      </c>
      <c r="K902" s="307">
        <f t="shared" ca="1" si="421"/>
        <v>-7.4459795062490137</v>
      </c>
      <c r="L902" s="304">
        <f t="shared" ca="1" si="406"/>
        <v>772.07448006106131</v>
      </c>
      <c r="M902" s="306">
        <f t="shared" ca="1" si="422"/>
        <v>-1.4822342021055834</v>
      </c>
      <c r="N902" s="304">
        <f t="shared" ca="1" si="423"/>
        <v>-84.925764030591012</v>
      </c>
      <c r="P902" s="310">
        <f t="shared" ca="1" si="424"/>
        <v>23</v>
      </c>
      <c r="Q902" s="304">
        <f t="shared" ca="1" si="425"/>
        <v>0</v>
      </c>
      <c r="R902" s="306">
        <f t="shared" ca="1" si="426"/>
        <v>0</v>
      </c>
      <c r="S902" s="307">
        <f t="shared" ca="1" si="427"/>
        <v>7.2810000000000015</v>
      </c>
      <c r="T902" s="304">
        <f t="shared" ca="1" si="407"/>
        <v>71.426610000000025</v>
      </c>
      <c r="U902" s="311">
        <f t="shared" ca="1" si="408"/>
        <v>0</v>
      </c>
      <c r="V902" s="306">
        <f t="shared" ca="1" si="409"/>
        <v>1.2259124722019814</v>
      </c>
      <c r="W902" s="304">
        <f t="shared" ca="1" si="410"/>
        <v>57.905413499492013</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1.8186391083578606</v>
      </c>
      <c r="AH902" s="304">
        <f t="shared" ca="1" si="434"/>
        <v>-7.9529142615021353</v>
      </c>
    </row>
    <row r="903" spans="1:34" x14ac:dyDescent="0.2">
      <c r="A903" s="347">
        <f t="shared" ca="1" si="412"/>
        <v>1E-4</v>
      </c>
      <c r="B903" s="304">
        <f t="shared" ca="1" si="413"/>
        <v>34.737200000001458</v>
      </c>
      <c r="D903" s="306">
        <f t="shared" ca="1" si="414"/>
        <v>-0.70340961662827095</v>
      </c>
      <c r="E903" s="307">
        <f t="shared" ca="1" si="415"/>
        <v>-1.8882202213816992</v>
      </c>
      <c r="F903" s="304">
        <f t="shared" ca="1" si="416"/>
        <v>2.0149840429144557</v>
      </c>
      <c r="G903" s="306">
        <f t="shared" ca="1" si="417"/>
        <v>10.610240790932489</v>
      </c>
      <c r="H903" s="307">
        <f t="shared" ca="1" si="418"/>
        <v>-119.49322130626082</v>
      </c>
      <c r="I903" s="304">
        <f t="shared" ca="1" si="419"/>
        <v>119.96335752132229</v>
      </c>
      <c r="J903" s="306">
        <f t="shared" ca="1" si="420"/>
        <v>772.03857426345655</v>
      </c>
      <c r="K903" s="307">
        <f t="shared" ca="1" si="421"/>
        <v>-7.4579288189385391</v>
      </c>
      <c r="L903" s="304">
        <f t="shared" ca="1" si="406"/>
        <v>772.07459539413617</v>
      </c>
      <c r="M903" s="306">
        <f t="shared" ca="1" si="422"/>
        <v>-1.4822349253757645</v>
      </c>
      <c r="N903" s="304">
        <f t="shared" ca="1" si="423"/>
        <v>-84.92580547091984</v>
      </c>
      <c r="P903" s="310">
        <f t="shared" ca="1" si="424"/>
        <v>23</v>
      </c>
      <c r="Q903" s="304">
        <f t="shared" ca="1" si="425"/>
        <v>0</v>
      </c>
      <c r="R903" s="306">
        <f t="shared" ca="1" si="426"/>
        <v>0</v>
      </c>
      <c r="S903" s="307">
        <f t="shared" ca="1" si="427"/>
        <v>7.2810000000000015</v>
      </c>
      <c r="T903" s="304">
        <f t="shared" ca="1" si="407"/>
        <v>71.426610000000025</v>
      </c>
      <c r="U903" s="311">
        <f t="shared" ca="1" si="408"/>
        <v>0</v>
      </c>
      <c r="V903" s="306">
        <f t="shared" ca="1" si="409"/>
        <v>1.2259139370842058</v>
      </c>
      <c r="W903" s="304">
        <f t="shared" ca="1" si="410"/>
        <v>57.90565825868002</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1.8186061194516769</v>
      </c>
      <c r="AH903" s="304">
        <f t="shared" ca="1" si="434"/>
        <v>-7.9529478779689606</v>
      </c>
    </row>
    <row r="904" spans="1:34" x14ac:dyDescent="0.2">
      <c r="A904" s="347">
        <f t="shared" ca="1" si="412"/>
        <v>1E-4</v>
      </c>
      <c r="B904" s="304">
        <f t="shared" ca="1" si="413"/>
        <v>34.737300000001461</v>
      </c>
      <c r="D904" s="306">
        <f t="shared" ca="1" si="414"/>
        <v>-0.7034068602442527</v>
      </c>
      <c r="E904" s="307">
        <f t="shared" ca="1" si="415"/>
        <v>-1.8881862282202304</v>
      </c>
      <c r="F904" s="304">
        <f t="shared" ca="1" si="416"/>
        <v>2.0149512260794844</v>
      </c>
      <c r="G904" s="306">
        <f t="shared" ca="1" si="417"/>
        <v>10.610170450246464</v>
      </c>
      <c r="H904" s="307">
        <f t="shared" ca="1" si="418"/>
        <v>-119.49341012488364</v>
      </c>
      <c r="I904" s="304">
        <f t="shared" ca="1" si="419"/>
        <v>119.96353937866675</v>
      </c>
      <c r="J904" s="306">
        <f t="shared" ca="1" si="420"/>
        <v>772.03857426345655</v>
      </c>
      <c r="K904" s="307">
        <f t="shared" ca="1" si="421"/>
        <v>-7.4698781505100964</v>
      </c>
      <c r="L904" s="304">
        <f t="shared" ca="1" si="406"/>
        <v>772.07471091231457</v>
      </c>
      <c r="M904" s="306">
        <f t="shared" ca="1" si="422"/>
        <v>-1.4822356486389578</v>
      </c>
      <c r="N904" s="304">
        <f t="shared" ca="1" si="423"/>
        <v>-84.925846910848293</v>
      </c>
      <c r="P904" s="310">
        <f t="shared" ca="1" si="424"/>
        <v>23</v>
      </c>
      <c r="Q904" s="304">
        <f t="shared" ca="1" si="425"/>
        <v>0</v>
      </c>
      <c r="R904" s="306">
        <f t="shared" ca="1" si="426"/>
        <v>0</v>
      </c>
      <c r="S904" s="307">
        <f t="shared" ca="1" si="427"/>
        <v>7.2810000000000015</v>
      </c>
      <c r="T904" s="304">
        <f t="shared" ca="1" si="407"/>
        <v>71.426610000000025</v>
      </c>
      <c r="U904" s="311">
        <f t="shared" ca="1" si="408"/>
        <v>0</v>
      </c>
      <c r="V904" s="306">
        <f t="shared" ca="1" si="409"/>
        <v>1.2259154019704965</v>
      </c>
      <c r="W904" s="304">
        <f t="shared" ca="1" si="410"/>
        <v>57.905903015561137</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1.8185731308511635</v>
      </c>
      <c r="AH904" s="304">
        <f t="shared" ca="1" si="434"/>
        <v>-7.9529814941189407</v>
      </c>
    </row>
    <row r="905" spans="1:34" x14ac:dyDescent="0.2">
      <c r="A905" s="347">
        <f t="shared" ca="1" si="412"/>
        <v>1E-4</v>
      </c>
      <c r="B905" s="304">
        <f t="shared" ca="1" si="413"/>
        <v>34.737400000001465</v>
      </c>
      <c r="D905" s="306">
        <f t="shared" ca="1" si="414"/>
        <v>-0.70340410383876328</v>
      </c>
      <c r="E905" s="307">
        <f t="shared" ca="1" si="415"/>
        <v>-1.8881522353791151</v>
      </c>
      <c r="F905" s="304">
        <f t="shared" ca="1" si="416"/>
        <v>2.0149184095799919</v>
      </c>
      <c r="G905" s="306">
        <f t="shared" ca="1" si="417"/>
        <v>10.610100109836081</v>
      </c>
      <c r="H905" s="307">
        <f t="shared" ca="1" si="418"/>
        <v>-119.49359894010718</v>
      </c>
      <c r="I905" s="304">
        <f t="shared" ca="1" si="419"/>
        <v>119.96372123271237</v>
      </c>
      <c r="J905" s="306">
        <f t="shared" ca="1" si="420"/>
        <v>772.03857426345655</v>
      </c>
      <c r="K905" s="307">
        <f t="shared" ca="1" si="421"/>
        <v>-7.4818275009633464</v>
      </c>
      <c r="L905" s="304">
        <f t="shared" ca="1" si="406"/>
        <v>772.07482661559743</v>
      </c>
      <c r="M905" s="306">
        <f t="shared" ca="1" si="422"/>
        <v>-1.4822363718951634</v>
      </c>
      <c r="N905" s="304">
        <f t="shared" ca="1" si="423"/>
        <v>-84.925888350376383</v>
      </c>
      <c r="P905" s="310">
        <f t="shared" ca="1" si="424"/>
        <v>23</v>
      </c>
      <c r="Q905" s="304">
        <f t="shared" ca="1" si="425"/>
        <v>0</v>
      </c>
      <c r="R905" s="306">
        <f t="shared" ca="1" si="426"/>
        <v>0</v>
      </c>
      <c r="S905" s="307">
        <f t="shared" ca="1" si="427"/>
        <v>7.2810000000000015</v>
      </c>
      <c r="T905" s="304">
        <f t="shared" ca="1" si="407"/>
        <v>71.426610000000025</v>
      </c>
      <c r="U905" s="311">
        <f t="shared" ca="1" si="408"/>
        <v>0</v>
      </c>
      <c r="V905" s="306">
        <f t="shared" ca="1" si="409"/>
        <v>1.2259168668608529</v>
      </c>
      <c r="W905" s="304">
        <f t="shared" ca="1" si="410"/>
        <v>57.90614777013532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1.8185401425563095</v>
      </c>
      <c r="AH905" s="304">
        <f t="shared" ca="1" si="434"/>
        <v>-7.9530151099520845</v>
      </c>
    </row>
    <row r="906" spans="1:34" x14ac:dyDescent="0.2">
      <c r="A906" s="347">
        <f t="shared" ca="1" si="412"/>
        <v>1E-4</v>
      </c>
      <c r="B906" s="304">
        <f t="shared" ca="1" si="413"/>
        <v>34.737500000001468</v>
      </c>
      <c r="D906" s="306">
        <f t="shared" ca="1" si="414"/>
        <v>-0.70340134741180338</v>
      </c>
      <c r="E906" s="307">
        <f t="shared" ca="1" si="415"/>
        <v>-1.8881182428583596</v>
      </c>
      <c r="F906" s="304">
        <f t="shared" ca="1" si="416"/>
        <v>2.0148855934159835</v>
      </c>
      <c r="G906" s="306">
        <f t="shared" ca="1" si="417"/>
        <v>10.61002976970134</v>
      </c>
      <c r="H906" s="307">
        <f t="shared" ca="1" si="418"/>
        <v>-119.49378775193146</v>
      </c>
      <c r="I906" s="304">
        <f t="shared" ca="1" si="419"/>
        <v>119.96390308345921</v>
      </c>
      <c r="J906" s="306">
        <f t="shared" ca="1" si="420"/>
        <v>772.03857426345655</v>
      </c>
      <c r="K906" s="307">
        <f t="shared" ca="1" si="421"/>
        <v>-7.4937768702979479</v>
      </c>
      <c r="L906" s="304">
        <f t="shared" ca="1" si="406"/>
        <v>772.07494250398554</v>
      </c>
      <c r="M906" s="306">
        <f t="shared" ca="1" si="422"/>
        <v>-1.4822370951443815</v>
      </c>
      <c r="N906" s="304">
        <f t="shared" ca="1" si="423"/>
        <v>-84.92592978950411</v>
      </c>
      <c r="P906" s="310">
        <f t="shared" ca="1" si="424"/>
        <v>23</v>
      </c>
      <c r="Q906" s="304">
        <f t="shared" ca="1" si="425"/>
        <v>0</v>
      </c>
      <c r="R906" s="306">
        <f t="shared" ca="1" si="426"/>
        <v>0</v>
      </c>
      <c r="S906" s="307">
        <f t="shared" ca="1" si="427"/>
        <v>7.2810000000000015</v>
      </c>
      <c r="T906" s="304">
        <f t="shared" ca="1" si="407"/>
        <v>71.426610000000025</v>
      </c>
      <c r="U906" s="311">
        <f t="shared" ca="1" si="408"/>
        <v>0</v>
      </c>
      <c r="V906" s="306">
        <f t="shared" ca="1" si="409"/>
        <v>1.2259183317552749</v>
      </c>
      <c r="W906" s="304">
        <f t="shared" ca="1" si="410"/>
        <v>57.906392522402619</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1.8185071545671256</v>
      </c>
      <c r="AH906" s="304">
        <f t="shared" ca="1" si="434"/>
        <v>-7.9530487254683848</v>
      </c>
    </row>
    <row r="907" spans="1:34" x14ac:dyDescent="0.2">
      <c r="A907" s="347">
        <f t="shared" ca="1" si="412"/>
        <v>1E-4</v>
      </c>
      <c r="B907" s="304">
        <f t="shared" ca="1" si="413"/>
        <v>34.737600000001471</v>
      </c>
      <c r="D907" s="306">
        <f t="shared" ca="1" si="414"/>
        <v>-0.70339859096337332</v>
      </c>
      <c r="E907" s="307">
        <f t="shared" ca="1" si="415"/>
        <v>-1.8880842506579576</v>
      </c>
      <c r="F907" s="304">
        <f t="shared" ca="1" si="416"/>
        <v>2.0148527775874543</v>
      </c>
      <c r="G907" s="306">
        <f t="shared" ca="1" si="417"/>
        <v>10.609959429842243</v>
      </c>
      <c r="H907" s="307">
        <f t="shared" ca="1" si="418"/>
        <v>-119.49397656035653</v>
      </c>
      <c r="I907" s="304">
        <f t="shared" ca="1" si="419"/>
        <v>119.96408493090728</v>
      </c>
      <c r="J907" s="306">
        <f t="shared" ca="1" si="420"/>
        <v>772.03857426345655</v>
      </c>
      <c r="K907" s="307">
        <f t="shared" ca="1" si="421"/>
        <v>-7.5057262585135627</v>
      </c>
      <c r="L907" s="304">
        <f t="shared" ca="1" si="406"/>
        <v>772.07505857747958</v>
      </c>
      <c r="M907" s="306">
        <f t="shared" ca="1" si="422"/>
        <v>-1.4822378183866121</v>
      </c>
      <c r="N907" s="304">
        <f t="shared" ca="1" si="423"/>
        <v>-84.925971228231489</v>
      </c>
      <c r="P907" s="310">
        <f t="shared" ca="1" si="424"/>
        <v>23</v>
      </c>
      <c r="Q907" s="304">
        <f t="shared" ca="1" si="425"/>
        <v>0</v>
      </c>
      <c r="R907" s="306">
        <f t="shared" ca="1" si="426"/>
        <v>0</v>
      </c>
      <c r="S907" s="307">
        <f t="shared" ca="1" si="427"/>
        <v>7.2810000000000015</v>
      </c>
      <c r="T907" s="304">
        <f t="shared" ca="1" si="407"/>
        <v>71.426610000000025</v>
      </c>
      <c r="U907" s="311">
        <f t="shared" ca="1" si="408"/>
        <v>0</v>
      </c>
      <c r="V907" s="306">
        <f t="shared" ca="1" si="409"/>
        <v>1.2259197966537629</v>
      </c>
      <c r="W907" s="304">
        <f t="shared" ca="1" si="410"/>
        <v>57.906637272363028</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1.8184741668836049</v>
      </c>
      <c r="AH907" s="304">
        <f t="shared" ca="1" si="434"/>
        <v>-7.9530823406678488</v>
      </c>
    </row>
    <row r="908" spans="1:34" x14ac:dyDescent="0.2">
      <c r="A908" s="347">
        <f t="shared" ca="1" si="412"/>
        <v>1E-4</v>
      </c>
      <c r="B908" s="304">
        <f t="shared" ca="1" si="413"/>
        <v>34.737700000001475</v>
      </c>
      <c r="D908" s="306">
        <f t="shared" ca="1" si="414"/>
        <v>-0.70339583449347431</v>
      </c>
      <c r="E908" s="307">
        <f t="shared" ca="1" si="415"/>
        <v>-1.8880502587779082</v>
      </c>
      <c r="F908" s="304">
        <f t="shared" ca="1" si="416"/>
        <v>2.0148199620944043</v>
      </c>
      <c r="G908" s="306">
        <f t="shared" ca="1" si="417"/>
        <v>10.609889090258795</v>
      </c>
      <c r="H908" s="307">
        <f t="shared" ca="1" si="418"/>
        <v>-119.4941653653824</v>
      </c>
      <c r="I908" s="304">
        <f t="shared" ca="1" si="419"/>
        <v>119.96426677505659</v>
      </c>
      <c r="J908" s="306">
        <f t="shared" ca="1" si="420"/>
        <v>772.03857426345655</v>
      </c>
      <c r="K908" s="307">
        <f t="shared" ca="1" si="421"/>
        <v>-7.5176756656098496</v>
      </c>
      <c r="L908" s="304">
        <f t="shared" ca="1" si="406"/>
        <v>772.07517483608035</v>
      </c>
      <c r="M908" s="306">
        <f t="shared" ca="1" si="422"/>
        <v>-1.4822385416218551</v>
      </c>
      <c r="N908" s="304">
        <f t="shared" ca="1" si="423"/>
        <v>-84.926012666558506</v>
      </c>
      <c r="P908" s="310">
        <f t="shared" ca="1" si="424"/>
        <v>23</v>
      </c>
      <c r="Q908" s="304">
        <f t="shared" ca="1" si="425"/>
        <v>0</v>
      </c>
      <c r="R908" s="306">
        <f t="shared" ca="1" si="426"/>
        <v>0</v>
      </c>
      <c r="S908" s="307">
        <f t="shared" ca="1" si="427"/>
        <v>7.2810000000000015</v>
      </c>
      <c r="T908" s="304">
        <f t="shared" ca="1" si="407"/>
        <v>71.426610000000025</v>
      </c>
      <c r="U908" s="311">
        <f t="shared" ca="1" si="408"/>
        <v>0</v>
      </c>
      <c r="V908" s="306">
        <f t="shared" ca="1" si="409"/>
        <v>1.2259212615563166</v>
      </c>
      <c r="W908" s="304">
        <f t="shared" ca="1" si="410"/>
        <v>57.906882020016539</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1.8184411795057471</v>
      </c>
      <c r="AH908" s="304">
        <f t="shared" ca="1" si="434"/>
        <v>-7.9531159555504765</v>
      </c>
    </row>
    <row r="909" spans="1:34" x14ac:dyDescent="0.2">
      <c r="A909" s="347">
        <f t="shared" ca="1" si="412"/>
        <v>1E-4</v>
      </c>
      <c r="B909" s="304">
        <f t="shared" ca="1" si="413"/>
        <v>34.737800000001478</v>
      </c>
      <c r="D909" s="306">
        <f t="shared" ca="1" si="414"/>
        <v>-0.70339307800210771</v>
      </c>
      <c r="E909" s="307">
        <f t="shared" ca="1" si="415"/>
        <v>-1.888016267218215</v>
      </c>
      <c r="F909" s="304">
        <f t="shared" ca="1" si="416"/>
        <v>2.0147871469368375</v>
      </c>
      <c r="G909" s="306">
        <f t="shared" ca="1" si="417"/>
        <v>10.609818750950994</v>
      </c>
      <c r="H909" s="307">
        <f t="shared" ca="1" si="418"/>
        <v>-119.49435416700912</v>
      </c>
      <c r="I909" s="304">
        <f t="shared" ca="1" si="419"/>
        <v>119.96444861590722</v>
      </c>
      <c r="J909" s="306">
        <f t="shared" ca="1" si="420"/>
        <v>772.03857426345655</v>
      </c>
      <c r="K909" s="307">
        <f t="shared" ca="1" si="421"/>
        <v>-7.5296250915864693</v>
      </c>
      <c r="L909" s="304">
        <f t="shared" ca="1" si="406"/>
        <v>772.07529127978864</v>
      </c>
      <c r="M909" s="306">
        <f t="shared" ca="1" si="422"/>
        <v>-1.482239264850111</v>
      </c>
      <c r="N909" s="304">
        <f t="shared" ca="1" si="423"/>
        <v>-84.926054104485189</v>
      </c>
      <c r="P909" s="310">
        <f t="shared" ca="1" si="424"/>
        <v>23</v>
      </c>
      <c r="Q909" s="304">
        <f t="shared" ca="1" si="425"/>
        <v>0</v>
      </c>
      <c r="R909" s="306">
        <f t="shared" ca="1" si="426"/>
        <v>0</v>
      </c>
      <c r="S909" s="307">
        <f t="shared" ca="1" si="427"/>
        <v>7.2810000000000015</v>
      </c>
      <c r="T909" s="304">
        <f t="shared" ca="1" si="407"/>
        <v>71.426610000000025</v>
      </c>
      <c r="U909" s="311">
        <f t="shared" ca="1" si="408"/>
        <v>0</v>
      </c>
      <c r="V909" s="306">
        <f t="shared" ca="1" si="409"/>
        <v>1.2259227264629355</v>
      </c>
      <c r="W909" s="304">
        <f t="shared" ca="1" si="410"/>
        <v>57.907126765363159</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1.8184081924335533</v>
      </c>
      <c r="AH909" s="304">
        <f t="shared" ca="1" si="434"/>
        <v>-7.9531495701162651</v>
      </c>
    </row>
    <row r="910" spans="1:34" x14ac:dyDescent="0.2">
      <c r="A910" s="347">
        <f t="shared" ca="1" si="412"/>
        <v>1E-4</v>
      </c>
      <c r="B910" s="304">
        <f t="shared" ca="1" si="413"/>
        <v>34.737900000001481</v>
      </c>
      <c r="D910" s="306">
        <f t="shared" ca="1" si="414"/>
        <v>-0.7033903214892715</v>
      </c>
      <c r="E910" s="307">
        <f t="shared" ca="1" si="415"/>
        <v>-1.8879822759788754</v>
      </c>
      <c r="F910" s="304">
        <f t="shared" ca="1" si="416"/>
        <v>2.0147543321147507</v>
      </c>
      <c r="G910" s="306">
        <f t="shared" ca="1" si="417"/>
        <v>10.609748411918845</v>
      </c>
      <c r="H910" s="307">
        <f t="shared" ca="1" si="418"/>
        <v>-119.49454296523672</v>
      </c>
      <c r="I910" s="304">
        <f t="shared" ca="1" si="419"/>
        <v>119.96463045345915</v>
      </c>
      <c r="J910" s="306">
        <f t="shared" ca="1" si="420"/>
        <v>772.03857426345655</v>
      </c>
      <c r="K910" s="307">
        <f t="shared" ca="1" si="421"/>
        <v>-7.5415745364430817</v>
      </c>
      <c r="L910" s="304">
        <f t="shared" ca="1" si="406"/>
        <v>772.07540790860537</v>
      </c>
      <c r="M910" s="306">
        <f t="shared" ca="1" si="422"/>
        <v>-1.4822399880713797</v>
      </c>
      <c r="N910" s="304">
        <f t="shared" ca="1" si="423"/>
        <v>-84.926095542011538</v>
      </c>
      <c r="P910" s="310">
        <f t="shared" ca="1" si="424"/>
        <v>23</v>
      </c>
      <c r="Q910" s="304">
        <f t="shared" ca="1" si="425"/>
        <v>0</v>
      </c>
      <c r="R910" s="306">
        <f t="shared" ca="1" si="426"/>
        <v>0</v>
      </c>
      <c r="S910" s="307">
        <f t="shared" ca="1" si="427"/>
        <v>7.2810000000000015</v>
      </c>
      <c r="T910" s="304">
        <f t="shared" ca="1" si="407"/>
        <v>71.426610000000025</v>
      </c>
      <c r="U910" s="311">
        <f t="shared" ca="1" si="408"/>
        <v>0</v>
      </c>
      <c r="V910" s="306">
        <f t="shared" ca="1" si="409"/>
        <v>1.225924191373621</v>
      </c>
      <c r="W910" s="304">
        <f t="shared" ca="1" si="410"/>
        <v>57.90737150840291</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1.8183752056670226</v>
      </c>
      <c r="AH910" s="304">
        <f t="shared" ca="1" si="434"/>
        <v>-7.9531831843652174</v>
      </c>
    </row>
    <row r="911" spans="1:34" x14ac:dyDescent="0.2">
      <c r="A911" s="347">
        <f t="shared" ca="1" si="412"/>
        <v>1E-4</v>
      </c>
      <c r="B911" s="304">
        <f t="shared" ca="1" si="413"/>
        <v>34.738000000001485</v>
      </c>
      <c r="D911" s="306">
        <f t="shared" ca="1" si="414"/>
        <v>-0.70338756495496912</v>
      </c>
      <c r="E911" s="307">
        <f t="shared" ca="1" si="415"/>
        <v>-1.8879482850598865</v>
      </c>
      <c r="F911" s="304">
        <f t="shared" ca="1" si="416"/>
        <v>2.0147215176281432</v>
      </c>
      <c r="G911" s="306">
        <f t="shared" ca="1" si="417"/>
        <v>10.60967807316235</v>
      </c>
      <c r="H911" s="307">
        <f t="shared" ca="1" si="418"/>
        <v>-119.49473176006522</v>
      </c>
      <c r="I911" s="304">
        <f t="shared" ca="1" si="419"/>
        <v>119.96481228771245</v>
      </c>
      <c r="J911" s="306">
        <f t="shared" ca="1" si="420"/>
        <v>772.03857426345655</v>
      </c>
      <c r="K911" s="307">
        <f t="shared" ca="1" si="421"/>
        <v>-7.5535240001793467</v>
      </c>
      <c r="L911" s="304">
        <f t="shared" ca="1" si="406"/>
        <v>772.07552472253121</v>
      </c>
      <c r="M911" s="306">
        <f t="shared" ca="1" si="422"/>
        <v>-1.482240711285661</v>
      </c>
      <c r="N911" s="304">
        <f t="shared" ca="1" si="423"/>
        <v>-84.926136979137553</v>
      </c>
      <c r="P911" s="310">
        <f t="shared" ca="1" si="424"/>
        <v>23</v>
      </c>
      <c r="Q911" s="304">
        <f t="shared" ca="1" si="425"/>
        <v>0</v>
      </c>
      <c r="R911" s="306">
        <f t="shared" ca="1" si="426"/>
        <v>0</v>
      </c>
      <c r="S911" s="307">
        <f t="shared" ca="1" si="427"/>
        <v>7.2810000000000015</v>
      </c>
      <c r="T911" s="304">
        <f t="shared" ca="1" si="407"/>
        <v>71.426610000000025</v>
      </c>
      <c r="U911" s="311">
        <f t="shared" ca="1" si="408"/>
        <v>0</v>
      </c>
      <c r="V911" s="306">
        <f t="shared" ca="1" si="409"/>
        <v>1.2259256562883718</v>
      </c>
      <c r="W911" s="304">
        <f t="shared" ca="1" si="410"/>
        <v>57.907616249135792</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1.8183422192061531</v>
      </c>
      <c r="AH911" s="304">
        <f t="shared" ca="1" si="434"/>
        <v>-7.9532167982973352</v>
      </c>
    </row>
    <row r="912" spans="1:34" x14ac:dyDescent="0.2">
      <c r="A912" s="347">
        <f t="shared" ca="1" si="412"/>
        <v>1E-4</v>
      </c>
      <c r="B912" s="304">
        <f t="shared" ca="1" si="413"/>
        <v>34.738100000001488</v>
      </c>
      <c r="D912" s="306">
        <f t="shared" ca="1" si="414"/>
        <v>-0.70338480839920192</v>
      </c>
      <c r="E912" s="307">
        <f t="shared" ca="1" si="415"/>
        <v>-1.8879142944612477</v>
      </c>
      <c r="F912" s="304">
        <f t="shared" ca="1" si="416"/>
        <v>2.0146887034770145</v>
      </c>
      <c r="G912" s="306">
        <f t="shared" ca="1" si="417"/>
        <v>10.609607734681509</v>
      </c>
      <c r="H912" s="307">
        <f t="shared" ca="1" si="418"/>
        <v>-119.49492055149467</v>
      </c>
      <c r="I912" s="304">
        <f t="shared" ca="1" si="419"/>
        <v>119.96499411866712</v>
      </c>
      <c r="J912" s="306">
        <f t="shared" ca="1" si="420"/>
        <v>772.03857426345655</v>
      </c>
      <c r="K912" s="307">
        <f t="shared" ca="1" si="421"/>
        <v>-7.5654734827949248</v>
      </c>
      <c r="L912" s="304">
        <f t="shared" ca="1" si="406"/>
        <v>772.07564172156697</v>
      </c>
      <c r="M912" s="306">
        <f t="shared" ca="1" si="422"/>
        <v>-1.4822414344929558</v>
      </c>
      <c r="N912" s="304">
        <f t="shared" ca="1" si="423"/>
        <v>-84.926178415863248</v>
      </c>
      <c r="P912" s="310">
        <f t="shared" ca="1" si="424"/>
        <v>23</v>
      </c>
      <c r="Q912" s="304">
        <f t="shared" ca="1" si="425"/>
        <v>0</v>
      </c>
      <c r="R912" s="306">
        <f t="shared" ca="1" si="426"/>
        <v>0</v>
      </c>
      <c r="S912" s="307">
        <f t="shared" ca="1" si="427"/>
        <v>7.2810000000000015</v>
      </c>
      <c r="T912" s="304">
        <f t="shared" ca="1" si="407"/>
        <v>71.426610000000025</v>
      </c>
      <c r="U912" s="311">
        <f t="shared" ca="1" si="408"/>
        <v>0</v>
      </c>
      <c r="V912" s="306">
        <f t="shared" ca="1" si="409"/>
        <v>1.2259271212071878</v>
      </c>
      <c r="W912" s="304">
        <f t="shared" ca="1" si="410"/>
        <v>57.907860987561776</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1.8183092330509458</v>
      </c>
      <c r="AH912" s="304">
        <f t="shared" ca="1" si="434"/>
        <v>-7.9532504119126193</v>
      </c>
    </row>
    <row r="913" spans="1:34" x14ac:dyDescent="0.2">
      <c r="A913" s="347">
        <f t="shared" ca="1" si="412"/>
        <v>1E-4</v>
      </c>
      <c r="B913" s="304">
        <f t="shared" ca="1" si="413"/>
        <v>34.738200000001491</v>
      </c>
      <c r="D913" s="306">
        <f t="shared" ca="1" si="414"/>
        <v>-0.70338205182196578</v>
      </c>
      <c r="E913" s="307">
        <f t="shared" ca="1" si="415"/>
        <v>-1.8878803041829633</v>
      </c>
      <c r="F913" s="304">
        <f t="shared" ca="1" si="416"/>
        <v>2.0146558896613675</v>
      </c>
      <c r="G913" s="306">
        <f t="shared" ca="1" si="417"/>
        <v>10.609537396476327</v>
      </c>
      <c r="H913" s="307">
        <f t="shared" ca="1" si="418"/>
        <v>-119.49510933952509</v>
      </c>
      <c r="I913" s="304">
        <f t="shared" ca="1" si="419"/>
        <v>119.96517594632321</v>
      </c>
      <c r="J913" s="306">
        <f t="shared" ca="1" si="420"/>
        <v>772.03857426345655</v>
      </c>
      <c r="K913" s="307">
        <f t="shared" ca="1" si="421"/>
        <v>-7.577422984289476</v>
      </c>
      <c r="L913" s="304">
        <f t="shared" ca="1" si="406"/>
        <v>772.07575890571354</v>
      </c>
      <c r="M913" s="306">
        <f t="shared" ca="1" si="422"/>
        <v>-1.4822421576932634</v>
      </c>
      <c r="N913" s="304">
        <f t="shared" ca="1" si="423"/>
        <v>-84.926219852188623</v>
      </c>
      <c r="P913" s="310">
        <f t="shared" ca="1" si="424"/>
        <v>23</v>
      </c>
      <c r="Q913" s="304">
        <f t="shared" ca="1" si="425"/>
        <v>0</v>
      </c>
      <c r="R913" s="306">
        <f t="shared" ca="1" si="426"/>
        <v>0</v>
      </c>
      <c r="S913" s="307">
        <f t="shared" ca="1" si="427"/>
        <v>7.2810000000000015</v>
      </c>
      <c r="T913" s="304">
        <f t="shared" ca="1" si="407"/>
        <v>71.426610000000025</v>
      </c>
      <c r="U913" s="311">
        <f t="shared" ca="1" si="408"/>
        <v>0</v>
      </c>
      <c r="V913" s="306">
        <f t="shared" ca="1" si="409"/>
        <v>1.2259285861300697</v>
      </c>
      <c r="W913" s="304">
        <f t="shared" ca="1" si="410"/>
        <v>57.908105723680912</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1.8182762472014034</v>
      </c>
      <c r="AH913" s="304">
        <f t="shared" ca="1" si="434"/>
        <v>-7.9532840252110653</v>
      </c>
    </row>
    <row r="914" spans="1:34" x14ac:dyDescent="0.2">
      <c r="A914" s="347">
        <f t="shared" ca="1" si="412"/>
        <v>1E-4</v>
      </c>
      <c r="B914" s="304">
        <f t="shared" ca="1" si="413"/>
        <v>34.738300000001495</v>
      </c>
      <c r="D914" s="306">
        <f t="shared" ca="1" si="414"/>
        <v>-0.70337929522326592</v>
      </c>
      <c r="E914" s="307">
        <f t="shared" ca="1" si="415"/>
        <v>-1.8878463142250288</v>
      </c>
      <c r="F914" s="304">
        <f t="shared" ca="1" si="416"/>
        <v>2.0146230761812007</v>
      </c>
      <c r="G914" s="306">
        <f t="shared" ca="1" si="417"/>
        <v>10.609467058546805</v>
      </c>
      <c r="H914" s="307">
        <f t="shared" ca="1" si="418"/>
        <v>-119.49529812415651</v>
      </c>
      <c r="I914" s="304">
        <f t="shared" ca="1" si="419"/>
        <v>119.96535777068074</v>
      </c>
      <c r="J914" s="306">
        <f t="shared" ca="1" si="420"/>
        <v>772.03857426345655</v>
      </c>
      <c r="K914" s="307">
        <f t="shared" ca="1" si="421"/>
        <v>-7.5893725046626601</v>
      </c>
      <c r="L914" s="304">
        <f t="shared" ca="1" si="406"/>
        <v>772.07587627497151</v>
      </c>
      <c r="M914" s="306">
        <f t="shared" ca="1" si="422"/>
        <v>-1.4822428808865842</v>
      </c>
      <c r="N914" s="304">
        <f t="shared" ca="1" si="423"/>
        <v>-84.926261288113665</v>
      </c>
      <c r="P914" s="310">
        <f t="shared" ca="1" si="424"/>
        <v>23</v>
      </c>
      <c r="Q914" s="304">
        <f t="shared" ca="1" si="425"/>
        <v>0</v>
      </c>
      <c r="R914" s="306">
        <f t="shared" ca="1" si="426"/>
        <v>0</v>
      </c>
      <c r="S914" s="307">
        <f t="shared" ca="1" si="427"/>
        <v>7.2810000000000015</v>
      </c>
      <c r="T914" s="304">
        <f t="shared" ca="1" si="407"/>
        <v>71.426610000000025</v>
      </c>
      <c r="U914" s="311">
        <f t="shared" ca="1" si="408"/>
        <v>0</v>
      </c>
      <c r="V914" s="306">
        <f t="shared" ca="1" si="409"/>
        <v>1.2259300510570172</v>
      </c>
      <c r="W914" s="304">
        <f t="shared" ca="1" si="410"/>
        <v>57.908350457493171</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1.8182432616575177</v>
      </c>
      <c r="AH914" s="304">
        <f t="shared" ca="1" si="434"/>
        <v>-7.9533176381926793</v>
      </c>
    </row>
    <row r="915" spans="1:34" x14ac:dyDescent="0.2">
      <c r="A915" s="347">
        <f t="shared" ca="1" si="412"/>
        <v>1E-4</v>
      </c>
      <c r="B915" s="304">
        <f t="shared" ca="1" si="413"/>
        <v>34.738400000001498</v>
      </c>
      <c r="D915" s="306">
        <f t="shared" ca="1" si="414"/>
        <v>-0.70337653860310201</v>
      </c>
      <c r="E915" s="307">
        <f t="shared" ca="1" si="415"/>
        <v>-1.8878123245874443</v>
      </c>
      <c r="F915" s="304">
        <f t="shared" ca="1" si="416"/>
        <v>2.0145902630365145</v>
      </c>
      <c r="G915" s="306">
        <f t="shared" ca="1" si="417"/>
        <v>10.609396720892946</v>
      </c>
      <c r="H915" s="307">
        <f t="shared" ca="1" si="418"/>
        <v>-119.49548690538896</v>
      </c>
      <c r="I915" s="304">
        <f t="shared" ca="1" si="419"/>
        <v>119.96553959173976</v>
      </c>
      <c r="J915" s="306">
        <f t="shared" ca="1" si="420"/>
        <v>772.03857426345655</v>
      </c>
      <c r="K915" s="307">
        <f t="shared" ca="1" si="421"/>
        <v>-7.6013220439141378</v>
      </c>
      <c r="L915" s="304">
        <f t="shared" ca="1" si="406"/>
        <v>772.07599382934188</v>
      </c>
      <c r="M915" s="306">
        <f t="shared" ca="1" si="422"/>
        <v>-1.4822436040729181</v>
      </c>
      <c r="N915" s="304">
        <f t="shared" ca="1" si="423"/>
        <v>-84.9263027236384</v>
      </c>
      <c r="P915" s="310">
        <f t="shared" ca="1" si="424"/>
        <v>23</v>
      </c>
      <c r="Q915" s="304">
        <f t="shared" ca="1" si="425"/>
        <v>0</v>
      </c>
      <c r="R915" s="306">
        <f t="shared" ca="1" si="426"/>
        <v>0</v>
      </c>
      <c r="S915" s="307">
        <f t="shared" ca="1" si="427"/>
        <v>7.2810000000000015</v>
      </c>
      <c r="T915" s="304">
        <f t="shared" ca="1" si="407"/>
        <v>71.426610000000025</v>
      </c>
      <c r="U915" s="311">
        <f t="shared" ca="1" si="408"/>
        <v>0</v>
      </c>
      <c r="V915" s="306">
        <f t="shared" ca="1" si="409"/>
        <v>1.2259315159880302</v>
      </c>
      <c r="W915" s="304">
        <f t="shared" ca="1" si="410"/>
        <v>57.908595188998582</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1.8182102764192969</v>
      </c>
      <c r="AH915" s="304">
        <f t="shared" ca="1" si="434"/>
        <v>-7.9533512508574589</v>
      </c>
    </row>
    <row r="916" spans="1:34" x14ac:dyDescent="0.2">
      <c r="A916" s="347">
        <f t="shared" ca="1" si="412"/>
        <v>1E-4</v>
      </c>
      <c r="B916" s="304">
        <f t="shared" ca="1" si="413"/>
        <v>34.738500000001501</v>
      </c>
      <c r="D916" s="306">
        <f t="shared" ca="1" si="414"/>
        <v>-0.7033737819614756</v>
      </c>
      <c r="E916" s="307">
        <f t="shared" ca="1" si="415"/>
        <v>-1.8877783352702089</v>
      </c>
      <c r="F916" s="304">
        <f t="shared" ca="1" si="416"/>
        <v>2.0145574502273074</v>
      </c>
      <c r="G916" s="306">
        <f t="shared" ca="1" si="417"/>
        <v>10.60932638351475</v>
      </c>
      <c r="H916" s="307">
        <f t="shared" ca="1" si="418"/>
        <v>-119.49567568322249</v>
      </c>
      <c r="I916" s="304">
        <f t="shared" ca="1" si="419"/>
        <v>119.96572140950028</v>
      </c>
      <c r="J916" s="306">
        <f t="shared" ca="1" si="420"/>
        <v>772.03857426345655</v>
      </c>
      <c r="K916" s="307">
        <f t="shared" ca="1" si="421"/>
        <v>-7.613271602043568</v>
      </c>
      <c r="L916" s="304">
        <f t="shared" ca="1" si="406"/>
        <v>772.07611156882535</v>
      </c>
      <c r="M916" s="306">
        <f t="shared" ca="1" si="422"/>
        <v>-1.4822443272522656</v>
      </c>
      <c r="N916" s="304">
        <f t="shared" ca="1" si="423"/>
        <v>-84.926344158762845</v>
      </c>
      <c r="P916" s="310">
        <f t="shared" ca="1" si="424"/>
        <v>23</v>
      </c>
      <c r="Q916" s="304">
        <f t="shared" ca="1" si="425"/>
        <v>0</v>
      </c>
      <c r="R916" s="306">
        <f t="shared" ca="1" si="426"/>
        <v>0</v>
      </c>
      <c r="S916" s="307">
        <f t="shared" ca="1" si="427"/>
        <v>7.2810000000000015</v>
      </c>
      <c r="T916" s="304">
        <f t="shared" ca="1" si="407"/>
        <v>71.426610000000025</v>
      </c>
      <c r="U916" s="311">
        <f t="shared" ca="1" si="408"/>
        <v>0</v>
      </c>
      <c r="V916" s="306">
        <f t="shared" ca="1" si="409"/>
        <v>1.2259329809231088</v>
      </c>
      <c r="W916" s="304">
        <f t="shared" ca="1" si="410"/>
        <v>57.908839918197145</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1.8181772914867338</v>
      </c>
      <c r="AH916" s="304">
        <f t="shared" ca="1" si="434"/>
        <v>-7.9533848632054074</v>
      </c>
    </row>
    <row r="917" spans="1:34" x14ac:dyDescent="0.2">
      <c r="A917" s="347">
        <f t="shared" ca="1" si="412"/>
        <v>1E-4</v>
      </c>
      <c r="B917" s="304">
        <f t="shared" ca="1" si="413"/>
        <v>34.738600000001504</v>
      </c>
      <c r="D917" s="306">
        <f t="shared" ca="1" si="414"/>
        <v>-0.70337102529838458</v>
      </c>
      <c r="E917" s="307">
        <f t="shared" ca="1" si="415"/>
        <v>-1.8877443462733208</v>
      </c>
      <c r="F917" s="304">
        <f t="shared" ca="1" si="416"/>
        <v>2.014524637753579</v>
      </c>
      <c r="G917" s="306">
        <f t="shared" ca="1" si="417"/>
        <v>10.60925604641222</v>
      </c>
      <c r="H917" s="307">
        <f t="shared" ca="1" si="418"/>
        <v>-119.49586445765712</v>
      </c>
      <c r="I917" s="304">
        <f t="shared" ca="1" si="419"/>
        <v>119.96590322396233</v>
      </c>
      <c r="J917" s="306">
        <f t="shared" ca="1" si="420"/>
        <v>772.03857426345655</v>
      </c>
      <c r="K917" s="307">
        <f t="shared" ca="1" si="421"/>
        <v>-7.6252211790506124</v>
      </c>
      <c r="L917" s="304">
        <f t="shared" ca="1" si="406"/>
        <v>772.0762294934226</v>
      </c>
      <c r="M917" s="306">
        <f t="shared" ca="1" si="422"/>
        <v>-1.4822450504246267</v>
      </c>
      <c r="N917" s="304">
        <f t="shared" ca="1" si="423"/>
        <v>-84.926385593486998</v>
      </c>
      <c r="P917" s="310">
        <f t="shared" ca="1" si="424"/>
        <v>23</v>
      </c>
      <c r="Q917" s="304">
        <f t="shared" ca="1" si="425"/>
        <v>0</v>
      </c>
      <c r="R917" s="306">
        <f t="shared" ca="1" si="426"/>
        <v>0</v>
      </c>
      <c r="S917" s="307">
        <f t="shared" ca="1" si="427"/>
        <v>7.2810000000000015</v>
      </c>
      <c r="T917" s="304">
        <f t="shared" ca="1" si="407"/>
        <v>71.426610000000025</v>
      </c>
      <c r="U917" s="311">
        <f t="shared" ca="1" si="408"/>
        <v>0</v>
      </c>
      <c r="V917" s="306">
        <f t="shared" ca="1" si="409"/>
        <v>1.2259344458622525</v>
      </c>
      <c r="W917" s="304">
        <f t="shared" ca="1" si="410"/>
        <v>57.909084645088853</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1.8181443068598311</v>
      </c>
      <c r="AH917" s="304">
        <f t="shared" ca="1" si="434"/>
        <v>-7.953418475236524</v>
      </c>
    </row>
    <row r="918" spans="1:34" x14ac:dyDescent="0.2">
      <c r="A918" s="347">
        <f t="shared" ca="1" si="412"/>
        <v>1E-4</v>
      </c>
      <c r="B918" s="304">
        <f t="shared" ca="1" si="413"/>
        <v>34.738700000001508</v>
      </c>
      <c r="D918" s="306">
        <f t="shared" ca="1" si="414"/>
        <v>-0.70336826861383028</v>
      </c>
      <c r="E918" s="307">
        <f t="shared" ca="1" si="415"/>
        <v>-1.88771035759678</v>
      </c>
      <c r="F918" s="304">
        <f t="shared" ca="1" si="416"/>
        <v>2.014491825615329</v>
      </c>
      <c r="G918" s="306">
        <f t="shared" ca="1" si="417"/>
        <v>10.609185709585359</v>
      </c>
      <c r="H918" s="307">
        <f t="shared" ca="1" si="418"/>
        <v>-119.49605322869289</v>
      </c>
      <c r="I918" s="304">
        <f t="shared" ca="1" si="419"/>
        <v>119.96608503512596</v>
      </c>
      <c r="J918" s="306">
        <f t="shared" ca="1" si="420"/>
        <v>772.03857426345655</v>
      </c>
      <c r="K918" s="307">
        <f t="shared" ca="1" si="421"/>
        <v>-7.6371707749349298</v>
      </c>
      <c r="L918" s="304">
        <f t="shared" ca="1" si="406"/>
        <v>772.07634760313454</v>
      </c>
      <c r="M918" s="306">
        <f t="shared" ca="1" si="422"/>
        <v>-1.4822457735900012</v>
      </c>
      <c r="N918" s="304">
        <f t="shared" ca="1" si="423"/>
        <v>-84.926427027810846</v>
      </c>
      <c r="P918" s="310">
        <f t="shared" ca="1" si="424"/>
        <v>23</v>
      </c>
      <c r="Q918" s="304">
        <f t="shared" ca="1" si="425"/>
        <v>0</v>
      </c>
      <c r="R918" s="306">
        <f t="shared" ca="1" si="426"/>
        <v>0</v>
      </c>
      <c r="S918" s="307">
        <f t="shared" ca="1" si="427"/>
        <v>7.2810000000000015</v>
      </c>
      <c r="T918" s="304">
        <f t="shared" ca="1" si="407"/>
        <v>71.426610000000025</v>
      </c>
      <c r="U918" s="311">
        <f t="shared" ca="1" si="408"/>
        <v>0</v>
      </c>
      <c r="V918" s="306">
        <f t="shared" ca="1" si="409"/>
        <v>1.2259359108054622</v>
      </c>
      <c r="W918" s="304">
        <f t="shared" ca="1" si="410"/>
        <v>57.909329369673735</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1.8181113225385896</v>
      </c>
      <c r="AH918" s="304">
        <f t="shared" ca="1" si="434"/>
        <v>-7.9534520869508096</v>
      </c>
    </row>
    <row r="919" spans="1:34" x14ac:dyDescent="0.2">
      <c r="A919" s="347">
        <f t="shared" ca="1" si="412"/>
        <v>1E-4</v>
      </c>
      <c r="B919" s="304">
        <f t="shared" ca="1" si="413"/>
        <v>34.738800000001511</v>
      </c>
      <c r="D919" s="306">
        <f t="shared" ca="1" si="414"/>
        <v>-0.70336551190781604</v>
      </c>
      <c r="E919" s="307">
        <f t="shared" ca="1" si="415"/>
        <v>-1.8876763692405865</v>
      </c>
      <c r="F919" s="304">
        <f t="shared" ca="1" si="416"/>
        <v>2.0144590138125587</v>
      </c>
      <c r="G919" s="306">
        <f t="shared" ca="1" si="417"/>
        <v>10.609115373034168</v>
      </c>
      <c r="H919" s="307">
        <f t="shared" ca="1" si="418"/>
        <v>-119.49624199632981</v>
      </c>
      <c r="I919" s="304">
        <f t="shared" ca="1" si="419"/>
        <v>119.96626684299119</v>
      </c>
      <c r="J919" s="306">
        <f t="shared" ca="1" si="420"/>
        <v>772.03857426345655</v>
      </c>
      <c r="K919" s="307">
        <f t="shared" ca="1" si="421"/>
        <v>-7.649120389696181</v>
      </c>
      <c r="L919" s="304">
        <f t="shared" ca="1" si="406"/>
        <v>772.07646589796184</v>
      </c>
      <c r="M919" s="306">
        <f t="shared" ca="1" si="422"/>
        <v>-1.4822464967483895</v>
      </c>
      <c r="N919" s="304">
        <f t="shared" ca="1" si="423"/>
        <v>-84.926468461734416</v>
      </c>
      <c r="P919" s="310">
        <f t="shared" ca="1" si="424"/>
        <v>23</v>
      </c>
      <c r="Q919" s="304">
        <f t="shared" ca="1" si="425"/>
        <v>0</v>
      </c>
      <c r="R919" s="306">
        <f t="shared" ca="1" si="426"/>
        <v>0</v>
      </c>
      <c r="S919" s="307">
        <f t="shared" ca="1" si="427"/>
        <v>7.2810000000000015</v>
      </c>
      <c r="T919" s="304">
        <f t="shared" ca="1" si="407"/>
        <v>71.426610000000025</v>
      </c>
      <c r="U919" s="311">
        <f t="shared" ca="1" si="408"/>
        <v>0</v>
      </c>
      <c r="V919" s="306">
        <f t="shared" ca="1" si="409"/>
        <v>1.225937375752737</v>
      </c>
      <c r="W919" s="304">
        <f t="shared" ca="1" si="410"/>
        <v>57.909574091951797</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1.8180783385230024</v>
      </c>
      <c r="AH919" s="304">
        <f t="shared" ca="1" si="434"/>
        <v>-7.953485698348266</v>
      </c>
    </row>
    <row r="920" spans="1:34" x14ac:dyDescent="0.2">
      <c r="A920" s="347">
        <f t="shared" ca="1" si="412"/>
        <v>1E-4</v>
      </c>
      <c r="B920" s="304">
        <f t="shared" ca="1" si="413"/>
        <v>34.738900000001514</v>
      </c>
      <c r="D920" s="306">
        <f t="shared" ca="1" si="414"/>
        <v>-0.70336275518034008</v>
      </c>
      <c r="E920" s="307">
        <f t="shared" ca="1" si="415"/>
        <v>-1.8876423812047358</v>
      </c>
      <c r="F920" s="304">
        <f t="shared" ca="1" si="416"/>
        <v>2.0144262023452644</v>
      </c>
      <c r="G920" s="306">
        <f t="shared" ca="1" si="417"/>
        <v>10.60904503675865</v>
      </c>
      <c r="H920" s="307">
        <f t="shared" ca="1" si="418"/>
        <v>-119.49643076056793</v>
      </c>
      <c r="I920" s="304">
        <f t="shared" ca="1" si="419"/>
        <v>119.96644864755804</v>
      </c>
      <c r="J920" s="306">
        <f t="shared" ca="1" si="420"/>
        <v>772.03857426345655</v>
      </c>
      <c r="K920" s="307">
        <f t="shared" ca="1" si="421"/>
        <v>-7.6610700233340259</v>
      </c>
      <c r="L920" s="304">
        <f t="shared" ca="1" si="406"/>
        <v>772.07658437790553</v>
      </c>
      <c r="M920" s="306">
        <f t="shared" ca="1" si="422"/>
        <v>-1.4822472198997916</v>
      </c>
      <c r="N920" s="304">
        <f t="shared" ca="1" si="423"/>
        <v>-84.926509895257709</v>
      </c>
      <c r="P920" s="310">
        <f t="shared" ca="1" si="424"/>
        <v>23</v>
      </c>
      <c r="Q920" s="304">
        <f t="shared" ca="1" si="425"/>
        <v>0</v>
      </c>
      <c r="R920" s="306">
        <f t="shared" ca="1" si="426"/>
        <v>0</v>
      </c>
      <c r="S920" s="307">
        <f t="shared" ca="1" si="427"/>
        <v>7.2810000000000015</v>
      </c>
      <c r="T920" s="304">
        <f t="shared" ca="1" si="407"/>
        <v>71.426610000000025</v>
      </c>
      <c r="U920" s="311">
        <f t="shared" ca="1" si="408"/>
        <v>0</v>
      </c>
      <c r="V920" s="306">
        <f t="shared" ca="1" si="409"/>
        <v>1.225938840704077</v>
      </c>
      <c r="W920" s="304">
        <f t="shared" ca="1" si="410"/>
        <v>57.909818811922996</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1.8180453548130728</v>
      </c>
      <c r="AH920" s="304">
        <f t="shared" ca="1" si="434"/>
        <v>-7.953519309428895</v>
      </c>
    </row>
    <row r="921" spans="1:34" x14ac:dyDescent="0.2">
      <c r="A921" s="347">
        <f t="shared" ca="1" si="412"/>
        <v>1E-4</v>
      </c>
      <c r="B921" s="304">
        <f t="shared" ca="1" si="413"/>
        <v>34.739000000001518</v>
      </c>
      <c r="D921" s="306">
        <f t="shared" ca="1" si="414"/>
        <v>-0.70335999843140329</v>
      </c>
      <c r="E921" s="307">
        <f t="shared" ca="1" si="415"/>
        <v>-1.8876083934892343</v>
      </c>
      <c r="F921" s="304">
        <f t="shared" ca="1" si="416"/>
        <v>2.014393391213452</v>
      </c>
      <c r="G921" s="306">
        <f t="shared" ca="1" si="417"/>
        <v>10.608974700758806</v>
      </c>
      <c r="H921" s="307">
        <f t="shared" ca="1" si="418"/>
        <v>-119.49661952140728</v>
      </c>
      <c r="I921" s="304">
        <f t="shared" ca="1" si="419"/>
        <v>119.96663044882654</v>
      </c>
      <c r="J921" s="306">
        <f t="shared" ca="1" si="420"/>
        <v>772.03857426345655</v>
      </c>
      <c r="K921" s="307">
        <f t="shared" ca="1" si="421"/>
        <v>-7.6730196758481251</v>
      </c>
      <c r="L921" s="304">
        <f t="shared" ca="1" si="406"/>
        <v>772.07670304296619</v>
      </c>
      <c r="M921" s="306">
        <f t="shared" ca="1" si="422"/>
        <v>-1.4822479430442075</v>
      </c>
      <c r="N921" s="304">
        <f t="shared" ca="1" si="423"/>
        <v>-84.926551328380711</v>
      </c>
      <c r="P921" s="310">
        <f t="shared" ca="1" si="424"/>
        <v>23</v>
      </c>
      <c r="Q921" s="304">
        <f t="shared" ca="1" si="425"/>
        <v>0</v>
      </c>
      <c r="R921" s="306">
        <f t="shared" ca="1" si="426"/>
        <v>0</v>
      </c>
      <c r="S921" s="307">
        <f t="shared" ca="1" si="427"/>
        <v>7.2810000000000015</v>
      </c>
      <c r="T921" s="304">
        <f t="shared" ca="1" si="407"/>
        <v>71.426610000000025</v>
      </c>
      <c r="U921" s="311">
        <f t="shared" ca="1" si="408"/>
        <v>0</v>
      </c>
      <c r="V921" s="306">
        <f t="shared" ca="1" si="409"/>
        <v>1.2259403056594826</v>
      </c>
      <c r="W921" s="304">
        <f t="shared" ca="1" si="410"/>
        <v>57.910063529587362</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1.8180123714088063</v>
      </c>
      <c r="AH921" s="304">
        <f t="shared" ca="1" si="434"/>
        <v>-7.9535529201926911</v>
      </c>
    </row>
    <row r="922" spans="1:34" x14ac:dyDescent="0.2">
      <c r="A922" s="347">
        <f t="shared" ca="1" si="412"/>
        <v>1E-4</v>
      </c>
      <c r="B922" s="304">
        <f t="shared" ca="1" si="413"/>
        <v>34.739100000001521</v>
      </c>
      <c r="D922" s="306">
        <f t="shared" ca="1" si="414"/>
        <v>-0.7033572416610071</v>
      </c>
      <c r="E922" s="307">
        <f t="shared" ca="1" si="415"/>
        <v>-1.88757440609408</v>
      </c>
      <c r="F922" s="304">
        <f t="shared" ca="1" si="416"/>
        <v>2.0143605804171205</v>
      </c>
      <c r="G922" s="306">
        <f t="shared" ca="1" si="417"/>
        <v>10.60890436503464</v>
      </c>
      <c r="H922" s="307">
        <f t="shared" ca="1" si="418"/>
        <v>-119.49680827884789</v>
      </c>
      <c r="I922" s="304">
        <f t="shared" ca="1" si="419"/>
        <v>119.96681224679675</v>
      </c>
      <c r="J922" s="306">
        <f t="shared" ca="1" si="420"/>
        <v>772.03857426345655</v>
      </c>
      <c r="K922" s="307">
        <f t="shared" ca="1" si="421"/>
        <v>-7.6849693472381375</v>
      </c>
      <c r="L922" s="304">
        <f t="shared" ca="1" si="406"/>
        <v>772.07682189314471</v>
      </c>
      <c r="M922" s="306">
        <f t="shared" ca="1" si="422"/>
        <v>-1.4822486661816372</v>
      </c>
      <c r="N922" s="304">
        <f t="shared" ca="1" si="423"/>
        <v>-84.92659276110345</v>
      </c>
      <c r="P922" s="310">
        <f t="shared" ca="1" si="424"/>
        <v>23</v>
      </c>
      <c r="Q922" s="304">
        <f t="shared" ca="1" si="425"/>
        <v>0</v>
      </c>
      <c r="R922" s="306">
        <f t="shared" ca="1" si="426"/>
        <v>0</v>
      </c>
      <c r="S922" s="307">
        <f t="shared" ca="1" si="427"/>
        <v>7.2810000000000015</v>
      </c>
      <c r="T922" s="304">
        <f t="shared" ca="1" si="407"/>
        <v>71.426610000000025</v>
      </c>
      <c r="U922" s="311">
        <f t="shared" ca="1" si="408"/>
        <v>0</v>
      </c>
      <c r="V922" s="306">
        <f t="shared" ca="1" si="409"/>
        <v>1.2259417706189539</v>
      </c>
      <c r="W922" s="304">
        <f t="shared" ca="1" si="410"/>
        <v>57.91030824494495</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1.8179793883101976</v>
      </c>
      <c r="AH922" s="304">
        <f t="shared" ca="1" si="434"/>
        <v>-7.953586530639658</v>
      </c>
    </row>
    <row r="923" spans="1:34" x14ac:dyDescent="0.2">
      <c r="A923" s="347">
        <f t="shared" ca="1" si="412"/>
        <v>1E-4</v>
      </c>
      <c r="B923" s="304">
        <f t="shared" ca="1" si="413"/>
        <v>34.739200000001524</v>
      </c>
      <c r="D923" s="306">
        <f t="shared" ca="1" si="414"/>
        <v>-0.70335448486915386</v>
      </c>
      <c r="E923" s="307">
        <f t="shared" ca="1" si="415"/>
        <v>-1.8875404190192624</v>
      </c>
      <c r="F923" s="304">
        <f t="shared" ca="1" si="416"/>
        <v>2.0143277699562616</v>
      </c>
      <c r="G923" s="306">
        <f t="shared" ca="1" si="417"/>
        <v>10.608834029586152</v>
      </c>
      <c r="H923" s="307">
        <f t="shared" ca="1" si="418"/>
        <v>-119.49699703288979</v>
      </c>
      <c r="I923" s="304">
        <f t="shared" ca="1" si="419"/>
        <v>119.96699404146867</v>
      </c>
      <c r="J923" s="306">
        <f t="shared" ca="1" si="420"/>
        <v>772.03857426345655</v>
      </c>
      <c r="K923" s="307">
        <f t="shared" ca="1" si="421"/>
        <v>-7.696919037503724</v>
      </c>
      <c r="L923" s="304">
        <f t="shared" ca="1" si="406"/>
        <v>772.07694092844179</v>
      </c>
      <c r="M923" s="306">
        <f t="shared" ca="1" si="422"/>
        <v>-1.4822493893120812</v>
      </c>
      <c r="N923" s="304">
        <f t="shared" ca="1" si="423"/>
        <v>-84.926634193425926</v>
      </c>
      <c r="P923" s="310">
        <f t="shared" ca="1" si="424"/>
        <v>23</v>
      </c>
      <c r="Q923" s="304">
        <f t="shared" ca="1" si="425"/>
        <v>0</v>
      </c>
      <c r="R923" s="306">
        <f t="shared" ca="1" si="426"/>
        <v>0</v>
      </c>
      <c r="S923" s="307">
        <f t="shared" ca="1" si="427"/>
        <v>7.2810000000000015</v>
      </c>
      <c r="T923" s="304">
        <f t="shared" ca="1" si="407"/>
        <v>71.426610000000025</v>
      </c>
      <c r="U923" s="311">
        <f t="shared" ca="1" si="408"/>
        <v>0</v>
      </c>
      <c r="V923" s="306">
        <f t="shared" ca="1" si="409"/>
        <v>1.2259432355824895</v>
      </c>
      <c r="W923" s="304">
        <f t="shared" ca="1" si="410"/>
        <v>57.910552957995655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1.8179464055172403</v>
      </c>
      <c r="AH923" s="304">
        <f t="shared" ca="1" si="434"/>
        <v>-7.9536201407698037</v>
      </c>
    </row>
    <row r="924" spans="1:34" x14ac:dyDescent="0.2">
      <c r="A924" s="347">
        <f t="shared" ca="1" si="412"/>
        <v>1E-4</v>
      </c>
      <c r="B924" s="304">
        <f t="shared" ca="1" si="413"/>
        <v>34.739300000001528</v>
      </c>
      <c r="D924" s="306">
        <f t="shared" ca="1" si="414"/>
        <v>-0.70335172805584001</v>
      </c>
      <c r="E924" s="307">
        <f t="shared" ca="1" si="415"/>
        <v>-1.8875064322647983</v>
      </c>
      <c r="F924" s="304">
        <f t="shared" ca="1" si="416"/>
        <v>2.014294959830889</v>
      </c>
      <c r="G924" s="306">
        <f t="shared" ca="1" si="417"/>
        <v>10.608763694413346</v>
      </c>
      <c r="H924" s="307">
        <f t="shared" ca="1" si="418"/>
        <v>-119.49718578353303</v>
      </c>
      <c r="I924" s="304">
        <f t="shared" ca="1" si="419"/>
        <v>119.96717583284233</v>
      </c>
      <c r="J924" s="306">
        <f t="shared" ca="1" si="420"/>
        <v>772.03857426345655</v>
      </c>
      <c r="K924" s="307">
        <f t="shared" ca="1" si="421"/>
        <v>-7.7088687466445451</v>
      </c>
      <c r="L924" s="304">
        <f t="shared" ca="1" si="406"/>
        <v>772.07706014885821</v>
      </c>
      <c r="M924" s="306">
        <f t="shared" ca="1" si="422"/>
        <v>-1.4822501124355392</v>
      </c>
      <c r="N924" s="304">
        <f t="shared" ca="1" si="423"/>
        <v>-84.926675625348139</v>
      </c>
      <c r="P924" s="310">
        <f t="shared" ca="1" si="424"/>
        <v>23</v>
      </c>
      <c r="Q924" s="304">
        <f t="shared" ca="1" si="425"/>
        <v>0</v>
      </c>
      <c r="R924" s="306">
        <f t="shared" ca="1" si="426"/>
        <v>0</v>
      </c>
      <c r="S924" s="307">
        <f t="shared" ca="1" si="427"/>
        <v>7.2810000000000015</v>
      </c>
      <c r="T924" s="304">
        <f t="shared" ca="1" si="407"/>
        <v>71.426610000000025</v>
      </c>
      <c r="U924" s="311">
        <f t="shared" ca="1" si="408"/>
        <v>0</v>
      </c>
      <c r="V924" s="306">
        <f t="shared" ca="1" si="409"/>
        <v>1.2259447005500914</v>
      </c>
      <c r="W924" s="304">
        <f t="shared" ca="1" si="410"/>
        <v>57.910797668739598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1.8179134230299496</v>
      </c>
      <c r="AH924" s="304">
        <f t="shared" ca="1" si="434"/>
        <v>-7.9536537505831131</v>
      </c>
    </row>
    <row r="925" spans="1:34" x14ac:dyDescent="0.2">
      <c r="A925" s="347">
        <f t="shared" ca="1" si="412"/>
        <v>1E-4</v>
      </c>
      <c r="B925" s="304">
        <f t="shared" ca="1" si="413"/>
        <v>34.739400000001531</v>
      </c>
      <c r="D925" s="306">
        <f t="shared" ca="1" si="414"/>
        <v>-0.70334897122107032</v>
      </c>
      <c r="E925" s="307">
        <f t="shared" ca="1" si="415"/>
        <v>-1.8874724458306709</v>
      </c>
      <c r="F925" s="304">
        <f t="shared" ca="1" si="416"/>
        <v>2.0142621500409903</v>
      </c>
      <c r="G925" s="306">
        <f t="shared" ca="1" si="417"/>
        <v>10.608693359516224</v>
      </c>
      <c r="H925" s="307">
        <f t="shared" ca="1" si="418"/>
        <v>-119.49737453077761</v>
      </c>
      <c r="I925" s="304">
        <f t="shared" ca="1" si="419"/>
        <v>119.96735762091778</v>
      </c>
      <c r="J925" s="306">
        <f t="shared" ca="1" si="420"/>
        <v>772.03857426345655</v>
      </c>
      <c r="K925" s="307">
        <f t="shared" ca="1" si="421"/>
        <v>-7.7208184746602608</v>
      </c>
      <c r="L925" s="304">
        <f t="shared" ca="1" si="406"/>
        <v>772.07717955439489</v>
      </c>
      <c r="M925" s="306">
        <f t="shared" ca="1" si="422"/>
        <v>-1.4822508355520116</v>
      </c>
      <c r="N925" s="304">
        <f t="shared" ca="1" si="423"/>
        <v>-84.926717056870103</v>
      </c>
      <c r="P925" s="310">
        <f t="shared" ca="1" si="424"/>
        <v>23</v>
      </c>
      <c r="Q925" s="304">
        <f t="shared" ca="1" si="425"/>
        <v>0</v>
      </c>
      <c r="R925" s="306">
        <f t="shared" ca="1" si="426"/>
        <v>0</v>
      </c>
      <c r="S925" s="307">
        <f t="shared" ca="1" si="427"/>
        <v>7.2810000000000015</v>
      </c>
      <c r="T925" s="304">
        <f t="shared" ca="1" si="407"/>
        <v>71.426610000000025</v>
      </c>
      <c r="U925" s="311">
        <f t="shared" ca="1" si="408"/>
        <v>0</v>
      </c>
      <c r="V925" s="306">
        <f t="shared" ca="1" si="409"/>
        <v>1.2259461655217581</v>
      </c>
      <c r="W925" s="304">
        <f t="shared" ca="1" si="410"/>
        <v>57.911042377176727</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1.8178804408483078</v>
      </c>
      <c r="AH925" s="304">
        <f t="shared" ca="1" si="434"/>
        <v>-7.9536873600796021</v>
      </c>
    </row>
    <row r="926" spans="1:34" x14ac:dyDescent="0.2">
      <c r="A926" s="347">
        <f t="shared" ca="1" si="412"/>
        <v>1E-4</v>
      </c>
      <c r="B926" s="304">
        <f t="shared" ca="1" si="413"/>
        <v>34.739500000001534</v>
      </c>
      <c r="D926" s="306">
        <f t="shared" ca="1" si="414"/>
        <v>-0.70334621436484202</v>
      </c>
      <c r="E926" s="307">
        <f t="shared" ca="1" si="415"/>
        <v>-1.8874384597168845</v>
      </c>
      <c r="F926" s="304">
        <f t="shared" ca="1" si="416"/>
        <v>2.0142293405865681</v>
      </c>
      <c r="G926" s="306">
        <f t="shared" ca="1" si="417"/>
        <v>10.608623024894786</v>
      </c>
      <c r="H926" s="307">
        <f t="shared" ca="1" si="418"/>
        <v>-119.49756327462357</v>
      </c>
      <c r="I926" s="304">
        <f t="shared" ca="1" si="419"/>
        <v>119.96753940569504</v>
      </c>
      <c r="J926" s="306">
        <f t="shared" ca="1" si="420"/>
        <v>772.03857426345655</v>
      </c>
      <c r="K926" s="307">
        <f t="shared" ca="1" si="421"/>
        <v>-7.7327682215505309</v>
      </c>
      <c r="L926" s="304">
        <f t="shared" ca="1" si="406"/>
        <v>772.07729914505251</v>
      </c>
      <c r="M926" s="306">
        <f t="shared" ca="1" si="422"/>
        <v>-1.4822515586614984</v>
      </c>
      <c r="N926" s="304">
        <f t="shared" ca="1" si="423"/>
        <v>-84.926758487991819</v>
      </c>
      <c r="P926" s="310">
        <f t="shared" ca="1" si="424"/>
        <v>23</v>
      </c>
      <c r="Q926" s="304">
        <f t="shared" ca="1" si="425"/>
        <v>0</v>
      </c>
      <c r="R926" s="306">
        <f t="shared" ca="1" si="426"/>
        <v>0</v>
      </c>
      <c r="S926" s="307">
        <f t="shared" ca="1" si="427"/>
        <v>7.2810000000000015</v>
      </c>
      <c r="T926" s="304">
        <f t="shared" ca="1" si="407"/>
        <v>71.426610000000025</v>
      </c>
      <c r="U926" s="311">
        <f t="shared" ca="1" si="408"/>
        <v>0</v>
      </c>
      <c r="V926" s="306">
        <f t="shared" ca="1" si="409"/>
        <v>1.2259476304974899</v>
      </c>
      <c r="W926" s="304">
        <f t="shared" ca="1" si="410"/>
        <v>57.91128708330703</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1.817847458972321</v>
      </c>
      <c r="AH926" s="304">
        <f t="shared" ca="1" si="434"/>
        <v>-7.9537209692592663</v>
      </c>
    </row>
    <row r="927" spans="1:34" x14ac:dyDescent="0.2">
      <c r="A927" s="347">
        <f t="shared" ca="1" si="412"/>
        <v>1E-4</v>
      </c>
      <c r="B927" s="304">
        <f t="shared" ca="1" si="413"/>
        <v>34.739600000001538</v>
      </c>
      <c r="D927" s="306">
        <f t="shared" ca="1" si="414"/>
        <v>-0.70334345748715787</v>
      </c>
      <c r="E927" s="307">
        <f t="shared" ca="1" si="415"/>
        <v>-1.8874044739234446</v>
      </c>
      <c r="F927" s="304">
        <f t="shared" ca="1" si="416"/>
        <v>2.0141965314676282</v>
      </c>
      <c r="G927" s="306">
        <f t="shared" ca="1" si="417"/>
        <v>10.608552690549038</v>
      </c>
      <c r="H927" s="307">
        <f t="shared" ca="1" si="418"/>
        <v>-119.49775201507097</v>
      </c>
      <c r="I927" s="304">
        <f t="shared" ca="1" si="419"/>
        <v>119.96772118717415</v>
      </c>
      <c r="J927" s="306">
        <f t="shared" ca="1" si="420"/>
        <v>772.03857426345655</v>
      </c>
      <c r="K927" s="307">
        <f t="shared" ca="1" si="421"/>
        <v>-7.744717987315016</v>
      </c>
      <c r="L927" s="304">
        <f t="shared" ca="1" si="406"/>
        <v>772.07741892083186</v>
      </c>
      <c r="M927" s="306">
        <f t="shared" ca="1" si="422"/>
        <v>-1.4822522817639996</v>
      </c>
      <c r="N927" s="304">
        <f t="shared" ca="1" si="423"/>
        <v>-84.9267999187133</v>
      </c>
      <c r="P927" s="310">
        <f t="shared" ca="1" si="424"/>
        <v>23</v>
      </c>
      <c r="Q927" s="304">
        <f t="shared" ca="1" si="425"/>
        <v>0</v>
      </c>
      <c r="R927" s="306">
        <f t="shared" ca="1" si="426"/>
        <v>0</v>
      </c>
      <c r="S927" s="307">
        <f t="shared" ca="1" si="427"/>
        <v>7.2810000000000015</v>
      </c>
      <c r="T927" s="304">
        <f t="shared" ca="1" si="407"/>
        <v>71.426610000000025</v>
      </c>
      <c r="U927" s="311">
        <f t="shared" ca="1" si="408"/>
        <v>0</v>
      </c>
      <c r="V927" s="306">
        <f t="shared" ca="1" si="409"/>
        <v>1.2259490954772869</v>
      </c>
      <c r="W927" s="304">
        <f t="shared" ca="1" si="410"/>
        <v>57.911531787130556</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1.8178144774019973</v>
      </c>
      <c r="AH927" s="304">
        <f t="shared" ca="1" si="434"/>
        <v>-7.9537545781221013</v>
      </c>
    </row>
    <row r="928" spans="1:34" x14ac:dyDescent="0.2">
      <c r="A928" s="347">
        <f t="shared" ca="1" si="412"/>
        <v>1E-4</v>
      </c>
      <c r="B928" s="304">
        <f t="shared" ca="1" si="413"/>
        <v>34.739700000001541</v>
      </c>
      <c r="D928" s="306">
        <f t="shared" ca="1" si="414"/>
        <v>-0.70334070058801845</v>
      </c>
      <c r="E928" s="307">
        <f t="shared" ca="1" si="415"/>
        <v>-1.8873704884503413</v>
      </c>
      <c r="F928" s="304">
        <f t="shared" ca="1" si="416"/>
        <v>2.0141637226841627</v>
      </c>
      <c r="G928" s="306">
        <f t="shared" ca="1" si="417"/>
        <v>10.608482356478978</v>
      </c>
      <c r="H928" s="307">
        <f t="shared" ca="1" si="418"/>
        <v>-119.49794075211982</v>
      </c>
      <c r="I928" s="304">
        <f t="shared" ca="1" si="419"/>
        <v>119.96790296535512</v>
      </c>
      <c r="J928" s="306">
        <f t="shared" ca="1" si="420"/>
        <v>772.03857426345655</v>
      </c>
      <c r="K928" s="307">
        <f t="shared" ca="1" si="421"/>
        <v>-7.7566677719533752</v>
      </c>
      <c r="L928" s="304">
        <f t="shared" ca="1" si="406"/>
        <v>772.07753888173374</v>
      </c>
      <c r="M928" s="306">
        <f t="shared" ca="1" si="422"/>
        <v>-1.4822530048595153</v>
      </c>
      <c r="N928" s="304">
        <f t="shared" ca="1" si="423"/>
        <v>-84.926841349034532</v>
      </c>
      <c r="P928" s="310">
        <f t="shared" ca="1" si="424"/>
        <v>23</v>
      </c>
      <c r="Q928" s="304">
        <f t="shared" ca="1" si="425"/>
        <v>0</v>
      </c>
      <c r="R928" s="306">
        <f t="shared" ca="1" si="426"/>
        <v>0</v>
      </c>
      <c r="S928" s="307">
        <f t="shared" ca="1" si="427"/>
        <v>7.2810000000000015</v>
      </c>
      <c r="T928" s="304">
        <f t="shared" ca="1" si="407"/>
        <v>71.426610000000025</v>
      </c>
      <c r="U928" s="311">
        <f t="shared" ca="1" si="408"/>
        <v>0</v>
      </c>
      <c r="V928" s="306">
        <f t="shared" ca="1" si="409"/>
        <v>1.2259505604611494</v>
      </c>
      <c r="W928" s="304">
        <f t="shared" ca="1" si="410"/>
        <v>57.911776488647284</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1.8177814961373233</v>
      </c>
      <c r="AH928" s="304">
        <f t="shared" ca="1" si="434"/>
        <v>-7.953788186668115</v>
      </c>
    </row>
    <row r="929" spans="1:34" x14ac:dyDescent="0.2">
      <c r="A929" s="347">
        <f t="shared" ca="1" si="412"/>
        <v>1E-4</v>
      </c>
      <c r="B929" s="304">
        <f t="shared" ca="1" si="413"/>
        <v>34.739800000001544</v>
      </c>
      <c r="D929" s="306">
        <f t="shared" ca="1" si="414"/>
        <v>-0.70333794366742464</v>
      </c>
      <c r="E929" s="307">
        <f t="shared" ca="1" si="415"/>
        <v>-1.8873365032975808</v>
      </c>
      <c r="F929" s="304">
        <f t="shared" ca="1" si="416"/>
        <v>2.0141309142361776</v>
      </c>
      <c r="G929" s="306">
        <f t="shared" ca="1" si="417"/>
        <v>10.608412022684611</v>
      </c>
      <c r="H929" s="307">
        <f t="shared" ca="1" si="418"/>
        <v>-119.49812948577015</v>
      </c>
      <c r="I929" s="304">
        <f t="shared" ca="1" si="419"/>
        <v>119.96808474023801</v>
      </c>
      <c r="J929" s="306">
        <f t="shared" ca="1" si="420"/>
        <v>772.03857426345655</v>
      </c>
      <c r="K929" s="307">
        <f t="shared" ca="1" si="421"/>
        <v>-7.76861757546527</v>
      </c>
      <c r="L929" s="304">
        <f t="shared" ca="1" si="406"/>
        <v>772.07765902775907</v>
      </c>
      <c r="M929" s="306">
        <f t="shared" ca="1" si="422"/>
        <v>-1.4822537279480457</v>
      </c>
      <c r="N929" s="304">
        <f t="shared" ca="1" si="423"/>
        <v>-84.92688277895553</v>
      </c>
      <c r="P929" s="310">
        <f t="shared" ca="1" si="424"/>
        <v>23</v>
      </c>
      <c r="Q929" s="304">
        <f t="shared" ca="1" si="425"/>
        <v>0</v>
      </c>
      <c r="R929" s="306">
        <f t="shared" ca="1" si="426"/>
        <v>0</v>
      </c>
      <c r="S929" s="307">
        <f t="shared" ca="1" si="427"/>
        <v>7.2810000000000015</v>
      </c>
      <c r="T929" s="304">
        <f t="shared" ca="1" si="407"/>
        <v>71.426610000000025</v>
      </c>
      <c r="U929" s="311">
        <f t="shared" ca="1" si="408"/>
        <v>0</v>
      </c>
      <c r="V929" s="306">
        <f t="shared" ca="1" si="409"/>
        <v>1.2259520254490763</v>
      </c>
      <c r="W929" s="304">
        <f t="shared" ca="1" si="410"/>
        <v>57.912021187857206</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1.8177485151783026</v>
      </c>
      <c r="AH929" s="304">
        <f t="shared" ca="1" si="434"/>
        <v>-7.953821794897304</v>
      </c>
    </row>
    <row r="930" spans="1:34" x14ac:dyDescent="0.2">
      <c r="A930" s="347">
        <f t="shared" ca="1" si="412"/>
        <v>1E-4</v>
      </c>
      <c r="B930" s="304">
        <f t="shared" ca="1" si="413"/>
        <v>34.739900000001548</v>
      </c>
      <c r="D930" s="306">
        <f t="shared" ca="1" si="414"/>
        <v>-0.7033351867253762</v>
      </c>
      <c r="E930" s="307">
        <f t="shared" ca="1" si="415"/>
        <v>-1.8873025184651606</v>
      </c>
      <c r="F930" s="304">
        <f t="shared" ca="1" si="416"/>
        <v>2.0140981061236709</v>
      </c>
      <c r="G930" s="306">
        <f t="shared" ca="1" si="417"/>
        <v>10.608341689165938</v>
      </c>
      <c r="H930" s="307">
        <f t="shared" ca="1" si="418"/>
        <v>-119.498318216022</v>
      </c>
      <c r="I930" s="304">
        <f t="shared" ca="1" si="419"/>
        <v>119.96826651182283</v>
      </c>
      <c r="J930" s="306">
        <f t="shared" ca="1" si="420"/>
        <v>772.03857426345655</v>
      </c>
      <c r="K930" s="307">
        <f t="shared" ca="1" si="421"/>
        <v>-7.7805673978503593</v>
      </c>
      <c r="L930" s="304">
        <f t="shared" ca="1" si="406"/>
        <v>772.0777793589084</v>
      </c>
      <c r="M930" s="306">
        <f t="shared" ca="1" si="422"/>
        <v>-1.4822544510295907</v>
      </c>
      <c r="N930" s="304">
        <f t="shared" ca="1" si="423"/>
        <v>-84.926924208476308</v>
      </c>
      <c r="P930" s="310">
        <f t="shared" ca="1" si="424"/>
        <v>23</v>
      </c>
      <c r="Q930" s="304">
        <f t="shared" ca="1" si="425"/>
        <v>0</v>
      </c>
      <c r="R930" s="306">
        <f t="shared" ca="1" si="426"/>
        <v>0</v>
      </c>
      <c r="S930" s="307">
        <f t="shared" ca="1" si="427"/>
        <v>7.2810000000000015</v>
      </c>
      <c r="T930" s="304">
        <f t="shared" ca="1" si="407"/>
        <v>71.426610000000025</v>
      </c>
      <c r="U930" s="311">
        <f t="shared" ca="1" si="408"/>
        <v>0</v>
      </c>
      <c r="V930" s="306">
        <f t="shared" ca="1" si="409"/>
        <v>1.2259534904410687</v>
      </c>
      <c r="W930" s="304">
        <f t="shared" ca="1" si="410"/>
        <v>57.91226588476038</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1.8177155345249405</v>
      </c>
      <c r="AH930" s="304">
        <f t="shared" ca="1" si="434"/>
        <v>-7.9538554028096682</v>
      </c>
    </row>
    <row r="931" spans="1:34" x14ac:dyDescent="0.2">
      <c r="A931" s="347">
        <f t="shared" ca="1" si="412"/>
        <v>1E-4</v>
      </c>
      <c r="B931" s="304">
        <f t="shared" ca="1" si="413"/>
        <v>34.740000000001551</v>
      </c>
      <c r="D931" s="306">
        <f t="shared" ca="1" si="414"/>
        <v>-0.70333242976187504</v>
      </c>
      <c r="E931" s="307">
        <f t="shared" ca="1" si="415"/>
        <v>-1.8872685339530744</v>
      </c>
      <c r="F931" s="304">
        <f t="shared" ca="1" si="416"/>
        <v>2.0140652983466376</v>
      </c>
      <c r="G931" s="306">
        <f t="shared" ca="1" si="417"/>
        <v>10.608271355922962</v>
      </c>
      <c r="H931" s="307">
        <f t="shared" ca="1" si="418"/>
        <v>-119.49850694287539</v>
      </c>
      <c r="I931" s="304">
        <f t="shared" ca="1" si="419"/>
        <v>119.96844828010961</v>
      </c>
      <c r="J931" s="306">
        <f t="shared" ca="1" si="420"/>
        <v>772.03857426345655</v>
      </c>
      <c r="K931" s="307">
        <f t="shared" ca="1" si="421"/>
        <v>-7.792517239108304</v>
      </c>
      <c r="L931" s="304">
        <f t="shared" ca="1" si="406"/>
        <v>772.07789987518254</v>
      </c>
      <c r="M931" s="306">
        <f t="shared" ca="1" si="422"/>
        <v>-1.4822551741041508</v>
      </c>
      <c r="N931" s="304">
        <f t="shared" ca="1" si="423"/>
        <v>-84.926965637596879</v>
      </c>
      <c r="P931" s="310">
        <f t="shared" ca="1" si="424"/>
        <v>23</v>
      </c>
      <c r="Q931" s="304">
        <f t="shared" ca="1" si="425"/>
        <v>0</v>
      </c>
      <c r="R931" s="306">
        <f t="shared" ca="1" si="426"/>
        <v>0</v>
      </c>
      <c r="S931" s="307">
        <f t="shared" ca="1" si="427"/>
        <v>7.2810000000000015</v>
      </c>
      <c r="T931" s="304">
        <f t="shared" ca="1" si="407"/>
        <v>71.426610000000025</v>
      </c>
      <c r="U931" s="311">
        <f t="shared" ca="1" si="408"/>
        <v>0</v>
      </c>
      <c r="V931" s="306">
        <f t="shared" ca="1" si="409"/>
        <v>1.2259549554371261</v>
      </c>
      <c r="W931" s="304">
        <f t="shared" ca="1" si="410"/>
        <v>57.912510579356749</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1.8176825541772264</v>
      </c>
      <c r="AH931" s="304">
        <f t="shared" ca="1" si="434"/>
        <v>-7.9538890104052147</v>
      </c>
    </row>
    <row r="932" spans="1:34" x14ac:dyDescent="0.2">
      <c r="A932" s="347">
        <f t="shared" ca="1" si="412"/>
        <v>1E-4</v>
      </c>
      <c r="B932" s="304">
        <f t="shared" ca="1" si="413"/>
        <v>34.740100000001554</v>
      </c>
      <c r="D932" s="306">
        <f t="shared" ca="1" si="414"/>
        <v>-0.70332967277692005</v>
      </c>
      <c r="E932" s="307">
        <f t="shared" ca="1" si="415"/>
        <v>-1.8872345497613301</v>
      </c>
      <c r="F932" s="304">
        <f t="shared" ca="1" si="416"/>
        <v>2.0140324909050848</v>
      </c>
      <c r="G932" s="306">
        <f t="shared" ca="1" si="417"/>
        <v>10.608201022955685</v>
      </c>
      <c r="H932" s="307">
        <f t="shared" ca="1" si="418"/>
        <v>-119.49869566633038</v>
      </c>
      <c r="I932" s="304">
        <f t="shared" ca="1" si="419"/>
        <v>119.96863004509839</v>
      </c>
      <c r="J932" s="306">
        <f t="shared" ca="1" si="420"/>
        <v>772.03857426345655</v>
      </c>
      <c r="K932" s="307">
        <f t="shared" ca="1" si="421"/>
        <v>-7.8044670992387646</v>
      </c>
      <c r="L932" s="304">
        <f t="shared" ca="1" si="406"/>
        <v>772.0780205765825</v>
      </c>
      <c r="M932" s="306">
        <f t="shared" ca="1" si="422"/>
        <v>-1.4822558971717257</v>
      </c>
      <c r="N932" s="304">
        <f t="shared" ca="1" si="423"/>
        <v>-84.927007066317216</v>
      </c>
      <c r="P932" s="310">
        <f t="shared" ca="1" si="424"/>
        <v>23</v>
      </c>
      <c r="Q932" s="304">
        <f t="shared" ca="1" si="425"/>
        <v>0</v>
      </c>
      <c r="R932" s="306">
        <f t="shared" ca="1" si="426"/>
        <v>0</v>
      </c>
      <c r="S932" s="307">
        <f t="shared" ca="1" si="427"/>
        <v>7.2810000000000015</v>
      </c>
      <c r="T932" s="304">
        <f t="shared" ca="1" si="407"/>
        <v>71.426610000000025</v>
      </c>
      <c r="U932" s="311">
        <f t="shared" ca="1" si="408"/>
        <v>0</v>
      </c>
      <c r="V932" s="306">
        <f t="shared" ca="1" si="409"/>
        <v>1.2259564204372486</v>
      </c>
      <c r="W932" s="304">
        <f t="shared" ca="1" si="410"/>
        <v>57.912755271646361</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1.8176495741351717</v>
      </c>
      <c r="AH932" s="304">
        <f t="shared" ca="1" si="434"/>
        <v>-7.9539226176839355</v>
      </c>
    </row>
    <row r="933" spans="1:34" x14ac:dyDescent="0.2">
      <c r="A933" s="347">
        <f t="shared" ca="1" si="412"/>
        <v>1E-4</v>
      </c>
      <c r="B933" s="304">
        <f t="shared" ca="1" si="413"/>
        <v>34.740200000001558</v>
      </c>
      <c r="D933" s="306">
        <f t="shared" ca="1" si="414"/>
        <v>-0.70332691577051365</v>
      </c>
      <c r="E933" s="307">
        <f t="shared" ca="1" si="415"/>
        <v>-1.8872005658899216</v>
      </c>
      <c r="F933" s="304">
        <f t="shared" ca="1" si="416"/>
        <v>2.0139996837990077</v>
      </c>
      <c r="G933" s="306">
        <f t="shared" ca="1" si="417"/>
        <v>10.608130690264108</v>
      </c>
      <c r="H933" s="307">
        <f t="shared" ca="1" si="418"/>
        <v>-119.49888438638696</v>
      </c>
      <c r="I933" s="304">
        <f t="shared" ca="1" si="419"/>
        <v>119.96881180678919</v>
      </c>
      <c r="J933" s="306">
        <f t="shared" ca="1" si="420"/>
        <v>772.03857426345655</v>
      </c>
      <c r="K933" s="307">
        <f t="shared" ca="1" si="421"/>
        <v>-7.8164169782414001</v>
      </c>
      <c r="L933" s="304">
        <f t="shared" ca="1" si="406"/>
        <v>772.07814146310886</v>
      </c>
      <c r="M933" s="306">
        <f t="shared" ca="1" si="422"/>
        <v>-1.4822566202323157</v>
      </c>
      <c r="N933" s="304">
        <f t="shared" ca="1" si="423"/>
        <v>-84.927048494637361</v>
      </c>
      <c r="P933" s="310">
        <f t="shared" ca="1" si="424"/>
        <v>23</v>
      </c>
      <c r="Q933" s="304">
        <f t="shared" ca="1" si="425"/>
        <v>0</v>
      </c>
      <c r="R933" s="306">
        <f t="shared" ca="1" si="426"/>
        <v>0</v>
      </c>
      <c r="S933" s="307">
        <f t="shared" ca="1" si="427"/>
        <v>7.2810000000000015</v>
      </c>
      <c r="T933" s="304">
        <f t="shared" ca="1" si="407"/>
        <v>71.426610000000025</v>
      </c>
      <c r="U933" s="311">
        <f t="shared" ca="1" si="408"/>
        <v>0</v>
      </c>
      <c r="V933" s="306">
        <f t="shared" ca="1" si="409"/>
        <v>1.2259578854414361</v>
      </c>
      <c r="W933" s="304">
        <f t="shared" ca="1" si="410"/>
        <v>57.912999961629204</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1.817616594398765</v>
      </c>
      <c r="AH933" s="304">
        <f t="shared" ca="1" si="434"/>
        <v>-7.9539562246458386</v>
      </c>
    </row>
    <row r="934" spans="1:34" x14ac:dyDescent="0.2">
      <c r="A934" s="347">
        <f t="shared" ca="1" si="412"/>
        <v>1E-4</v>
      </c>
      <c r="B934" s="304">
        <f t="shared" ca="1" si="413"/>
        <v>34.740300000001561</v>
      </c>
      <c r="D934" s="306">
        <f t="shared" ca="1" si="414"/>
        <v>-0.70332415874265475</v>
      </c>
      <c r="E934" s="307">
        <f t="shared" ca="1" si="415"/>
        <v>-1.8871665823388497</v>
      </c>
      <c r="F934" s="304">
        <f t="shared" ca="1" si="416"/>
        <v>2.0139668770284076</v>
      </c>
      <c r="G934" s="306">
        <f t="shared" ca="1" si="417"/>
        <v>10.608060357848235</v>
      </c>
      <c r="H934" s="307">
        <f t="shared" ca="1" si="418"/>
        <v>-119.49907310304519</v>
      </c>
      <c r="I934" s="304">
        <f t="shared" ca="1" si="419"/>
        <v>119.96899356518203</v>
      </c>
      <c r="J934" s="306">
        <f t="shared" ca="1" si="420"/>
        <v>772.03857426345655</v>
      </c>
      <c r="K934" s="307">
        <f t="shared" ca="1" si="421"/>
        <v>-7.8283668761158713</v>
      </c>
      <c r="L934" s="304">
        <f t="shared" ca="1" si="406"/>
        <v>772.07826253476253</v>
      </c>
      <c r="M934" s="306">
        <f t="shared" ca="1" si="422"/>
        <v>-1.482257343285921</v>
      </c>
      <c r="N934" s="304">
        <f t="shared" ca="1" si="423"/>
        <v>-84.9270899225573</v>
      </c>
      <c r="P934" s="310">
        <f t="shared" ca="1" si="424"/>
        <v>23</v>
      </c>
      <c r="Q934" s="304">
        <f t="shared" ca="1" si="425"/>
        <v>0</v>
      </c>
      <c r="R934" s="306">
        <f t="shared" ca="1" si="426"/>
        <v>0</v>
      </c>
      <c r="S934" s="307">
        <f t="shared" ca="1" si="427"/>
        <v>7.2810000000000015</v>
      </c>
      <c r="T934" s="304">
        <f t="shared" ca="1" si="407"/>
        <v>71.426610000000025</v>
      </c>
      <c r="U934" s="311">
        <f t="shared" ca="1" si="408"/>
        <v>0</v>
      </c>
      <c r="V934" s="306">
        <f t="shared" ca="1" si="409"/>
        <v>1.2259593504496882</v>
      </c>
      <c r="W934" s="304">
        <f t="shared" ca="1" si="410"/>
        <v>57.913244649305241</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1.8175836149680098</v>
      </c>
      <c r="AH934" s="304">
        <f t="shared" ca="1" si="434"/>
        <v>-7.9539898312909205</v>
      </c>
    </row>
    <row r="935" spans="1:34" x14ac:dyDescent="0.2">
      <c r="A935" s="347">
        <f t="shared" ca="1" si="412"/>
        <v>1E-4</v>
      </c>
      <c r="B935" s="304">
        <f t="shared" ca="1" si="413"/>
        <v>34.740400000001564</v>
      </c>
      <c r="D935" s="306">
        <f t="shared" ca="1" si="414"/>
        <v>-0.70332140169334467</v>
      </c>
      <c r="E935" s="307">
        <f t="shared" ca="1" si="415"/>
        <v>-1.8871325991081189</v>
      </c>
      <c r="F935" s="304">
        <f t="shared" ca="1" si="416"/>
        <v>2.0139340705932893</v>
      </c>
      <c r="G935" s="306">
        <f t="shared" ca="1" si="417"/>
        <v>10.607990025708066</v>
      </c>
      <c r="H935" s="307">
        <f t="shared" ca="1" si="418"/>
        <v>-119.49926181630511</v>
      </c>
      <c r="I935" s="304">
        <f t="shared" ca="1" si="419"/>
        <v>119.96917532027699</v>
      </c>
      <c r="J935" s="306">
        <f t="shared" ca="1" si="420"/>
        <v>772.03857426345655</v>
      </c>
      <c r="K935" s="307">
        <f t="shared" ca="1" si="421"/>
        <v>-7.8403167928618389</v>
      </c>
      <c r="L935" s="304">
        <f t="shared" ca="1" si="406"/>
        <v>772.0783837915443</v>
      </c>
      <c r="M935" s="306">
        <f t="shared" ca="1" si="422"/>
        <v>-1.4822580663325413</v>
      </c>
      <c r="N935" s="304">
        <f t="shared" ca="1" si="423"/>
        <v>-84.927131350077033</v>
      </c>
      <c r="P935" s="310">
        <f t="shared" ca="1" si="424"/>
        <v>23</v>
      </c>
      <c r="Q935" s="304">
        <f t="shared" ca="1" si="425"/>
        <v>0</v>
      </c>
      <c r="R935" s="306">
        <f t="shared" ca="1" si="426"/>
        <v>0</v>
      </c>
      <c r="S935" s="307">
        <f t="shared" ca="1" si="427"/>
        <v>7.2810000000000015</v>
      </c>
      <c r="T935" s="304">
        <f t="shared" ca="1" si="407"/>
        <v>71.426610000000025</v>
      </c>
      <c r="U935" s="311">
        <f t="shared" ca="1" si="408"/>
        <v>0</v>
      </c>
      <c r="V935" s="306">
        <f t="shared" ca="1" si="409"/>
        <v>1.2259608154620059</v>
      </c>
      <c r="W935" s="304">
        <f t="shared" ca="1" si="410"/>
        <v>57.913489334674573</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1.817550635842915</v>
      </c>
      <c r="AH935" s="304">
        <f t="shared" ca="1" si="434"/>
        <v>-7.9540234376191776</v>
      </c>
    </row>
    <row r="936" spans="1:34" x14ac:dyDescent="0.2">
      <c r="A936" s="347">
        <f t="shared" ca="1" si="412"/>
        <v>1E-4</v>
      </c>
      <c r="B936" s="304">
        <f t="shared" ca="1" si="413"/>
        <v>34.740500000001568</v>
      </c>
      <c r="D936" s="306">
        <f t="shared" ca="1" si="414"/>
        <v>-0.70331864462258575</v>
      </c>
      <c r="E936" s="307">
        <f t="shared" ca="1" si="415"/>
        <v>-1.8870986161977168</v>
      </c>
      <c r="F936" s="304">
        <f t="shared" ca="1" si="416"/>
        <v>2.0139012644936414</v>
      </c>
      <c r="G936" s="306">
        <f t="shared" ca="1" si="417"/>
        <v>10.607919693843604</v>
      </c>
      <c r="H936" s="307">
        <f t="shared" ca="1" si="418"/>
        <v>-119.49945052616673</v>
      </c>
      <c r="I936" s="304">
        <f t="shared" ca="1" si="419"/>
        <v>119.96935707207405</v>
      </c>
      <c r="J936" s="306">
        <f t="shared" ca="1" si="420"/>
        <v>772.03857426345655</v>
      </c>
      <c r="K936" s="307">
        <f t="shared" ca="1" si="421"/>
        <v>-7.8522667284789627</v>
      </c>
      <c r="L936" s="304">
        <f t="shared" ca="1" si="406"/>
        <v>772.07850523345473</v>
      </c>
      <c r="M936" s="306">
        <f t="shared" ca="1" si="422"/>
        <v>-1.482258789372177</v>
      </c>
      <c r="N936" s="304">
        <f t="shared" ca="1" si="423"/>
        <v>-84.927172777196589</v>
      </c>
      <c r="P936" s="310">
        <f t="shared" ca="1" si="424"/>
        <v>23</v>
      </c>
      <c r="Q936" s="304">
        <f t="shared" ca="1" si="425"/>
        <v>0</v>
      </c>
      <c r="R936" s="306">
        <f t="shared" ca="1" si="426"/>
        <v>0</v>
      </c>
      <c r="S936" s="307">
        <f t="shared" ca="1" si="427"/>
        <v>7.2810000000000015</v>
      </c>
      <c r="T936" s="304">
        <f t="shared" ca="1" si="407"/>
        <v>71.426610000000025</v>
      </c>
      <c r="U936" s="311">
        <f t="shared" ca="1" si="408"/>
        <v>0</v>
      </c>
      <c r="V936" s="306">
        <f t="shared" ca="1" si="409"/>
        <v>1.2259622804783878</v>
      </c>
      <c r="W936" s="304">
        <f t="shared" ca="1" si="410"/>
        <v>57.91373401773712</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1.8175176570234646</v>
      </c>
      <c r="AH936" s="304">
        <f t="shared" ca="1" si="434"/>
        <v>-7.9540570436306224</v>
      </c>
    </row>
    <row r="937" spans="1:34" x14ac:dyDescent="0.2">
      <c r="A937" s="347">
        <f t="shared" ca="1" si="412"/>
        <v>1E-4</v>
      </c>
      <c r="B937" s="304">
        <f t="shared" ca="1" si="413"/>
        <v>34.740600000001571</v>
      </c>
      <c r="D937" s="306">
        <f t="shared" ca="1" si="414"/>
        <v>-0.70331588753037699</v>
      </c>
      <c r="E937" s="307">
        <f t="shared" ca="1" si="415"/>
        <v>-1.887064633607654</v>
      </c>
      <c r="F937" s="304">
        <f t="shared" ca="1" si="416"/>
        <v>2.0138684587294753</v>
      </c>
      <c r="G937" s="306">
        <f t="shared" ca="1" si="417"/>
        <v>10.60784936225485</v>
      </c>
      <c r="H937" s="307">
        <f t="shared" ca="1" si="418"/>
        <v>-119.49963923263009</v>
      </c>
      <c r="I937" s="304">
        <f t="shared" ca="1" si="419"/>
        <v>119.96953882057326</v>
      </c>
      <c r="J937" s="306">
        <f t="shared" ca="1" si="420"/>
        <v>772.03857426345655</v>
      </c>
      <c r="K937" s="307">
        <f t="shared" ca="1" si="421"/>
        <v>-7.8642166829669025</v>
      </c>
      <c r="L937" s="304">
        <f t="shared" ca="1" si="406"/>
        <v>772.07862686049486</v>
      </c>
      <c r="M937" s="306">
        <f t="shared" ca="1" si="422"/>
        <v>-1.4822595124048281</v>
      </c>
      <c r="N937" s="304">
        <f t="shared" ca="1" si="423"/>
        <v>-84.927214203915938</v>
      </c>
      <c r="P937" s="310">
        <f t="shared" ca="1" si="424"/>
        <v>23</v>
      </c>
      <c r="Q937" s="304">
        <f t="shared" ca="1" si="425"/>
        <v>0</v>
      </c>
      <c r="R937" s="306">
        <f t="shared" ca="1" si="426"/>
        <v>0</v>
      </c>
      <c r="S937" s="307">
        <f t="shared" ca="1" si="427"/>
        <v>7.2810000000000015</v>
      </c>
      <c r="T937" s="304">
        <f t="shared" ca="1" si="407"/>
        <v>71.426610000000025</v>
      </c>
      <c r="U937" s="311">
        <f t="shared" ca="1" si="408"/>
        <v>0</v>
      </c>
      <c r="V937" s="306">
        <f t="shared" ca="1" si="409"/>
        <v>1.225963745498835</v>
      </c>
      <c r="W937" s="304">
        <f t="shared" ca="1" si="410"/>
        <v>57.913978698492947</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1.8174846785096683</v>
      </c>
      <c r="AH937" s="304">
        <f t="shared" ca="1" si="434"/>
        <v>-7.954090649325245</v>
      </c>
    </row>
    <row r="938" spans="1:34" x14ac:dyDescent="0.2">
      <c r="A938" s="347">
        <f t="shared" ca="1" si="412"/>
        <v>1E-4</v>
      </c>
      <c r="B938" s="304">
        <f t="shared" ca="1" si="413"/>
        <v>34.740700000001574</v>
      </c>
      <c r="D938" s="306">
        <f t="shared" ca="1" si="414"/>
        <v>-0.70331313041672039</v>
      </c>
      <c r="E938" s="307">
        <f t="shared" ca="1" si="415"/>
        <v>-1.8870306513379216</v>
      </c>
      <c r="F938" s="304">
        <f t="shared" ca="1" si="416"/>
        <v>2.0138356533007817</v>
      </c>
      <c r="G938" s="306">
        <f t="shared" ca="1" si="417"/>
        <v>10.607779030941808</v>
      </c>
      <c r="H938" s="307">
        <f t="shared" ca="1" si="418"/>
        <v>-119.49982793569522</v>
      </c>
      <c r="I938" s="304">
        <f t="shared" ca="1" si="419"/>
        <v>119.96972056577465</v>
      </c>
      <c r="J938" s="306">
        <f t="shared" ca="1" si="420"/>
        <v>772.03857426345655</v>
      </c>
      <c r="K938" s="307">
        <f t="shared" ca="1" si="421"/>
        <v>-7.876166656325319</v>
      </c>
      <c r="L938" s="304">
        <f t="shared" ca="1" si="406"/>
        <v>772.07874867266548</v>
      </c>
      <c r="M938" s="306">
        <f t="shared" ca="1" si="422"/>
        <v>-1.4822602354304948</v>
      </c>
      <c r="N938" s="304">
        <f t="shared" ca="1" si="423"/>
        <v>-84.927255630235123</v>
      </c>
      <c r="P938" s="310">
        <f t="shared" ca="1" si="424"/>
        <v>23</v>
      </c>
      <c r="Q938" s="304">
        <f t="shared" ca="1" si="425"/>
        <v>0</v>
      </c>
      <c r="R938" s="306">
        <f t="shared" ca="1" si="426"/>
        <v>0</v>
      </c>
      <c r="S938" s="307">
        <f t="shared" ca="1" si="427"/>
        <v>7.2810000000000015</v>
      </c>
      <c r="T938" s="304">
        <f t="shared" ca="1" si="407"/>
        <v>71.426610000000025</v>
      </c>
      <c r="U938" s="311">
        <f t="shared" ca="1" si="408"/>
        <v>0</v>
      </c>
      <c r="V938" s="306">
        <f t="shared" ca="1" si="409"/>
        <v>1.2259652105233469</v>
      </c>
      <c r="W938" s="304">
        <f t="shared" ca="1" si="410"/>
        <v>57.914223376942005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1.81745170030152</v>
      </c>
      <c r="AH938" s="304">
        <f t="shared" ca="1" si="434"/>
        <v>-7.9541242547030535</v>
      </c>
    </row>
    <row r="939" spans="1:34" x14ac:dyDescent="0.2">
      <c r="A939" s="347">
        <f t="shared" ca="1" si="412"/>
        <v>1E-4</v>
      </c>
      <c r="B939" s="304">
        <f t="shared" ca="1" si="413"/>
        <v>34.740800000001578</v>
      </c>
      <c r="D939" s="306">
        <f t="shared" ca="1" si="414"/>
        <v>-0.70331037328161494</v>
      </c>
      <c r="E939" s="307">
        <f t="shared" ca="1" si="415"/>
        <v>-1.8869966693885249</v>
      </c>
      <c r="F939" s="304">
        <f t="shared" ca="1" si="416"/>
        <v>2.0138028482075674</v>
      </c>
      <c r="G939" s="306">
        <f t="shared" ca="1" si="417"/>
        <v>10.60770869990448</v>
      </c>
      <c r="H939" s="307">
        <f t="shared" ca="1" si="418"/>
        <v>-119.50001663536216</v>
      </c>
      <c r="I939" s="304">
        <f t="shared" ca="1" si="419"/>
        <v>119.96990230767824</v>
      </c>
      <c r="J939" s="306">
        <f t="shared" ca="1" si="420"/>
        <v>772.03857426345655</v>
      </c>
      <c r="K939" s="307">
        <f t="shared" ca="1" si="421"/>
        <v>-7.8881166485538721</v>
      </c>
      <c r="L939" s="304">
        <f t="shared" ca="1" si="406"/>
        <v>772.07887066996716</v>
      </c>
      <c r="M939" s="306">
        <f t="shared" ca="1" si="422"/>
        <v>-1.482260958449177</v>
      </c>
      <c r="N939" s="304">
        <f t="shared" ca="1" si="423"/>
        <v>-84.927297056154131</v>
      </c>
      <c r="P939" s="310">
        <f t="shared" ca="1" si="424"/>
        <v>23</v>
      </c>
      <c r="Q939" s="304">
        <f t="shared" ca="1" si="425"/>
        <v>0</v>
      </c>
      <c r="R939" s="306">
        <f t="shared" ca="1" si="426"/>
        <v>0</v>
      </c>
      <c r="S939" s="307">
        <f t="shared" ca="1" si="427"/>
        <v>7.2810000000000015</v>
      </c>
      <c r="T939" s="304">
        <f t="shared" ca="1" si="407"/>
        <v>71.426610000000025</v>
      </c>
      <c r="U939" s="311">
        <f t="shared" ca="1" si="408"/>
        <v>0</v>
      </c>
      <c r="V939" s="306">
        <f t="shared" ca="1" si="409"/>
        <v>1.2259666755519238</v>
      </c>
      <c r="W939" s="304">
        <f t="shared" ca="1" si="410"/>
        <v>57.914468053084335</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1.8174187223990232</v>
      </c>
      <c r="AH939" s="304">
        <f t="shared" ca="1" si="434"/>
        <v>-7.9541578597640425</v>
      </c>
    </row>
    <row r="940" spans="1:34" x14ac:dyDescent="0.2">
      <c r="A940" s="347">
        <f t="shared" ca="1" si="412"/>
        <v>1E-4</v>
      </c>
      <c r="B940" s="304">
        <f t="shared" ca="1" si="413"/>
        <v>34.740900000001581</v>
      </c>
      <c r="D940" s="306">
        <f t="shared" ca="1" si="414"/>
        <v>-0.70330761612506265</v>
      </c>
      <c r="E940" s="307">
        <f t="shared" ca="1" si="415"/>
        <v>-1.8869626877594587</v>
      </c>
      <c r="F940" s="304">
        <f t="shared" ca="1" si="416"/>
        <v>2.0137700434498274</v>
      </c>
      <c r="G940" s="306">
        <f t="shared" ca="1" si="417"/>
        <v>10.607638369142867</v>
      </c>
      <c r="H940" s="307">
        <f t="shared" ca="1" si="418"/>
        <v>-119.50020533163094</v>
      </c>
      <c r="I940" s="304">
        <f t="shared" ca="1" si="419"/>
        <v>119.97008404628409</v>
      </c>
      <c r="J940" s="306">
        <f t="shared" ca="1" si="420"/>
        <v>772.03857426345655</v>
      </c>
      <c r="K940" s="307">
        <f t="shared" ca="1" si="421"/>
        <v>-7.9000666596522215</v>
      </c>
      <c r="L940" s="304">
        <f t="shared" ca="1" si="406"/>
        <v>772.0789928524008</v>
      </c>
      <c r="M940" s="306">
        <f t="shared" ca="1" si="422"/>
        <v>-1.4822616814608751</v>
      </c>
      <c r="N940" s="304">
        <f t="shared" ca="1" si="423"/>
        <v>-84.927338481672962</v>
      </c>
      <c r="P940" s="310">
        <f t="shared" ca="1" si="424"/>
        <v>23</v>
      </c>
      <c r="Q940" s="304">
        <f t="shared" ca="1" si="425"/>
        <v>0</v>
      </c>
      <c r="R940" s="306">
        <f t="shared" ca="1" si="426"/>
        <v>0</v>
      </c>
      <c r="S940" s="307">
        <f t="shared" ca="1" si="427"/>
        <v>7.2810000000000015</v>
      </c>
      <c r="T940" s="304">
        <f t="shared" ca="1" si="407"/>
        <v>71.426610000000025</v>
      </c>
      <c r="U940" s="311">
        <f t="shared" ca="1" si="408"/>
        <v>0</v>
      </c>
      <c r="V940" s="306">
        <f t="shared" ca="1" si="409"/>
        <v>1.225968140584565</v>
      </c>
      <c r="W940" s="304">
        <f t="shared" ca="1" si="410"/>
        <v>57.914712726919923</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1.8173857448021753</v>
      </c>
      <c r="AH940" s="304">
        <f t="shared" ca="1" si="434"/>
        <v>-7.9541914645082166</v>
      </c>
    </row>
    <row r="941" spans="1:34" x14ac:dyDescent="0.2">
      <c r="A941" s="347">
        <f t="shared" ca="1" si="412"/>
        <v>1E-4</v>
      </c>
      <c r="B941" s="304">
        <f t="shared" ca="1" si="413"/>
        <v>34.741000000001584</v>
      </c>
      <c r="D941" s="306">
        <f t="shared" ca="1" si="414"/>
        <v>-0.70330485894706296</v>
      </c>
      <c r="E941" s="307">
        <f t="shared" ca="1" si="415"/>
        <v>-1.8869287064507274</v>
      </c>
      <c r="F941" s="304">
        <f t="shared" ca="1" si="416"/>
        <v>2.0137372390275656</v>
      </c>
      <c r="G941" s="306">
        <f t="shared" ca="1" si="417"/>
        <v>10.607568038656972</v>
      </c>
      <c r="H941" s="307">
        <f t="shared" ca="1" si="418"/>
        <v>-119.50039402450159</v>
      </c>
      <c r="I941" s="304">
        <f t="shared" ca="1" si="419"/>
        <v>119.9702657815922</v>
      </c>
      <c r="J941" s="306">
        <f t="shared" ca="1" si="420"/>
        <v>772.03857426345655</v>
      </c>
      <c r="K941" s="307">
        <f t="shared" ca="1" si="421"/>
        <v>-7.9120166896200281</v>
      </c>
      <c r="L941" s="304">
        <f t="shared" ca="1" si="406"/>
        <v>772.07911521996721</v>
      </c>
      <c r="M941" s="306">
        <f t="shared" ca="1" si="422"/>
        <v>-1.482262404465589</v>
      </c>
      <c r="N941" s="304">
        <f t="shared" ca="1" si="423"/>
        <v>-84.927379906791643</v>
      </c>
      <c r="P941" s="310">
        <f t="shared" ca="1" si="424"/>
        <v>23</v>
      </c>
      <c r="Q941" s="304">
        <f t="shared" ca="1" si="425"/>
        <v>0</v>
      </c>
      <c r="R941" s="306">
        <f t="shared" ca="1" si="426"/>
        <v>0</v>
      </c>
      <c r="S941" s="307">
        <f t="shared" ca="1" si="427"/>
        <v>7.2810000000000015</v>
      </c>
      <c r="T941" s="304">
        <f t="shared" ca="1" si="407"/>
        <v>71.426610000000025</v>
      </c>
      <c r="U941" s="311">
        <f t="shared" ca="1" si="408"/>
        <v>0</v>
      </c>
      <c r="V941" s="306">
        <f t="shared" ca="1" si="409"/>
        <v>1.2259696056212714</v>
      </c>
      <c r="W941" s="304">
        <f t="shared" ca="1" si="410"/>
        <v>57.914957398448792</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1.817352767510978</v>
      </c>
      <c r="AH941" s="304">
        <f t="shared" ca="1" si="434"/>
        <v>-7.9542250689355738</v>
      </c>
    </row>
    <row r="942" spans="1:34" x14ac:dyDescent="0.2">
      <c r="A942" s="347">
        <f t="shared" ca="1" si="412"/>
        <v>1E-4</v>
      </c>
      <c r="B942" s="304">
        <f t="shared" ca="1" si="413"/>
        <v>34.741100000001587</v>
      </c>
      <c r="D942" s="306">
        <f t="shared" ca="1" si="414"/>
        <v>-0.70330210174761743</v>
      </c>
      <c r="E942" s="307">
        <f t="shared" ca="1" si="415"/>
        <v>-1.8868947254623256</v>
      </c>
      <c r="F942" s="304">
        <f t="shared" ca="1" si="416"/>
        <v>2.0137044349407787</v>
      </c>
      <c r="G942" s="306">
        <f t="shared" ca="1" si="417"/>
        <v>10.607497708446797</v>
      </c>
      <c r="H942" s="307">
        <f t="shared" ca="1" si="418"/>
        <v>-119.50058271397414</v>
      </c>
      <c r="I942" s="304">
        <f t="shared" ca="1" si="419"/>
        <v>119.97044751360262</v>
      </c>
      <c r="J942" s="306">
        <f t="shared" ca="1" si="420"/>
        <v>772.03857426345655</v>
      </c>
      <c r="K942" s="307">
        <f t="shared" ca="1" si="421"/>
        <v>-7.9239667384569517</v>
      </c>
      <c r="L942" s="304">
        <f t="shared" ca="1" si="406"/>
        <v>772.07923777266728</v>
      </c>
      <c r="M942" s="306">
        <f t="shared" ca="1" si="422"/>
        <v>-1.4822631274633189</v>
      </c>
      <c r="N942" s="304">
        <f t="shared" ca="1" si="423"/>
        <v>-84.92742133151016</v>
      </c>
      <c r="P942" s="310">
        <f t="shared" ca="1" si="424"/>
        <v>23</v>
      </c>
      <c r="Q942" s="304">
        <f t="shared" ca="1" si="425"/>
        <v>0</v>
      </c>
      <c r="R942" s="306">
        <f t="shared" ca="1" si="426"/>
        <v>0</v>
      </c>
      <c r="S942" s="307">
        <f t="shared" ca="1" si="427"/>
        <v>7.2810000000000015</v>
      </c>
      <c r="T942" s="304">
        <f t="shared" ca="1" si="407"/>
        <v>71.426610000000025</v>
      </c>
      <c r="U942" s="311">
        <f t="shared" ca="1" si="408"/>
        <v>0</v>
      </c>
      <c r="V942" s="306">
        <f t="shared" ca="1" si="409"/>
        <v>1.2259710706620426</v>
      </c>
      <c r="W942" s="304">
        <f t="shared" ca="1" si="410"/>
        <v>57.915202067670954</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1.8173197905254304</v>
      </c>
      <c r="AH942" s="304">
        <f t="shared" ca="1" si="434"/>
        <v>-7.9542586730461169</v>
      </c>
    </row>
    <row r="943" spans="1:34" x14ac:dyDescent="0.2">
      <c r="A943" s="347">
        <f t="shared" ca="1" si="412"/>
        <v>1E-4</v>
      </c>
      <c r="B943" s="304">
        <f t="shared" ca="1" si="413"/>
        <v>34.741200000001591</v>
      </c>
      <c r="D943" s="306">
        <f t="shared" ca="1" si="414"/>
        <v>-0.70329934452672604</v>
      </c>
      <c r="E943" s="307">
        <f t="shared" ca="1" si="415"/>
        <v>-1.8868607447942507</v>
      </c>
      <c r="F943" s="304">
        <f t="shared" ca="1" si="416"/>
        <v>2.0136716311894638</v>
      </c>
      <c r="G943" s="306">
        <f t="shared" ca="1" si="417"/>
        <v>10.607427378512345</v>
      </c>
      <c r="H943" s="307">
        <f t="shared" ca="1" si="418"/>
        <v>-119.50077140004862</v>
      </c>
      <c r="I943" s="304">
        <f t="shared" ca="1" si="419"/>
        <v>119.97062924231535</v>
      </c>
      <c r="J943" s="306">
        <f t="shared" ca="1" si="420"/>
        <v>772.03857426345655</v>
      </c>
      <c r="K943" s="307">
        <f t="shared" ca="1" si="421"/>
        <v>-7.9359168061626528</v>
      </c>
      <c r="L943" s="304">
        <f t="shared" ca="1" si="406"/>
        <v>772.0793605105016</v>
      </c>
      <c r="M943" s="306">
        <f t="shared" ca="1" si="422"/>
        <v>-1.4822638504540646</v>
      </c>
      <c r="N943" s="304">
        <f t="shared" ca="1" si="423"/>
        <v>-84.927462755828515</v>
      </c>
      <c r="P943" s="310">
        <f t="shared" ca="1" si="424"/>
        <v>23</v>
      </c>
      <c r="Q943" s="304">
        <f t="shared" ca="1" si="425"/>
        <v>0</v>
      </c>
      <c r="R943" s="306">
        <f t="shared" ca="1" si="426"/>
        <v>0</v>
      </c>
      <c r="S943" s="307">
        <f t="shared" ca="1" si="427"/>
        <v>7.2810000000000015</v>
      </c>
      <c r="T943" s="304">
        <f t="shared" ca="1" si="407"/>
        <v>71.426610000000025</v>
      </c>
      <c r="U943" s="311">
        <f t="shared" ca="1" si="408"/>
        <v>0</v>
      </c>
      <c r="V943" s="306">
        <f t="shared" ca="1" si="409"/>
        <v>1.225972535706878</v>
      </c>
      <c r="W943" s="304">
        <f t="shared" ca="1" si="410"/>
        <v>57.915446734586361</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1.8172868138455254</v>
      </c>
      <c r="AH943" s="304">
        <f t="shared" ca="1" si="434"/>
        <v>-7.9542922768398494</v>
      </c>
    </row>
    <row r="944" spans="1:34" x14ac:dyDescent="0.2">
      <c r="A944" s="347">
        <f t="shared" ca="1" si="412"/>
        <v>1E-4</v>
      </c>
      <c r="B944" s="304">
        <f t="shared" ca="1" si="413"/>
        <v>34.741300000001594</v>
      </c>
      <c r="D944" s="306">
        <f t="shared" ca="1" si="414"/>
        <v>-0.70329658728439115</v>
      </c>
      <c r="E944" s="307">
        <f t="shared" ca="1" si="415"/>
        <v>-1.8868267644465115</v>
      </c>
      <c r="F944" s="304">
        <f t="shared" ca="1" si="416"/>
        <v>2.0136388277736308</v>
      </c>
      <c r="G944" s="306">
        <f t="shared" ca="1" si="417"/>
        <v>10.607357048853617</v>
      </c>
      <c r="H944" s="307">
        <f t="shared" ca="1" si="418"/>
        <v>-119.50096008272506</v>
      </c>
      <c r="I944" s="304">
        <f t="shared" ca="1" si="419"/>
        <v>119.97081096773044</v>
      </c>
      <c r="J944" s="306">
        <f t="shared" ca="1" si="420"/>
        <v>772.03857426345655</v>
      </c>
      <c r="K944" s="307">
        <f t="shared" ca="1" si="421"/>
        <v>-7.9478668927367915</v>
      </c>
      <c r="L944" s="304">
        <f t="shared" ca="1" si="406"/>
        <v>772.07948343347095</v>
      </c>
      <c r="M944" s="306">
        <f t="shared" ca="1" si="422"/>
        <v>-1.4822645734378266</v>
      </c>
      <c r="N944" s="304">
        <f t="shared" ca="1" si="423"/>
        <v>-84.927504179746734</v>
      </c>
      <c r="P944" s="310">
        <f t="shared" ca="1" si="424"/>
        <v>23</v>
      </c>
      <c r="Q944" s="304">
        <f t="shared" ca="1" si="425"/>
        <v>0</v>
      </c>
      <c r="R944" s="306">
        <f t="shared" ca="1" si="426"/>
        <v>0</v>
      </c>
      <c r="S944" s="307">
        <f t="shared" ca="1" si="427"/>
        <v>7.2810000000000015</v>
      </c>
      <c r="T944" s="304">
        <f t="shared" ca="1" si="407"/>
        <v>71.426610000000025</v>
      </c>
      <c r="U944" s="311">
        <f t="shared" ca="1" si="408"/>
        <v>0</v>
      </c>
      <c r="V944" s="306">
        <f t="shared" ca="1" si="409"/>
        <v>1.2259740007557784</v>
      </c>
      <c r="W944" s="304">
        <f t="shared" ca="1" si="410"/>
        <v>57.915691399195047</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1.8172538374712737</v>
      </c>
      <c r="AH944" s="304">
        <f t="shared" ca="1" si="434"/>
        <v>-7.9543258803167625</v>
      </c>
    </row>
    <row r="945" spans="1:34" x14ac:dyDescent="0.2">
      <c r="A945" s="347">
        <f t="shared" ca="1" si="412"/>
        <v>1E-4</v>
      </c>
      <c r="B945" s="304">
        <f t="shared" ca="1" si="413"/>
        <v>34.741400000001597</v>
      </c>
      <c r="D945" s="306">
        <f t="shared" ca="1" si="414"/>
        <v>-0.70329383002061119</v>
      </c>
      <c r="E945" s="307">
        <f t="shared" ca="1" si="415"/>
        <v>-1.8867927844191028</v>
      </c>
      <c r="F945" s="304">
        <f t="shared" ca="1" si="416"/>
        <v>2.0136060246932743</v>
      </c>
      <c r="G945" s="306">
        <f t="shared" ca="1" si="417"/>
        <v>10.607286719470615</v>
      </c>
      <c r="H945" s="307">
        <f t="shared" ca="1" si="418"/>
        <v>-119.5011487620035</v>
      </c>
      <c r="I945" s="304">
        <f t="shared" ca="1" si="419"/>
        <v>119.97099268984793</v>
      </c>
      <c r="J945" s="306">
        <f t="shared" ca="1" si="420"/>
        <v>772.03857426345655</v>
      </c>
      <c r="K945" s="307">
        <f t="shared" ca="1" si="421"/>
        <v>-7.9598169981790283</v>
      </c>
      <c r="L945" s="304">
        <f t="shared" ca="1" si="406"/>
        <v>772.07960654157625</v>
      </c>
      <c r="M945" s="306">
        <f t="shared" ca="1" si="422"/>
        <v>-1.4822652964146048</v>
      </c>
      <c r="N945" s="304">
        <f t="shared" ca="1" si="423"/>
        <v>-84.927545603264804</v>
      </c>
      <c r="P945" s="310">
        <f t="shared" ca="1" si="424"/>
        <v>23</v>
      </c>
      <c r="Q945" s="304">
        <f t="shared" ca="1" si="425"/>
        <v>0</v>
      </c>
      <c r="R945" s="306">
        <f t="shared" ca="1" si="426"/>
        <v>0</v>
      </c>
      <c r="S945" s="307">
        <f t="shared" ca="1" si="427"/>
        <v>7.2810000000000015</v>
      </c>
      <c r="T945" s="304">
        <f t="shared" ca="1" si="407"/>
        <v>71.426610000000025</v>
      </c>
      <c r="U945" s="311">
        <f t="shared" ca="1" si="408"/>
        <v>0</v>
      </c>
      <c r="V945" s="306">
        <f t="shared" ca="1" si="409"/>
        <v>1.2259754658087434</v>
      </c>
      <c r="W945" s="304">
        <f t="shared" ca="1" si="410"/>
        <v>57.915936061497042</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1.8172208614026708</v>
      </c>
      <c r="AH945" s="304">
        <f t="shared" ca="1" si="434"/>
        <v>-7.9543594834768623</v>
      </c>
    </row>
    <row r="946" spans="1:34" x14ac:dyDescent="0.2">
      <c r="A946" s="347">
        <f t="shared" ca="1" si="412"/>
        <v>1E-4</v>
      </c>
      <c r="B946" s="304">
        <f t="shared" ca="1" si="413"/>
        <v>34.741500000001601</v>
      </c>
      <c r="D946" s="306">
        <f t="shared" ca="1" si="414"/>
        <v>-0.70329107273538793</v>
      </c>
      <c r="E946" s="307">
        <f t="shared" ca="1" si="415"/>
        <v>-1.8867588047120192</v>
      </c>
      <c r="F946" s="304">
        <f t="shared" ca="1" si="416"/>
        <v>2.0135732219483899</v>
      </c>
      <c r="G946" s="306">
        <f t="shared" ca="1" si="417"/>
        <v>10.607216390363341</v>
      </c>
      <c r="H946" s="307">
        <f t="shared" ca="1" si="418"/>
        <v>-119.50133743788396</v>
      </c>
      <c r="I946" s="304">
        <f t="shared" ca="1" si="419"/>
        <v>119.97117440866785</v>
      </c>
      <c r="J946" s="306">
        <f t="shared" ca="1" si="420"/>
        <v>772.03857426345655</v>
      </c>
      <c r="K946" s="307">
        <f t="shared" ca="1" si="421"/>
        <v>-7.9717671224890223</v>
      </c>
      <c r="L946" s="304">
        <f t="shared" ca="1" si="406"/>
        <v>772.07972983481829</v>
      </c>
      <c r="M946" s="306">
        <f t="shared" ca="1" si="422"/>
        <v>-1.4822660193843991</v>
      </c>
      <c r="N946" s="304">
        <f t="shared" ca="1" si="423"/>
        <v>-84.927587026382739</v>
      </c>
      <c r="P946" s="310">
        <f t="shared" ca="1" si="424"/>
        <v>23</v>
      </c>
      <c r="Q946" s="304">
        <f t="shared" ca="1" si="425"/>
        <v>0</v>
      </c>
      <c r="R946" s="306">
        <f t="shared" ca="1" si="426"/>
        <v>0</v>
      </c>
      <c r="S946" s="307">
        <f t="shared" ca="1" si="427"/>
        <v>7.2810000000000015</v>
      </c>
      <c r="T946" s="304">
        <f t="shared" ca="1" si="407"/>
        <v>71.426610000000025</v>
      </c>
      <c r="U946" s="311">
        <f t="shared" ca="1" si="408"/>
        <v>0</v>
      </c>
      <c r="V946" s="306">
        <f t="shared" ca="1" si="409"/>
        <v>1.2259769308657729</v>
      </c>
      <c r="W946" s="304">
        <f t="shared" ca="1" si="410"/>
        <v>57.916180721492331</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1.8171878856397168</v>
      </c>
      <c r="AH946" s="304">
        <f t="shared" ca="1" si="434"/>
        <v>-7.9543930863201524</v>
      </c>
    </row>
    <row r="947" spans="1:34" x14ac:dyDescent="0.2">
      <c r="A947" s="347">
        <f t="shared" ca="1" si="412"/>
        <v>1E-4</v>
      </c>
      <c r="B947" s="304">
        <f t="shared" ca="1" si="413"/>
        <v>34.741600000001604</v>
      </c>
      <c r="D947" s="306">
        <f t="shared" ca="1" si="414"/>
        <v>-0.70328831542872416</v>
      </c>
      <c r="E947" s="307">
        <f t="shared" ca="1" si="415"/>
        <v>-1.8867248253252642</v>
      </c>
      <c r="F947" s="304">
        <f t="shared" ca="1" si="416"/>
        <v>2.0135404195389826</v>
      </c>
      <c r="G947" s="306">
        <f t="shared" ca="1" si="417"/>
        <v>10.607146061531799</v>
      </c>
      <c r="H947" s="307">
        <f t="shared" ca="1" si="418"/>
        <v>-119.5015261103665</v>
      </c>
      <c r="I947" s="304">
        <f t="shared" ca="1" si="419"/>
        <v>119.97135612419022</v>
      </c>
      <c r="J947" s="306">
        <f t="shared" ca="1" si="420"/>
        <v>772.03857426345655</v>
      </c>
      <c r="K947" s="307">
        <f t="shared" ca="1" si="421"/>
        <v>-7.983717265666435</v>
      </c>
      <c r="L947" s="304">
        <f t="shared" ca="1" si="406"/>
        <v>772.07985331319765</v>
      </c>
      <c r="M947" s="306">
        <f t="shared" ca="1" si="422"/>
        <v>-1.48226674234721</v>
      </c>
      <c r="N947" s="304">
        <f t="shared" ca="1" si="423"/>
        <v>-84.927628449100553</v>
      </c>
      <c r="P947" s="310">
        <f t="shared" ca="1" si="424"/>
        <v>23</v>
      </c>
      <c r="Q947" s="304">
        <f t="shared" ca="1" si="425"/>
        <v>0</v>
      </c>
      <c r="R947" s="306">
        <f t="shared" ca="1" si="426"/>
        <v>0</v>
      </c>
      <c r="S947" s="307">
        <f t="shared" ca="1" si="427"/>
        <v>7.2810000000000015</v>
      </c>
      <c r="T947" s="304">
        <f t="shared" ca="1" si="407"/>
        <v>71.426610000000025</v>
      </c>
      <c r="U947" s="311">
        <f t="shared" ca="1" si="408"/>
        <v>0</v>
      </c>
      <c r="V947" s="306">
        <f t="shared" ca="1" si="409"/>
        <v>1.2259783959268669</v>
      </c>
      <c r="W947" s="304">
        <f t="shared" ca="1" si="410"/>
        <v>57.916425379180914</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1.8171549101824045</v>
      </c>
      <c r="AH947" s="304">
        <f t="shared" ca="1" si="434"/>
        <v>-7.9544266888466311</v>
      </c>
    </row>
    <row r="948" spans="1:34" x14ac:dyDescent="0.2">
      <c r="A948" s="347">
        <f t="shared" ca="1" si="412"/>
        <v>1E-4</v>
      </c>
      <c r="B948" s="304">
        <f t="shared" ca="1" si="413"/>
        <v>34.741700000001607</v>
      </c>
      <c r="D948" s="306">
        <f t="shared" ca="1" si="414"/>
        <v>-0.70328555810061621</v>
      </c>
      <c r="E948" s="307">
        <f t="shared" ca="1" si="415"/>
        <v>-1.886690846258837</v>
      </c>
      <c r="F948" s="304">
        <f t="shared" ca="1" si="416"/>
        <v>2.0135076174650499</v>
      </c>
      <c r="G948" s="306">
        <f t="shared" ca="1" si="417"/>
        <v>10.607075732975989</v>
      </c>
      <c r="H948" s="307">
        <f t="shared" ca="1" si="418"/>
        <v>-119.50171477945112</v>
      </c>
      <c r="I948" s="304">
        <f t="shared" ca="1" si="419"/>
        <v>119.97153783641507</v>
      </c>
      <c r="J948" s="306">
        <f t="shared" ca="1" si="420"/>
        <v>772.03857426345655</v>
      </c>
      <c r="K948" s="307">
        <f t="shared" ca="1" si="421"/>
        <v>-7.9956674277109263</v>
      </c>
      <c r="L948" s="304">
        <f t="shared" ca="1" si="406"/>
        <v>772.07997697671533</v>
      </c>
      <c r="M948" s="306">
        <f t="shared" ca="1" si="422"/>
        <v>-1.4822674653030374</v>
      </c>
      <c r="N948" s="304">
        <f t="shared" ca="1" si="423"/>
        <v>-84.927669871418232</v>
      </c>
      <c r="P948" s="310">
        <f t="shared" ca="1" si="424"/>
        <v>23</v>
      </c>
      <c r="Q948" s="304">
        <f t="shared" ca="1" si="425"/>
        <v>0</v>
      </c>
      <c r="R948" s="306">
        <f t="shared" ca="1" si="426"/>
        <v>0</v>
      </c>
      <c r="S948" s="307">
        <f t="shared" ca="1" si="427"/>
        <v>7.2810000000000015</v>
      </c>
      <c r="T948" s="304">
        <f t="shared" ca="1" si="407"/>
        <v>71.426610000000025</v>
      </c>
      <c r="U948" s="311">
        <f t="shared" ca="1" si="408"/>
        <v>0</v>
      </c>
      <c r="V948" s="306">
        <f t="shared" ca="1" si="409"/>
        <v>1.2259798609920254</v>
      </c>
      <c r="W948" s="304">
        <f t="shared" ca="1" si="410"/>
        <v>57.916670034562792</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1.8171219350307402</v>
      </c>
      <c r="AH948" s="304">
        <f t="shared" ca="1" si="434"/>
        <v>-7.9544602910562974</v>
      </c>
    </row>
    <row r="949" spans="1:34" x14ac:dyDescent="0.2">
      <c r="A949" s="347">
        <f t="shared" ca="1" si="412"/>
        <v>1E-4</v>
      </c>
      <c r="B949" s="304">
        <f t="shared" ca="1" si="413"/>
        <v>34.741800000001611</v>
      </c>
      <c r="D949" s="306">
        <f t="shared" ca="1" si="414"/>
        <v>-0.70328280075106719</v>
      </c>
      <c r="E949" s="307">
        <f t="shared" ca="1" si="415"/>
        <v>-1.8866568675127375</v>
      </c>
      <c r="F949" s="304">
        <f t="shared" ca="1" si="416"/>
        <v>2.0134748157265938</v>
      </c>
      <c r="G949" s="306">
        <f t="shared" ca="1" si="417"/>
        <v>10.607005404695915</v>
      </c>
      <c r="H949" s="307">
        <f t="shared" ca="1" si="418"/>
        <v>-119.50190344513787</v>
      </c>
      <c r="I949" s="304">
        <f t="shared" ca="1" si="419"/>
        <v>119.97171954534245</v>
      </c>
      <c r="J949" s="306">
        <f t="shared" ca="1" si="420"/>
        <v>772.03857426345655</v>
      </c>
      <c r="K949" s="307">
        <f t="shared" ca="1" si="421"/>
        <v>-8.0076176086221551</v>
      </c>
      <c r="L949" s="304">
        <f t="shared" ca="1" si="406"/>
        <v>772.08010082537203</v>
      </c>
      <c r="M949" s="306">
        <f t="shared" ca="1" si="422"/>
        <v>-1.4822681882518813</v>
      </c>
      <c r="N949" s="304">
        <f t="shared" ca="1" si="423"/>
        <v>-84.92771129333579</v>
      </c>
      <c r="P949" s="310">
        <f t="shared" ca="1" si="424"/>
        <v>23</v>
      </c>
      <c r="Q949" s="304">
        <f t="shared" ca="1" si="425"/>
        <v>0</v>
      </c>
      <c r="R949" s="306">
        <f t="shared" ca="1" si="426"/>
        <v>0</v>
      </c>
      <c r="S949" s="307">
        <f t="shared" ca="1" si="427"/>
        <v>7.2810000000000015</v>
      </c>
      <c r="T949" s="304">
        <f t="shared" ca="1" si="407"/>
        <v>71.426610000000025</v>
      </c>
      <c r="U949" s="311">
        <f t="shared" ca="1" si="408"/>
        <v>0</v>
      </c>
      <c r="V949" s="306">
        <f t="shared" ca="1" si="409"/>
        <v>1.2259813260612487</v>
      </c>
      <c r="W949" s="304">
        <f t="shared" ca="1" si="410"/>
        <v>57.91691468763802</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1.8170889601847264</v>
      </c>
      <c r="AH949" s="304">
        <f t="shared" ca="1" si="434"/>
        <v>-7.9544938929491522</v>
      </c>
    </row>
    <row r="950" spans="1:34" x14ac:dyDescent="0.2">
      <c r="A950" s="347">
        <f t="shared" ca="1" si="412"/>
        <v>1E-4</v>
      </c>
      <c r="B950" s="304">
        <f t="shared" ca="1" si="413"/>
        <v>34.741900000001614</v>
      </c>
      <c r="D950" s="306">
        <f t="shared" ca="1" si="414"/>
        <v>-0.70328004338007921</v>
      </c>
      <c r="E950" s="307">
        <f t="shared" ca="1" si="415"/>
        <v>-1.8866228890869587</v>
      </c>
      <c r="F950" s="304">
        <f t="shared" ca="1" si="416"/>
        <v>2.0134420143236085</v>
      </c>
      <c r="G950" s="306">
        <f t="shared" ca="1" si="417"/>
        <v>10.606935076691578</v>
      </c>
      <c r="H950" s="307">
        <f t="shared" ca="1" si="418"/>
        <v>-119.50209210742678</v>
      </c>
      <c r="I950" s="304">
        <f t="shared" ca="1" si="419"/>
        <v>119.97190125097235</v>
      </c>
      <c r="J950" s="306">
        <f t="shared" ca="1" si="420"/>
        <v>772.03857426345655</v>
      </c>
      <c r="K950" s="307">
        <f t="shared" ca="1" si="421"/>
        <v>-8.019567808399783</v>
      </c>
      <c r="L950" s="304">
        <f t="shared" ca="1" si="406"/>
        <v>772.08022485916854</v>
      </c>
      <c r="M950" s="306">
        <f t="shared" ca="1" si="422"/>
        <v>-1.4822689111937422</v>
      </c>
      <c r="N950" s="304">
        <f t="shared" ca="1" si="423"/>
        <v>-84.927752714853256</v>
      </c>
      <c r="P950" s="310">
        <f t="shared" ca="1" si="424"/>
        <v>23</v>
      </c>
      <c r="Q950" s="304">
        <f t="shared" ca="1" si="425"/>
        <v>0</v>
      </c>
      <c r="R950" s="306">
        <f t="shared" ca="1" si="426"/>
        <v>0</v>
      </c>
      <c r="S950" s="307">
        <f t="shared" ca="1" si="427"/>
        <v>7.2810000000000015</v>
      </c>
      <c r="T950" s="304">
        <f t="shared" ca="1" si="407"/>
        <v>71.426610000000025</v>
      </c>
      <c r="U950" s="311">
        <f t="shared" ca="1" si="408"/>
        <v>0</v>
      </c>
      <c r="V950" s="306">
        <f t="shared" ca="1" si="409"/>
        <v>1.225982791134536</v>
      </c>
      <c r="W950" s="304">
        <f t="shared" ca="1" si="410"/>
        <v>57.917159338406513</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1.8170559856443464</v>
      </c>
      <c r="AH950" s="304">
        <f t="shared" ca="1" si="434"/>
        <v>-7.9545274945252036</v>
      </c>
    </row>
    <row r="951" spans="1:34" x14ac:dyDescent="0.2">
      <c r="A951" s="347">
        <f t="shared" ca="1" si="412"/>
        <v>1E-4</v>
      </c>
      <c r="B951" s="304">
        <f t="shared" ca="1" si="413"/>
        <v>34.742000000001617</v>
      </c>
      <c r="D951" s="306">
        <f t="shared" ca="1" si="414"/>
        <v>-0.70327728598764894</v>
      </c>
      <c r="E951" s="307">
        <f t="shared" ca="1" si="415"/>
        <v>-1.8865889109815113</v>
      </c>
      <c r="F951" s="304">
        <f t="shared" ca="1" si="416"/>
        <v>2.0134092132561028</v>
      </c>
      <c r="G951" s="306">
        <f t="shared" ca="1" si="417"/>
        <v>10.606864748962979</v>
      </c>
      <c r="H951" s="307">
        <f t="shared" ca="1" si="418"/>
        <v>-119.50228076631788</v>
      </c>
      <c r="I951" s="304">
        <f t="shared" ca="1" si="419"/>
        <v>119.97208295330486</v>
      </c>
      <c r="J951" s="306">
        <f t="shared" ca="1" si="420"/>
        <v>772.03857426345655</v>
      </c>
      <c r="K951" s="307">
        <f t="shared" ca="1" si="421"/>
        <v>-8.0315180270434698</v>
      </c>
      <c r="L951" s="304">
        <f t="shared" ca="1" si="406"/>
        <v>772.08034907810554</v>
      </c>
      <c r="M951" s="306">
        <f t="shared" ca="1" si="422"/>
        <v>-1.4822696341286195</v>
      </c>
      <c r="N951" s="304">
        <f t="shared" ca="1" si="423"/>
        <v>-84.927794135970586</v>
      </c>
      <c r="P951" s="310">
        <f t="shared" ca="1" si="424"/>
        <v>23</v>
      </c>
      <c r="Q951" s="304">
        <f t="shared" ca="1" si="425"/>
        <v>0</v>
      </c>
      <c r="R951" s="306">
        <f t="shared" ca="1" si="426"/>
        <v>0</v>
      </c>
      <c r="S951" s="307">
        <f t="shared" ca="1" si="427"/>
        <v>7.2810000000000015</v>
      </c>
      <c r="T951" s="304">
        <f t="shared" ca="1" si="407"/>
        <v>71.426610000000025</v>
      </c>
      <c r="U951" s="311">
        <f t="shared" ca="1" si="408"/>
        <v>0</v>
      </c>
      <c r="V951" s="306">
        <f t="shared" ca="1" si="409"/>
        <v>1.2259842562118883</v>
      </c>
      <c r="W951" s="304">
        <f t="shared" ca="1" si="410"/>
        <v>57.917403986868379</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1.8170230114096233</v>
      </c>
      <c r="AH951" s="304">
        <f t="shared" ca="1" si="434"/>
        <v>-7.954561095784439</v>
      </c>
    </row>
    <row r="952" spans="1:34" x14ac:dyDescent="0.2">
      <c r="A952" s="347">
        <f t="shared" ca="1" si="412"/>
        <v>1E-4</v>
      </c>
      <c r="B952" s="304">
        <f t="shared" ca="1" si="413"/>
        <v>34.742100000001621</v>
      </c>
      <c r="D952" s="306">
        <f t="shared" ca="1" si="414"/>
        <v>-0.7032745285737827</v>
      </c>
      <c r="E952" s="307">
        <f t="shared" ca="1" si="415"/>
        <v>-1.8865549331963818</v>
      </c>
      <c r="F952" s="304">
        <f t="shared" ca="1" si="416"/>
        <v>2.0133764125240665</v>
      </c>
      <c r="G952" s="306">
        <f t="shared" ca="1" si="417"/>
        <v>10.606794421510122</v>
      </c>
      <c r="H952" s="307">
        <f t="shared" ca="1" si="418"/>
        <v>-119.5024694218112</v>
      </c>
      <c r="I952" s="304">
        <f t="shared" ca="1" si="419"/>
        <v>119.97226465233996</v>
      </c>
      <c r="J952" s="306">
        <f t="shared" ca="1" si="420"/>
        <v>772.03857426345655</v>
      </c>
      <c r="K952" s="307">
        <f t="shared" ca="1" si="421"/>
        <v>-8.0434682645528763</v>
      </c>
      <c r="L952" s="304">
        <f t="shared" ca="1" si="406"/>
        <v>772.08047348218406</v>
      </c>
      <c r="M952" s="306">
        <f t="shared" ca="1" si="422"/>
        <v>-1.4822703570565139</v>
      </c>
      <c r="N952" s="304">
        <f t="shared" ca="1" si="423"/>
        <v>-84.927835556687825</v>
      </c>
      <c r="P952" s="310">
        <f t="shared" ca="1" si="424"/>
        <v>23</v>
      </c>
      <c r="Q952" s="304">
        <f t="shared" ca="1" si="425"/>
        <v>0</v>
      </c>
      <c r="R952" s="306">
        <f t="shared" ca="1" si="426"/>
        <v>0</v>
      </c>
      <c r="S952" s="307">
        <f t="shared" ca="1" si="427"/>
        <v>7.2810000000000015</v>
      </c>
      <c r="T952" s="304">
        <f t="shared" ca="1" si="407"/>
        <v>71.426610000000025</v>
      </c>
      <c r="U952" s="311">
        <f t="shared" ca="1" si="408"/>
        <v>0</v>
      </c>
      <c r="V952" s="306">
        <f t="shared" ca="1" si="409"/>
        <v>1.225985721293305</v>
      </c>
      <c r="W952" s="304">
        <f t="shared" ca="1" si="410"/>
        <v>57.917648633023532</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1.8169900374805348</v>
      </c>
      <c r="AH952" s="304">
        <f t="shared" ca="1" si="434"/>
        <v>-7.9545946967268737</v>
      </c>
    </row>
    <row r="953" spans="1:34" x14ac:dyDescent="0.2">
      <c r="A953" s="347">
        <f t="shared" ca="1" si="412"/>
        <v>1E-4</v>
      </c>
      <c r="B953" s="304">
        <f t="shared" ca="1" si="413"/>
        <v>34.742200000001624</v>
      </c>
      <c r="D953" s="306">
        <f t="shared" ca="1" si="414"/>
        <v>-0.70327177113847572</v>
      </c>
      <c r="E953" s="307">
        <f t="shared" ca="1" si="415"/>
        <v>-1.886520955731581</v>
      </c>
      <c r="F953" s="304">
        <f t="shared" ca="1" si="416"/>
        <v>2.0133436121275095</v>
      </c>
      <c r="G953" s="306">
        <f t="shared" ca="1" si="417"/>
        <v>10.606724094333009</v>
      </c>
      <c r="H953" s="307">
        <f t="shared" ca="1" si="418"/>
        <v>-119.50265807390677</v>
      </c>
      <c r="I953" s="304">
        <f t="shared" ca="1" si="419"/>
        <v>119.97244634807768</v>
      </c>
      <c r="J953" s="306">
        <f t="shared" ca="1" si="420"/>
        <v>772.03857426345655</v>
      </c>
      <c r="K953" s="307">
        <f t="shared" ca="1" si="421"/>
        <v>-8.0554185209276614</v>
      </c>
      <c r="L953" s="304">
        <f t="shared" ca="1" si="406"/>
        <v>772.08059807140467</v>
      </c>
      <c r="M953" s="306">
        <f t="shared" ca="1" si="422"/>
        <v>-1.4822710799774252</v>
      </c>
      <c r="N953" s="304">
        <f t="shared" ca="1" si="423"/>
        <v>-84.927876977004971</v>
      </c>
      <c r="P953" s="310">
        <f t="shared" ca="1" si="424"/>
        <v>23</v>
      </c>
      <c r="Q953" s="304">
        <f t="shared" ca="1" si="425"/>
        <v>0</v>
      </c>
      <c r="R953" s="306">
        <f t="shared" ca="1" si="426"/>
        <v>0</v>
      </c>
      <c r="S953" s="307">
        <f t="shared" ca="1" si="427"/>
        <v>7.2810000000000015</v>
      </c>
      <c r="T953" s="304">
        <f t="shared" ca="1" si="407"/>
        <v>71.426610000000025</v>
      </c>
      <c r="U953" s="311">
        <f t="shared" ca="1" si="408"/>
        <v>0</v>
      </c>
      <c r="V953" s="306">
        <f t="shared" ca="1" si="409"/>
        <v>1.2259871863787859</v>
      </c>
      <c r="W953" s="304">
        <f t="shared" ca="1" si="410"/>
        <v>57.917893276872036</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1.816957063857096</v>
      </c>
      <c r="AH953" s="304">
        <f t="shared" ca="1" si="434"/>
        <v>-7.954628297352496</v>
      </c>
    </row>
    <row r="954" spans="1:34" x14ac:dyDescent="0.2">
      <c r="A954" s="347">
        <f t="shared" ca="1" si="412"/>
        <v>1E-4</v>
      </c>
      <c r="B954" s="304">
        <f t="shared" ca="1" si="413"/>
        <v>34.742300000001627</v>
      </c>
      <c r="D954" s="306">
        <f t="shared" ca="1" si="414"/>
        <v>-0.70326901368173156</v>
      </c>
      <c r="E954" s="307">
        <f t="shared" ca="1" si="415"/>
        <v>-1.8864869785870999</v>
      </c>
      <c r="F954" s="304">
        <f t="shared" ca="1" si="416"/>
        <v>2.0133108120664231</v>
      </c>
      <c r="G954" s="306">
        <f t="shared" ca="1" si="417"/>
        <v>10.606653767431641</v>
      </c>
      <c r="H954" s="307">
        <f t="shared" ca="1" si="418"/>
        <v>-119.50284672260463</v>
      </c>
      <c r="I954" s="304">
        <f t="shared" ca="1" si="419"/>
        <v>119.97262804051809</v>
      </c>
      <c r="J954" s="306">
        <f t="shared" ca="1" si="420"/>
        <v>772.03857426345655</v>
      </c>
      <c r="K954" s="307">
        <f t="shared" ca="1" si="421"/>
        <v>-8.0673687961674876</v>
      </c>
      <c r="L954" s="304">
        <f t="shared" ca="1" si="406"/>
        <v>772.08072284576826</v>
      </c>
      <c r="M954" s="306">
        <f t="shared" ca="1" si="422"/>
        <v>-1.4822718028913537</v>
      </c>
      <c r="N954" s="304">
        <f t="shared" ca="1" si="423"/>
        <v>-84.927918396922024</v>
      </c>
      <c r="P954" s="310">
        <f t="shared" ca="1" si="424"/>
        <v>23</v>
      </c>
      <c r="Q954" s="304">
        <f t="shared" ca="1" si="425"/>
        <v>0</v>
      </c>
      <c r="R954" s="306">
        <f t="shared" ca="1" si="426"/>
        <v>0</v>
      </c>
      <c r="S954" s="307">
        <f t="shared" ca="1" si="427"/>
        <v>7.2810000000000015</v>
      </c>
      <c r="T954" s="304">
        <f t="shared" ca="1" si="407"/>
        <v>71.426610000000025</v>
      </c>
      <c r="U954" s="311">
        <f t="shared" ca="1" si="408"/>
        <v>0</v>
      </c>
      <c r="V954" s="306">
        <f t="shared" ca="1" si="409"/>
        <v>1.2259886514683311</v>
      </c>
      <c r="W954" s="304">
        <f t="shared" ca="1" si="410"/>
        <v>57.918137918413855</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1.8169240905392972</v>
      </c>
      <c r="AH954" s="304">
        <f t="shared" ca="1" si="434"/>
        <v>-7.9546618976613139</v>
      </c>
    </row>
    <row r="955" spans="1:34" x14ac:dyDescent="0.2">
      <c r="A955" s="347">
        <f t="shared" ca="1" si="412"/>
        <v>1E-4</v>
      </c>
      <c r="B955" s="304">
        <f t="shared" ca="1" si="413"/>
        <v>34.742400000001631</v>
      </c>
      <c r="D955" s="306">
        <f t="shared" ca="1" si="414"/>
        <v>-0.70326625620354977</v>
      </c>
      <c r="E955" s="307">
        <f t="shared" ca="1" si="415"/>
        <v>-1.8864530017629439</v>
      </c>
      <c r="F955" s="304">
        <f t="shared" ca="1" si="416"/>
        <v>2.0132780123408138</v>
      </c>
      <c r="G955" s="306">
        <f t="shared" ca="1" si="417"/>
        <v>10.606583440806022</v>
      </c>
      <c r="H955" s="307">
        <f t="shared" ca="1" si="418"/>
        <v>-119.5030353679048</v>
      </c>
      <c r="I955" s="304">
        <f t="shared" ca="1" si="419"/>
        <v>119.97280972966118</v>
      </c>
      <c r="J955" s="306">
        <f t="shared" ca="1" si="420"/>
        <v>772.03857426345655</v>
      </c>
      <c r="K955" s="307">
        <f t="shared" ca="1" si="421"/>
        <v>-8.0793190902720138</v>
      </c>
      <c r="L955" s="304">
        <f t="shared" ca="1" si="406"/>
        <v>772.08084780527554</v>
      </c>
      <c r="M955" s="306">
        <f t="shared" ca="1" si="422"/>
        <v>-1.4822725257982994</v>
      </c>
      <c r="N955" s="304">
        <f t="shared" ca="1" si="423"/>
        <v>-84.927959816438985</v>
      </c>
      <c r="P955" s="310">
        <f t="shared" ca="1" si="424"/>
        <v>23</v>
      </c>
      <c r="Q955" s="304">
        <f t="shared" ca="1" si="425"/>
        <v>0</v>
      </c>
      <c r="R955" s="306">
        <f t="shared" ca="1" si="426"/>
        <v>0</v>
      </c>
      <c r="S955" s="307">
        <f t="shared" ca="1" si="427"/>
        <v>7.2810000000000015</v>
      </c>
      <c r="T955" s="304">
        <f t="shared" ca="1" si="407"/>
        <v>71.426610000000025</v>
      </c>
      <c r="U955" s="311">
        <f t="shared" ca="1" si="408"/>
        <v>0</v>
      </c>
      <c r="V955" s="306">
        <f t="shared" ca="1" si="409"/>
        <v>1.2259901165619407</v>
      </c>
      <c r="W955" s="304">
        <f t="shared" ca="1" si="410"/>
        <v>57.918382557649018</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1.8168911175271463</v>
      </c>
      <c r="AH955" s="304">
        <f t="shared" ca="1" si="434"/>
        <v>-7.9546954976533231</v>
      </c>
    </row>
    <row r="956" spans="1:34" x14ac:dyDescent="0.2">
      <c r="A956" s="347">
        <f t="shared" ca="1" si="412"/>
        <v>1E-4</v>
      </c>
      <c r="B956" s="304">
        <f t="shared" ca="1" si="413"/>
        <v>34.742500000001634</v>
      </c>
      <c r="D956" s="306">
        <f t="shared" ca="1" si="414"/>
        <v>-0.70326349870393179</v>
      </c>
      <c r="E956" s="307">
        <f t="shared" ca="1" si="415"/>
        <v>-1.8864190252591095</v>
      </c>
      <c r="F956" s="304">
        <f t="shared" ca="1" si="416"/>
        <v>2.0132452129506788</v>
      </c>
      <c r="G956" s="306">
        <f t="shared" ca="1" si="417"/>
        <v>10.606513114456151</v>
      </c>
      <c r="H956" s="307">
        <f t="shared" ca="1" si="418"/>
        <v>-119.50322400980733</v>
      </c>
      <c r="I956" s="304">
        <f t="shared" ca="1" si="419"/>
        <v>119.97299141550701</v>
      </c>
      <c r="J956" s="306">
        <f t="shared" ca="1" si="420"/>
        <v>772.03857426345655</v>
      </c>
      <c r="K956" s="307">
        <f t="shared" ca="1" si="421"/>
        <v>-8.0912694032408989</v>
      </c>
      <c r="L956" s="304">
        <f t="shared" ca="1" si="406"/>
        <v>772.0809729499274</v>
      </c>
      <c r="M956" s="306">
        <f t="shared" ca="1" si="422"/>
        <v>-1.4822732486982624</v>
      </c>
      <c r="N956" s="304">
        <f t="shared" ca="1" si="423"/>
        <v>-84.928001235555882</v>
      </c>
      <c r="P956" s="310">
        <f t="shared" ca="1" si="424"/>
        <v>23</v>
      </c>
      <c r="Q956" s="304">
        <f t="shared" ca="1" si="425"/>
        <v>0</v>
      </c>
      <c r="R956" s="306">
        <f t="shared" ca="1" si="426"/>
        <v>0</v>
      </c>
      <c r="S956" s="307">
        <f t="shared" ca="1" si="427"/>
        <v>7.2810000000000015</v>
      </c>
      <c r="T956" s="304">
        <f t="shared" ca="1" si="407"/>
        <v>71.426610000000025</v>
      </c>
      <c r="U956" s="311">
        <f t="shared" ca="1" si="408"/>
        <v>0</v>
      </c>
      <c r="V956" s="306">
        <f t="shared" ca="1" si="409"/>
        <v>1.2259915816596143</v>
      </c>
      <c r="W956" s="304">
        <f t="shared" ca="1" si="410"/>
        <v>57.918627194577518</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1.8168581448206362</v>
      </c>
      <c r="AH956" s="304">
        <f t="shared" ca="1" si="434"/>
        <v>-7.954729097328527</v>
      </c>
    </row>
    <row r="957" spans="1:34" x14ac:dyDescent="0.2">
      <c r="A957" s="347">
        <f t="shared" ca="1" si="412"/>
        <v>1E-4</v>
      </c>
      <c r="B957" s="304">
        <f t="shared" ca="1" si="413"/>
        <v>34.742600000001637</v>
      </c>
      <c r="D957" s="306">
        <f t="shared" ca="1" si="414"/>
        <v>-0.70326074118287751</v>
      </c>
      <c r="E957" s="307">
        <f t="shared" ca="1" si="415"/>
        <v>-1.8863850490755976</v>
      </c>
      <c r="F957" s="304">
        <f t="shared" ca="1" si="416"/>
        <v>2.0132124138960186</v>
      </c>
      <c r="G957" s="306">
        <f t="shared" ca="1" si="417"/>
        <v>10.606442788382033</v>
      </c>
      <c r="H957" s="307">
        <f t="shared" ca="1" si="418"/>
        <v>-119.50341264831223</v>
      </c>
      <c r="I957" s="304">
        <f t="shared" ca="1" si="419"/>
        <v>119.97317309805561</v>
      </c>
      <c r="J957" s="306">
        <f t="shared" ca="1" si="420"/>
        <v>772.03857426345655</v>
      </c>
      <c r="K957" s="307">
        <f t="shared" ca="1" si="421"/>
        <v>-8.1032197350738056</v>
      </c>
      <c r="L957" s="304">
        <f t="shared" ca="1" si="406"/>
        <v>772.08109827972453</v>
      </c>
      <c r="M957" s="306">
        <f t="shared" ca="1" si="422"/>
        <v>-1.4822739715912427</v>
      </c>
      <c r="N957" s="304">
        <f t="shared" ca="1" si="423"/>
        <v>-84.928042654272701</v>
      </c>
      <c r="P957" s="310">
        <f t="shared" ca="1" si="424"/>
        <v>23</v>
      </c>
      <c r="Q957" s="304">
        <f t="shared" ca="1" si="425"/>
        <v>0</v>
      </c>
      <c r="R957" s="306">
        <f t="shared" ca="1" si="426"/>
        <v>0</v>
      </c>
      <c r="S957" s="307">
        <f t="shared" ca="1" si="427"/>
        <v>7.2810000000000015</v>
      </c>
      <c r="T957" s="304">
        <f t="shared" ca="1" si="407"/>
        <v>71.426610000000025</v>
      </c>
      <c r="U957" s="311">
        <f t="shared" ca="1" si="408"/>
        <v>0</v>
      </c>
      <c r="V957" s="306">
        <f t="shared" ca="1" si="409"/>
        <v>1.225993046761352</v>
      </c>
      <c r="W957" s="304">
        <f t="shared" ca="1" si="410"/>
        <v>57.918871829199375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1.8168251724197706</v>
      </c>
      <c r="AH957" s="304">
        <f t="shared" ca="1" si="434"/>
        <v>-7.9547626966869256</v>
      </c>
    </row>
    <row r="958" spans="1:34" x14ac:dyDescent="0.2">
      <c r="A958" s="347">
        <f t="shared" ca="1" si="412"/>
        <v>1E-4</v>
      </c>
      <c r="B958" s="304">
        <f t="shared" ca="1" si="413"/>
        <v>34.742700000001641</v>
      </c>
      <c r="D958" s="306">
        <f t="shared" ca="1" si="414"/>
        <v>-0.70325798364038838</v>
      </c>
      <c r="E958" s="307">
        <f t="shared" ca="1" si="415"/>
        <v>-1.8863510732124036</v>
      </c>
      <c r="F958" s="304">
        <f t="shared" ca="1" si="416"/>
        <v>2.0131796151768304</v>
      </c>
      <c r="G958" s="306">
        <f t="shared" ca="1" si="417"/>
        <v>10.60637246258367</v>
      </c>
      <c r="H958" s="307">
        <f t="shared" ca="1" si="418"/>
        <v>-119.50360128341956</v>
      </c>
      <c r="I958" s="304">
        <f t="shared" ca="1" si="419"/>
        <v>119.97335477730698</v>
      </c>
      <c r="J958" s="306">
        <f t="shared" ca="1" si="420"/>
        <v>772.03857426345655</v>
      </c>
      <c r="K958" s="307">
        <f t="shared" ca="1" si="421"/>
        <v>-8.1151700857703926</v>
      </c>
      <c r="L958" s="304">
        <f t="shared" ca="1" si="406"/>
        <v>772.08122379466761</v>
      </c>
      <c r="M958" s="306">
        <f t="shared" ca="1" si="422"/>
        <v>-1.4822746944772405</v>
      </c>
      <c r="N958" s="304">
        <f t="shared" ca="1" si="423"/>
        <v>-84.928084072589428</v>
      </c>
      <c r="P958" s="310">
        <f t="shared" ca="1" si="424"/>
        <v>23</v>
      </c>
      <c r="Q958" s="304">
        <f t="shared" ca="1" si="425"/>
        <v>0</v>
      </c>
      <c r="R958" s="306">
        <f t="shared" ca="1" si="426"/>
        <v>0</v>
      </c>
      <c r="S958" s="307">
        <f t="shared" ca="1" si="427"/>
        <v>7.2810000000000015</v>
      </c>
      <c r="T958" s="304">
        <f t="shared" ca="1" si="407"/>
        <v>71.426610000000025</v>
      </c>
      <c r="U958" s="311">
        <f t="shared" ca="1" si="408"/>
        <v>0</v>
      </c>
      <c r="V958" s="306">
        <f t="shared" ca="1" si="409"/>
        <v>1.2259945118671545</v>
      </c>
      <c r="W958" s="304">
        <f t="shared" ca="1" si="410"/>
        <v>57.919116461514577</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1.8167922003245431</v>
      </c>
      <c r="AH958" s="304">
        <f t="shared" ca="1" si="434"/>
        <v>-7.9547962957285216</v>
      </c>
    </row>
    <row r="959" spans="1:34" x14ac:dyDescent="0.2">
      <c r="A959" s="347">
        <f t="shared" ca="1" si="412"/>
        <v>1E-4</v>
      </c>
      <c r="B959" s="304">
        <f t="shared" ca="1" si="413"/>
        <v>34.742800000001644</v>
      </c>
      <c r="D959" s="306">
        <f t="shared" ca="1" si="414"/>
        <v>-0.70325522607646573</v>
      </c>
      <c r="E959" s="307">
        <f t="shared" ca="1" si="415"/>
        <v>-1.8863170976695312</v>
      </c>
      <c r="F959" s="304">
        <f t="shared" ca="1" si="416"/>
        <v>2.0131468167931179</v>
      </c>
      <c r="G959" s="306">
        <f t="shared" ca="1" si="417"/>
        <v>10.606302137061062</v>
      </c>
      <c r="H959" s="307">
        <f t="shared" ca="1" si="418"/>
        <v>-119.50378991512932</v>
      </c>
      <c r="I959" s="304">
        <f t="shared" ca="1" si="419"/>
        <v>119.97353645326119</v>
      </c>
      <c r="J959" s="306">
        <f t="shared" ca="1" si="420"/>
        <v>772.03857426345655</v>
      </c>
      <c r="K959" s="307">
        <f t="shared" ca="1" si="421"/>
        <v>-8.1271204553303207</v>
      </c>
      <c r="L959" s="304">
        <f t="shared" ca="1" si="406"/>
        <v>772.08134949475766</v>
      </c>
      <c r="M959" s="306">
        <f t="shared" ca="1" si="422"/>
        <v>-1.482275417356256</v>
      </c>
      <c r="N959" s="304">
        <f t="shared" ca="1" si="423"/>
        <v>-84.928125490506119</v>
      </c>
      <c r="P959" s="310">
        <f t="shared" ca="1" si="424"/>
        <v>23</v>
      </c>
      <c r="Q959" s="304">
        <f t="shared" ca="1" si="425"/>
        <v>0</v>
      </c>
      <c r="R959" s="306">
        <f t="shared" ca="1" si="426"/>
        <v>0</v>
      </c>
      <c r="S959" s="307">
        <f t="shared" ca="1" si="427"/>
        <v>7.2810000000000015</v>
      </c>
      <c r="T959" s="304">
        <f t="shared" ca="1" si="407"/>
        <v>71.426610000000025</v>
      </c>
      <c r="U959" s="311">
        <f t="shared" ca="1" si="408"/>
        <v>0</v>
      </c>
      <c r="V959" s="306">
        <f t="shared" ca="1" si="409"/>
        <v>1.2259959769770212</v>
      </c>
      <c r="W959" s="304">
        <f t="shared" ca="1" si="410"/>
        <v>57.919361091523172</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1.8167592285349583</v>
      </c>
      <c r="AH959" s="304">
        <f t="shared" ca="1" si="434"/>
        <v>-7.9548298944533125</v>
      </c>
    </row>
    <row r="960" spans="1:34" x14ac:dyDescent="0.2">
      <c r="A960" s="347">
        <f t="shared" ca="1" si="412"/>
        <v>1E-4</v>
      </c>
      <c r="B960" s="304">
        <f t="shared" ca="1" si="413"/>
        <v>34.742900000001647</v>
      </c>
      <c r="D960" s="306">
        <f t="shared" ca="1" si="414"/>
        <v>-0.70325246849110779</v>
      </c>
      <c r="E960" s="307">
        <f t="shared" ca="1" si="415"/>
        <v>-1.8862831224469732</v>
      </c>
      <c r="F960" s="304">
        <f t="shared" ca="1" si="416"/>
        <v>2.0131140187448748</v>
      </c>
      <c r="G960" s="306">
        <f t="shared" ca="1" si="417"/>
        <v>10.606231811814213</v>
      </c>
      <c r="H960" s="307">
        <f t="shared" ca="1" si="418"/>
        <v>-119.50397854344156</v>
      </c>
      <c r="I960" s="304">
        <f t="shared" ca="1" si="419"/>
        <v>119.97371812591823</v>
      </c>
      <c r="J960" s="306">
        <f t="shared" ca="1" si="420"/>
        <v>772.03857426345655</v>
      </c>
      <c r="K960" s="307">
        <f t="shared" ca="1" si="421"/>
        <v>-8.1390708437532489</v>
      </c>
      <c r="L960" s="304">
        <f t="shared" ca="1" si="406"/>
        <v>772.08147537999525</v>
      </c>
      <c r="M960" s="306">
        <f t="shared" ca="1" si="422"/>
        <v>-1.4822761402282891</v>
      </c>
      <c r="N960" s="304">
        <f t="shared" ca="1" si="423"/>
        <v>-84.928166908022746</v>
      </c>
      <c r="P960" s="310">
        <f t="shared" ca="1" si="424"/>
        <v>23</v>
      </c>
      <c r="Q960" s="304">
        <f t="shared" ca="1" si="425"/>
        <v>0</v>
      </c>
      <c r="R960" s="306">
        <f t="shared" ca="1" si="426"/>
        <v>0</v>
      </c>
      <c r="S960" s="307">
        <f t="shared" ca="1" si="427"/>
        <v>7.2810000000000015</v>
      </c>
      <c r="T960" s="304">
        <f t="shared" ca="1" si="407"/>
        <v>71.426610000000025</v>
      </c>
      <c r="U960" s="311">
        <f t="shared" ca="1" si="408"/>
        <v>0</v>
      </c>
      <c r="V960" s="306">
        <f t="shared" ca="1" si="409"/>
        <v>1.2259974420909518</v>
      </c>
      <c r="W960" s="304">
        <f t="shared" ca="1" si="410"/>
        <v>57.919605719225082</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1.8167262570510125</v>
      </c>
      <c r="AH960" s="304">
        <f t="shared" ca="1" si="434"/>
        <v>-7.9548634928613051</v>
      </c>
    </row>
    <row r="961" spans="1:34" x14ac:dyDescent="0.2">
      <c r="A961" s="347">
        <f t="shared" ca="1" si="412"/>
        <v>1E-4</v>
      </c>
      <c r="B961" s="304">
        <f t="shared" ca="1" si="413"/>
        <v>34.743000000001651</v>
      </c>
      <c r="D961" s="306">
        <f t="shared" ca="1" si="414"/>
        <v>-0.70324971088431709</v>
      </c>
      <c r="E961" s="307">
        <f t="shared" ca="1" si="415"/>
        <v>-1.8862491475447403</v>
      </c>
      <c r="F961" s="304">
        <f t="shared" ca="1" si="416"/>
        <v>2.013081221032111</v>
      </c>
      <c r="G961" s="306">
        <f t="shared" ca="1" si="417"/>
        <v>10.606161486843124</v>
      </c>
      <c r="H961" s="307">
        <f t="shared" ca="1" si="418"/>
        <v>-119.50416716835632</v>
      </c>
      <c r="I961" s="304">
        <f t="shared" ca="1" si="419"/>
        <v>119.97389979527817</v>
      </c>
      <c r="J961" s="306">
        <f t="shared" ca="1" si="420"/>
        <v>772.03857426345655</v>
      </c>
      <c r="K961" s="307">
        <f t="shared" ca="1" si="421"/>
        <v>-8.1510212510388396</v>
      </c>
      <c r="L961" s="304">
        <f t="shared" ca="1" si="406"/>
        <v>772.08160145038141</v>
      </c>
      <c r="M961" s="306">
        <f t="shared" ca="1" si="422"/>
        <v>-1.4822768630933398</v>
      </c>
      <c r="N961" s="304">
        <f t="shared" ca="1" si="423"/>
        <v>-84.928208325139309</v>
      </c>
      <c r="P961" s="310">
        <f t="shared" ca="1" si="424"/>
        <v>23</v>
      </c>
      <c r="Q961" s="304">
        <f t="shared" ca="1" si="425"/>
        <v>0</v>
      </c>
      <c r="R961" s="306">
        <f t="shared" ca="1" si="426"/>
        <v>0</v>
      </c>
      <c r="S961" s="307">
        <f t="shared" ca="1" si="427"/>
        <v>7.2810000000000015</v>
      </c>
      <c r="T961" s="304">
        <f t="shared" ca="1" si="407"/>
        <v>71.426610000000025</v>
      </c>
      <c r="U961" s="311">
        <f t="shared" ca="1" si="408"/>
        <v>0</v>
      </c>
      <c r="V961" s="306">
        <f t="shared" ca="1" si="409"/>
        <v>1.2259989072089468</v>
      </c>
      <c r="W961" s="304">
        <f t="shared" ca="1" si="410"/>
        <v>57.919850344620414</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1.8166932858727129</v>
      </c>
      <c r="AH961" s="304">
        <f t="shared" ca="1" si="434"/>
        <v>-7.954897090952489</v>
      </c>
    </row>
    <row r="962" spans="1:34" x14ac:dyDescent="0.2">
      <c r="A962" s="347">
        <f t="shared" ca="1" si="412"/>
        <v>1E-4</v>
      </c>
      <c r="B962" s="304">
        <f t="shared" ca="1" si="413"/>
        <v>34.743100000001654</v>
      </c>
      <c r="D962" s="306">
        <f t="shared" ca="1" si="414"/>
        <v>-0.70324695325609599</v>
      </c>
      <c r="E962" s="307">
        <f t="shared" ca="1" si="415"/>
        <v>-1.8862151729628174</v>
      </c>
      <c r="F962" s="304">
        <f t="shared" ca="1" si="416"/>
        <v>2.0130484236548143</v>
      </c>
      <c r="G962" s="306">
        <f t="shared" ca="1" si="417"/>
        <v>10.606091162147798</v>
      </c>
      <c r="H962" s="307">
        <f t="shared" ca="1" si="418"/>
        <v>-119.50435578987361</v>
      </c>
      <c r="I962" s="304">
        <f t="shared" ca="1" si="419"/>
        <v>119.974081461341</v>
      </c>
      <c r="J962" s="306">
        <f t="shared" ca="1" si="420"/>
        <v>772.03857426345655</v>
      </c>
      <c r="K962" s="307">
        <f t="shared" ca="1" si="421"/>
        <v>-8.1629716771867518</v>
      </c>
      <c r="L962" s="304">
        <f t="shared" ca="1" si="406"/>
        <v>772.08172770591659</v>
      </c>
      <c r="M962" s="306">
        <f t="shared" ca="1" si="422"/>
        <v>-1.4822775859514086</v>
      </c>
      <c r="N962" s="304">
        <f t="shared" ca="1" si="423"/>
        <v>-84.928249741855836</v>
      </c>
      <c r="P962" s="310">
        <f t="shared" ca="1" si="424"/>
        <v>23</v>
      </c>
      <c r="Q962" s="304">
        <f t="shared" ca="1" si="425"/>
        <v>0</v>
      </c>
      <c r="R962" s="306">
        <f t="shared" ca="1" si="426"/>
        <v>0</v>
      </c>
      <c r="S962" s="307">
        <f t="shared" ca="1" si="427"/>
        <v>7.2810000000000015</v>
      </c>
      <c r="T962" s="304">
        <f t="shared" ca="1" si="407"/>
        <v>71.426610000000025</v>
      </c>
      <c r="U962" s="311">
        <f t="shared" ca="1" si="408"/>
        <v>0</v>
      </c>
      <c r="V962" s="306">
        <f t="shared" ca="1" si="409"/>
        <v>1.2260003723310056</v>
      </c>
      <c r="W962" s="304">
        <f t="shared" ca="1" si="410"/>
        <v>57.920094967709062</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1.8166603150000453</v>
      </c>
      <c r="AH962" s="304">
        <f t="shared" ca="1" si="434"/>
        <v>-7.9549306887268783</v>
      </c>
    </row>
    <row r="963" spans="1:34" x14ac:dyDescent="0.2">
      <c r="A963" s="347">
        <f t="shared" ca="1" si="412"/>
        <v>1E-4</v>
      </c>
      <c r="B963" s="304">
        <f t="shared" ca="1" si="413"/>
        <v>34.743200000001657</v>
      </c>
      <c r="D963" s="306">
        <f t="shared" ca="1" si="414"/>
        <v>-0.70324419560644147</v>
      </c>
      <c r="E963" s="307">
        <f t="shared" ca="1" si="415"/>
        <v>-1.8861811987012196</v>
      </c>
      <c r="F963" s="304">
        <f t="shared" ca="1" si="416"/>
        <v>2.0130156266129977</v>
      </c>
      <c r="G963" s="306">
        <f t="shared" ca="1" si="417"/>
        <v>10.606020837728238</v>
      </c>
      <c r="H963" s="307">
        <f t="shared" ca="1" si="418"/>
        <v>-119.50454440799348</v>
      </c>
      <c r="I963" s="304">
        <f t="shared" ca="1" si="419"/>
        <v>119.9742631241068</v>
      </c>
      <c r="J963" s="306">
        <f t="shared" ca="1" si="420"/>
        <v>772.03857426345655</v>
      </c>
      <c r="K963" s="307">
        <f t="shared" ca="1" si="421"/>
        <v>-8.1749221221966444</v>
      </c>
      <c r="L963" s="304">
        <f t="shared" ca="1" si="406"/>
        <v>772.08185414660193</v>
      </c>
      <c r="M963" s="306">
        <f t="shared" ca="1" si="422"/>
        <v>-1.4822783088024953</v>
      </c>
      <c r="N963" s="304">
        <f t="shared" ca="1" si="423"/>
        <v>-84.928291158172328</v>
      </c>
      <c r="P963" s="310">
        <f t="shared" ca="1" si="424"/>
        <v>23</v>
      </c>
      <c r="Q963" s="304">
        <f t="shared" ca="1" si="425"/>
        <v>0</v>
      </c>
      <c r="R963" s="306">
        <f t="shared" ca="1" si="426"/>
        <v>0</v>
      </c>
      <c r="S963" s="307">
        <f t="shared" ca="1" si="427"/>
        <v>7.2810000000000015</v>
      </c>
      <c r="T963" s="304">
        <f t="shared" ca="1" si="407"/>
        <v>71.426610000000025</v>
      </c>
      <c r="U963" s="311">
        <f t="shared" ca="1" si="408"/>
        <v>0</v>
      </c>
      <c r="V963" s="306">
        <f t="shared" ca="1" si="409"/>
        <v>1.2260018374571289</v>
      </c>
      <c r="W963" s="304">
        <f t="shared" ca="1" si="410"/>
        <v>57.920339588491139</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1.8166273444330265</v>
      </c>
      <c r="AH963" s="304">
        <f t="shared" ca="1" si="434"/>
        <v>-7.9549642861844596</v>
      </c>
    </row>
    <row r="964" spans="1:34" x14ac:dyDescent="0.2">
      <c r="A964" s="347">
        <f t="shared" ca="1" si="412"/>
        <v>1E-4</v>
      </c>
      <c r="B964" s="304">
        <f t="shared" ca="1" si="413"/>
        <v>34.743300000001661</v>
      </c>
      <c r="D964" s="306">
        <f t="shared" ca="1" si="414"/>
        <v>-0.70324143793535598</v>
      </c>
      <c r="E964" s="307">
        <f t="shared" ca="1" si="415"/>
        <v>-1.8861472247599309</v>
      </c>
      <c r="F964" s="304">
        <f t="shared" ca="1" si="416"/>
        <v>2.0129828299066479</v>
      </c>
      <c r="G964" s="306">
        <f t="shared" ca="1" si="417"/>
        <v>10.605950513584444</v>
      </c>
      <c r="H964" s="307">
        <f t="shared" ca="1" si="418"/>
        <v>-119.50473302271595</v>
      </c>
      <c r="I964" s="304">
        <f t="shared" ca="1" si="419"/>
        <v>119.97444478357555</v>
      </c>
      <c r="J964" s="306">
        <f t="shared" ca="1" si="420"/>
        <v>772.03857426345655</v>
      </c>
      <c r="K964" s="307">
        <f t="shared" ca="1" si="421"/>
        <v>-8.1868725860681799</v>
      </c>
      <c r="L964" s="304">
        <f t="shared" ref="L964:L1004" ca="1" si="435">SQRT(pos_x^2+pos_z^2)</f>
        <v>772.08198077243787</v>
      </c>
      <c r="M964" s="306">
        <f t="shared" ca="1" si="422"/>
        <v>-1.4822790316466001</v>
      </c>
      <c r="N964" s="304">
        <f t="shared" ca="1" si="423"/>
        <v>-84.92833257408877</v>
      </c>
      <c r="P964" s="310">
        <f t="shared" ca="1" si="424"/>
        <v>23</v>
      </c>
      <c r="Q964" s="304">
        <f t="shared" ca="1" si="425"/>
        <v>0</v>
      </c>
      <c r="R964" s="306">
        <f t="shared" ca="1" si="426"/>
        <v>0</v>
      </c>
      <c r="S964" s="307">
        <f t="shared" ca="1" si="427"/>
        <v>7.2810000000000015</v>
      </c>
      <c r="T964" s="304">
        <f t="shared" ref="T964:T1004" ca="1" si="436">m*g</f>
        <v>71.426610000000025</v>
      </c>
      <c r="U964" s="311">
        <f t="shared" ref="U964:U1004" ca="1" si="437">IF(pos_xz&lt;L_rampe,Poids*COS(Beta),0)</f>
        <v>0</v>
      </c>
      <c r="V964" s="306">
        <f t="shared" ref="V964:V1004" ca="1" si="438">Rho_moyen*(20000-Alt_rampe-pos_z)/(20000+Alt_rampe+pos_z)</f>
        <v>1.226003302587316</v>
      </c>
      <c r="W964" s="304">
        <f t="shared" ref="W964:W1003" ca="1" si="439">1/2*Rho*Sref*Cx*vit_xz^2</f>
        <v>57.920584206966581</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1.8165943741716406</v>
      </c>
      <c r="AH964" s="304">
        <f t="shared" ca="1" si="434"/>
        <v>-7.9549978833252473</v>
      </c>
    </row>
    <row r="965" spans="1:34" x14ac:dyDescent="0.2">
      <c r="A965" s="347">
        <f t="shared" ref="A965:A1004" ca="1" si="441">IF(B964+0.01&lt;=T_ini+ROUNDUP(Temps_fin_propu,0), 0.01, IF(K964&gt;0, 0.1, 0.0001))</f>
        <v>1E-4</v>
      </c>
      <c r="B965" s="304">
        <f t="shared" ref="B965:B1004" ca="1" si="442">B964+pas</f>
        <v>34.743400000001664</v>
      </c>
      <c r="D965" s="306">
        <f t="shared" ref="D965:D1004" ca="1" si="443">IF(AND(L964&lt;L_rampe,Poussee&lt;Poids*SIN(M964)),0,(-W964+Poussee)/m*COS(M964)-U964/m*SIN(M964))</f>
        <v>-0.70323868024284031</v>
      </c>
      <c r="E965" s="307">
        <f t="shared" ref="E965:E1004" ca="1" si="444">IF(AND(L964&lt;L_rampe,Poussee&lt;Poids*SIN(M964)),0,(-W964+Poussee)/m*SIN(M964)+U964/m*COS(M964)-Poids/m)</f>
        <v>-1.8861132511389602</v>
      </c>
      <c r="F965" s="304">
        <f t="shared" ref="F965:F1004" ca="1" si="445">SQRT(acc_x^2+acc_z^2)</f>
        <v>2.0129500335357733</v>
      </c>
      <c r="G965" s="306">
        <f t="shared" ref="G965:G1004" ca="1" si="446">G964+acc_x*pas</f>
        <v>10.605880189716419</v>
      </c>
      <c r="H965" s="307">
        <f t="shared" ref="H965:H1004" ca="1" si="447">H964+acc_z*pas</f>
        <v>-119.50492163404107</v>
      </c>
      <c r="I965" s="304">
        <f t="shared" ref="I965:I1004" ca="1" si="448">SQRT(vit_x^2+vit_z^2)</f>
        <v>119.97462643974733</v>
      </c>
      <c r="J965" s="306">
        <f t="shared" ref="J965:J1004" ca="1" si="449">J964+0.5*(vit_x+G964)*pas*(K964&gt;=0)</f>
        <v>772.03857426345655</v>
      </c>
      <c r="K965" s="307">
        <f t="shared" ref="K965:K1004" ca="1" si="450">K964+0.5*(vit_z+H964)*pas</f>
        <v>-8.1988230688010173</v>
      </c>
      <c r="L965" s="304">
        <f t="shared" ca="1" si="435"/>
        <v>772.08210758342545</v>
      </c>
      <c r="M965" s="306">
        <f t="shared" ref="M965:M1004" ca="1" si="451">IF(AND(L964&gt;L_rampe,G965&gt;0),ATAN2(G965,H965),$M$4)</f>
        <v>-1.4822797544837232</v>
      </c>
      <c r="N965" s="304">
        <f t="shared" ref="N965:N1004" ca="1" si="452">DEGREES(Beta)</f>
        <v>-84.928373989605205</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7.2810000000000015</v>
      </c>
      <c r="T965" s="304">
        <f t="shared" ca="1" si="436"/>
        <v>71.426610000000025</v>
      </c>
      <c r="U965" s="311">
        <f t="shared" ca="1" si="437"/>
        <v>0</v>
      </c>
      <c r="V965" s="306">
        <f t="shared" ca="1" si="438"/>
        <v>1.2260047677215669</v>
      </c>
      <c r="W965" s="304">
        <f t="shared" ca="1" si="439"/>
        <v>57.920828823135409</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1.8165614042158937</v>
      </c>
      <c r="AH965" s="304">
        <f t="shared" ref="AH965:AH1004" ca="1" si="463">IF(AND(L964&lt;L_rampe,Poussee&lt;Poids*SIN(M964)), g*SIN(M964), (-W964+Poussee)/m)</f>
        <v>-7.9550314801492332</v>
      </c>
    </row>
    <row r="966" spans="1:34" x14ac:dyDescent="0.2">
      <c r="A966" s="347">
        <f t="shared" ca="1" si="441"/>
        <v>1E-4</v>
      </c>
      <c r="B966" s="304">
        <f t="shared" ca="1" si="442"/>
        <v>34.743500000001667</v>
      </c>
      <c r="D966" s="306">
        <f t="shared" ca="1" si="443"/>
        <v>-0.70323592252889411</v>
      </c>
      <c r="E966" s="307">
        <f t="shared" ca="1" si="444"/>
        <v>-1.8860792778383049</v>
      </c>
      <c r="F966" s="304">
        <f t="shared" ca="1" si="445"/>
        <v>2.0129172375003712</v>
      </c>
      <c r="G966" s="306">
        <f t="shared" ca="1" si="446"/>
        <v>10.605809866124167</v>
      </c>
      <c r="H966" s="307">
        <f t="shared" ca="1" si="447"/>
        <v>-119.50511024196885</v>
      </c>
      <c r="I966" s="304">
        <f t="shared" ca="1" si="448"/>
        <v>119.97480809262213</v>
      </c>
      <c r="J966" s="306">
        <f t="shared" ca="1" si="449"/>
        <v>772.03857426345655</v>
      </c>
      <c r="K966" s="307">
        <f t="shared" ca="1" si="450"/>
        <v>-8.2107735703948173</v>
      </c>
      <c r="L966" s="304">
        <f t="shared" ca="1" si="435"/>
        <v>772.08223457956535</v>
      </c>
      <c r="M966" s="306">
        <f t="shared" ca="1" si="451"/>
        <v>-1.4822804773138643</v>
      </c>
      <c r="N966" s="304">
        <f t="shared" ca="1" si="452"/>
        <v>-84.928415404721591</v>
      </c>
      <c r="P966" s="310">
        <f t="shared" ca="1" si="453"/>
        <v>23</v>
      </c>
      <c r="Q966" s="304">
        <f t="shared" ca="1" si="454"/>
        <v>0</v>
      </c>
      <c r="R966" s="306">
        <f t="shared" ca="1" si="455"/>
        <v>0</v>
      </c>
      <c r="S966" s="307">
        <f t="shared" ca="1" si="456"/>
        <v>7.2810000000000015</v>
      </c>
      <c r="T966" s="304">
        <f t="shared" ca="1" si="436"/>
        <v>71.426610000000025</v>
      </c>
      <c r="U966" s="311">
        <f t="shared" ca="1" si="437"/>
        <v>0</v>
      </c>
      <c r="V966" s="306">
        <f t="shared" ca="1" si="438"/>
        <v>1.226006232859882</v>
      </c>
      <c r="W966" s="304">
        <f t="shared" ca="1" si="439"/>
        <v>57.921073436997624</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1.8165284345657868</v>
      </c>
      <c r="AH966" s="304">
        <f t="shared" ca="1" si="463"/>
        <v>-7.9550650766564202</v>
      </c>
    </row>
    <row r="967" spans="1:34" x14ac:dyDescent="0.2">
      <c r="A967" s="347">
        <f t="shared" ca="1" si="441"/>
        <v>1E-4</v>
      </c>
      <c r="B967" s="304">
        <f t="shared" ca="1" si="442"/>
        <v>34.74360000000167</v>
      </c>
      <c r="D967" s="306">
        <f t="shared" ca="1" si="443"/>
        <v>-0.70323316479352083</v>
      </c>
      <c r="E967" s="307">
        <f t="shared" ca="1" si="444"/>
        <v>-1.8860453048579648</v>
      </c>
      <c r="F967" s="304">
        <f t="shared" ca="1" si="445"/>
        <v>2.0128844418004439</v>
      </c>
      <c r="G967" s="306">
        <f t="shared" ca="1" si="446"/>
        <v>10.605739542807688</v>
      </c>
      <c r="H967" s="307">
        <f t="shared" ca="1" si="447"/>
        <v>-119.50529884649934</v>
      </c>
      <c r="I967" s="304">
        <f t="shared" ca="1" si="448"/>
        <v>119.97498974219998</v>
      </c>
      <c r="J967" s="306">
        <f t="shared" ca="1" si="449"/>
        <v>772.03857426345655</v>
      </c>
      <c r="K967" s="307">
        <f t="shared" ca="1" si="450"/>
        <v>-8.2227240908492405</v>
      </c>
      <c r="L967" s="304">
        <f t="shared" ca="1" si="435"/>
        <v>772.08236176085836</v>
      </c>
      <c r="M967" s="306">
        <f t="shared" ca="1" si="451"/>
        <v>-1.4822812001370238</v>
      </c>
      <c r="N967" s="304">
        <f t="shared" ca="1" si="452"/>
        <v>-84.928456819437969</v>
      </c>
      <c r="P967" s="310">
        <f t="shared" ca="1" si="453"/>
        <v>23</v>
      </c>
      <c r="Q967" s="304">
        <f t="shared" ca="1" si="454"/>
        <v>0</v>
      </c>
      <c r="R967" s="306">
        <f t="shared" ca="1" si="455"/>
        <v>0</v>
      </c>
      <c r="S967" s="307">
        <f t="shared" ca="1" si="456"/>
        <v>7.2810000000000015</v>
      </c>
      <c r="T967" s="304">
        <f t="shared" ca="1" si="436"/>
        <v>71.426610000000025</v>
      </c>
      <c r="U967" s="311">
        <f t="shared" ca="1" si="437"/>
        <v>0</v>
      </c>
      <c r="V967" s="306">
        <f t="shared" ca="1" si="438"/>
        <v>1.2260076980022612</v>
      </c>
      <c r="W967" s="304">
        <f t="shared" ca="1" si="439"/>
        <v>57.921318048553239</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1.8164954652213181</v>
      </c>
      <c r="AH967" s="304">
        <f t="shared" ca="1" si="463"/>
        <v>-7.955098672846808</v>
      </c>
    </row>
    <row r="968" spans="1:34" x14ac:dyDescent="0.2">
      <c r="A968" s="347">
        <f t="shared" ca="1" si="441"/>
        <v>1E-4</v>
      </c>
      <c r="B968" s="304">
        <f t="shared" ca="1" si="442"/>
        <v>34.743700000001674</v>
      </c>
      <c r="D968" s="306">
        <f t="shared" ca="1" si="443"/>
        <v>-0.70323040703671846</v>
      </c>
      <c r="E968" s="307">
        <f t="shared" ca="1" si="444"/>
        <v>-1.8860113321979366</v>
      </c>
      <c r="F968" s="304">
        <f t="shared" ca="1" si="445"/>
        <v>2.0128516464359874</v>
      </c>
      <c r="G968" s="306">
        <f t="shared" ca="1" si="446"/>
        <v>10.605669219766984</v>
      </c>
      <c r="H968" s="307">
        <f t="shared" ca="1" si="447"/>
        <v>-119.50548744763256</v>
      </c>
      <c r="I968" s="304">
        <f t="shared" ca="1" si="448"/>
        <v>119.97517138848094</v>
      </c>
      <c r="J968" s="306">
        <f t="shared" ca="1" si="449"/>
        <v>772.03857426345655</v>
      </c>
      <c r="K968" s="307">
        <f t="shared" ca="1" si="450"/>
        <v>-8.2346746301639477</v>
      </c>
      <c r="L968" s="304">
        <f t="shared" ca="1" si="435"/>
        <v>772.08248912730517</v>
      </c>
      <c r="M968" s="306">
        <f t="shared" ca="1" si="451"/>
        <v>-1.4822819229532018</v>
      </c>
      <c r="N968" s="304">
        <f t="shared" ca="1" si="452"/>
        <v>-84.928498233754325</v>
      </c>
      <c r="P968" s="310">
        <f t="shared" ca="1" si="453"/>
        <v>23</v>
      </c>
      <c r="Q968" s="304">
        <f t="shared" ca="1" si="454"/>
        <v>0</v>
      </c>
      <c r="R968" s="306">
        <f t="shared" ca="1" si="455"/>
        <v>0</v>
      </c>
      <c r="S968" s="307">
        <f t="shared" ca="1" si="456"/>
        <v>7.2810000000000015</v>
      </c>
      <c r="T968" s="304">
        <f t="shared" ca="1" si="436"/>
        <v>71.426610000000025</v>
      </c>
      <c r="U968" s="311">
        <f t="shared" ca="1" si="437"/>
        <v>0</v>
      </c>
      <c r="V968" s="306">
        <f t="shared" ca="1" si="438"/>
        <v>1.226009163148704</v>
      </c>
      <c r="W968" s="304">
        <f t="shared" ca="1" si="439"/>
        <v>57.921562657802262</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1.8164624961824849</v>
      </c>
      <c r="AH968" s="304">
        <f t="shared" ca="1" si="463"/>
        <v>-7.9551322687203996</v>
      </c>
    </row>
    <row r="969" spans="1:34" x14ac:dyDescent="0.2">
      <c r="A969" s="347">
        <f t="shared" ca="1" si="441"/>
        <v>1E-4</v>
      </c>
      <c r="B969" s="304">
        <f t="shared" ca="1" si="442"/>
        <v>34.743800000001677</v>
      </c>
      <c r="D969" s="306">
        <f t="shared" ca="1" si="443"/>
        <v>-0.70322764925848835</v>
      </c>
      <c r="E969" s="307">
        <f t="shared" ca="1" si="444"/>
        <v>-1.8859773598582228</v>
      </c>
      <c r="F969" s="304">
        <f t="shared" ca="1" si="445"/>
        <v>2.0128188514070042</v>
      </c>
      <c r="G969" s="306">
        <f t="shared" ca="1" si="446"/>
        <v>10.605598897002059</v>
      </c>
      <c r="H969" s="307">
        <f t="shared" ca="1" si="447"/>
        <v>-119.50567604536855</v>
      </c>
      <c r="I969" s="304">
        <f t="shared" ca="1" si="448"/>
        <v>119.97535303146503</v>
      </c>
      <c r="J969" s="306">
        <f t="shared" ca="1" si="449"/>
        <v>772.03857426345655</v>
      </c>
      <c r="K969" s="307">
        <f t="shared" ca="1" si="450"/>
        <v>-8.2466251883385979</v>
      </c>
      <c r="L969" s="304">
        <f t="shared" ca="1" si="435"/>
        <v>772.08261667890667</v>
      </c>
      <c r="M969" s="306">
        <f t="shared" ca="1" si="451"/>
        <v>-1.4822826457623985</v>
      </c>
      <c r="N969" s="304">
        <f t="shared" ca="1" si="452"/>
        <v>-84.928539647670704</v>
      </c>
      <c r="P969" s="310">
        <f t="shared" ca="1" si="453"/>
        <v>23</v>
      </c>
      <c r="Q969" s="304">
        <f t="shared" ca="1" si="454"/>
        <v>0</v>
      </c>
      <c r="R969" s="306">
        <f t="shared" ca="1" si="455"/>
        <v>0</v>
      </c>
      <c r="S969" s="307">
        <f t="shared" ca="1" si="456"/>
        <v>7.2810000000000015</v>
      </c>
      <c r="T969" s="304">
        <f t="shared" ca="1" si="436"/>
        <v>71.426610000000025</v>
      </c>
      <c r="U969" s="311">
        <f t="shared" ca="1" si="437"/>
        <v>0</v>
      </c>
      <c r="V969" s="306">
        <f t="shared" ca="1" si="438"/>
        <v>1.2260106282992109</v>
      </c>
      <c r="W969" s="304">
        <f t="shared" ca="1" si="439"/>
        <v>57.921807264744693</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1.8164295274492916</v>
      </c>
      <c r="AH969" s="304">
        <f t="shared" ca="1" si="463"/>
        <v>-7.9551658642771939</v>
      </c>
    </row>
    <row r="970" spans="1:34" x14ac:dyDescent="0.2">
      <c r="A970" s="347">
        <f t="shared" ca="1" si="441"/>
        <v>1E-4</v>
      </c>
      <c r="B970" s="304">
        <f t="shared" ca="1" si="442"/>
        <v>34.74390000000168</v>
      </c>
      <c r="D970" s="306">
        <f t="shared" ca="1" si="443"/>
        <v>-0.70322489145883016</v>
      </c>
      <c r="E970" s="307">
        <f t="shared" ca="1" si="444"/>
        <v>-1.8859433878388208</v>
      </c>
      <c r="F970" s="304">
        <f t="shared" ca="1" si="445"/>
        <v>2.0127860567134928</v>
      </c>
      <c r="G970" s="306">
        <f t="shared" ca="1" si="446"/>
        <v>10.605528574512913</v>
      </c>
      <c r="H970" s="307">
        <f t="shared" ca="1" si="447"/>
        <v>-119.50586463970733</v>
      </c>
      <c r="I970" s="304">
        <f t="shared" ca="1" si="448"/>
        <v>119.97553467115227</v>
      </c>
      <c r="J970" s="306">
        <f t="shared" ca="1" si="449"/>
        <v>772.03857426345655</v>
      </c>
      <c r="K970" s="307">
        <f t="shared" ca="1" si="450"/>
        <v>-8.2585757653728518</v>
      </c>
      <c r="L970" s="304">
        <f t="shared" ca="1" si="435"/>
        <v>772.08274441566368</v>
      </c>
      <c r="M970" s="306">
        <f t="shared" ca="1" si="451"/>
        <v>-1.4822833685646137</v>
      </c>
      <c r="N970" s="304">
        <f t="shared" ca="1" si="452"/>
        <v>-84.928581061187046</v>
      </c>
      <c r="P970" s="310">
        <f t="shared" ca="1" si="453"/>
        <v>23</v>
      </c>
      <c r="Q970" s="304">
        <f t="shared" ca="1" si="454"/>
        <v>0</v>
      </c>
      <c r="R970" s="306">
        <f t="shared" ca="1" si="455"/>
        <v>0</v>
      </c>
      <c r="S970" s="307">
        <f t="shared" ca="1" si="456"/>
        <v>7.2810000000000015</v>
      </c>
      <c r="T970" s="304">
        <f t="shared" ca="1" si="436"/>
        <v>71.426610000000025</v>
      </c>
      <c r="U970" s="311">
        <f t="shared" ca="1" si="437"/>
        <v>0</v>
      </c>
      <c r="V970" s="306">
        <f t="shared" ca="1" si="438"/>
        <v>1.2260120934537817</v>
      </c>
      <c r="W970" s="304">
        <f t="shared" ca="1" si="439"/>
        <v>57.922051869380539</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1.816396559021733</v>
      </c>
      <c r="AH970" s="304">
        <f t="shared" ca="1" si="463"/>
        <v>-7.9551994595171927</v>
      </c>
    </row>
    <row r="971" spans="1:34" x14ac:dyDescent="0.2">
      <c r="A971" s="347">
        <f t="shared" ca="1" si="441"/>
        <v>1E-4</v>
      </c>
      <c r="B971" s="304">
        <f t="shared" ca="1" si="442"/>
        <v>34.744000000001684</v>
      </c>
      <c r="D971" s="306">
        <f t="shared" ca="1" si="443"/>
        <v>-0.70322213363774722</v>
      </c>
      <c r="E971" s="307">
        <f t="shared" ca="1" si="444"/>
        <v>-1.8859094161397278</v>
      </c>
      <c r="F971" s="304">
        <f t="shared" ca="1" si="445"/>
        <v>2.012753262355452</v>
      </c>
      <c r="G971" s="306">
        <f t="shared" ca="1" si="446"/>
        <v>10.605458252299549</v>
      </c>
      <c r="H971" s="307">
        <f t="shared" ca="1" si="447"/>
        <v>-119.50605323064894</v>
      </c>
      <c r="I971" s="304">
        <f t="shared" ca="1" si="448"/>
        <v>119.9757163075427</v>
      </c>
      <c r="J971" s="306">
        <f t="shared" ca="1" si="449"/>
        <v>772.03857426345655</v>
      </c>
      <c r="K971" s="307">
        <f t="shared" ca="1" si="450"/>
        <v>-8.27052636126637</v>
      </c>
      <c r="L971" s="304">
        <f t="shared" ca="1" si="435"/>
        <v>772.08287233757687</v>
      </c>
      <c r="M971" s="306">
        <f t="shared" ca="1" si="451"/>
        <v>-1.4822840913598476</v>
      </c>
      <c r="N971" s="304">
        <f t="shared" ca="1" si="452"/>
        <v>-84.92862247430341</v>
      </c>
      <c r="P971" s="310">
        <f t="shared" ca="1" si="453"/>
        <v>23</v>
      </c>
      <c r="Q971" s="304">
        <f t="shared" ca="1" si="454"/>
        <v>0</v>
      </c>
      <c r="R971" s="306">
        <f t="shared" ca="1" si="455"/>
        <v>0</v>
      </c>
      <c r="S971" s="307">
        <f t="shared" ca="1" si="456"/>
        <v>7.2810000000000015</v>
      </c>
      <c r="T971" s="304">
        <f t="shared" ca="1" si="436"/>
        <v>71.426610000000025</v>
      </c>
      <c r="U971" s="311">
        <f t="shared" ca="1" si="437"/>
        <v>0</v>
      </c>
      <c r="V971" s="306">
        <f t="shared" ca="1" si="438"/>
        <v>1.2260135586124163</v>
      </c>
      <c r="W971" s="304">
        <f t="shared" ca="1" si="439"/>
        <v>57.922296471709799</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1.8163635908998081</v>
      </c>
      <c r="AH971" s="304">
        <f t="shared" ca="1" si="463"/>
        <v>-7.9552330544403969</v>
      </c>
    </row>
    <row r="972" spans="1:34" x14ac:dyDescent="0.2">
      <c r="A972" s="347">
        <f t="shared" ca="1" si="441"/>
        <v>1E-4</v>
      </c>
      <c r="B972" s="304">
        <f t="shared" ca="1" si="442"/>
        <v>34.744100000001687</v>
      </c>
      <c r="D972" s="306">
        <f t="shared" ca="1" si="443"/>
        <v>-0.70321937579523908</v>
      </c>
      <c r="E972" s="307">
        <f t="shared" ca="1" si="444"/>
        <v>-1.8858754447609485</v>
      </c>
      <c r="F972" s="304">
        <f t="shared" ca="1" si="445"/>
        <v>2.0127204683328856</v>
      </c>
      <c r="G972" s="306">
        <f t="shared" ca="1" si="446"/>
        <v>10.605387930361969</v>
      </c>
      <c r="H972" s="307">
        <f t="shared" ca="1" si="447"/>
        <v>-119.50624181819342</v>
      </c>
      <c r="I972" s="304">
        <f t="shared" ca="1" si="448"/>
        <v>119.97589794063634</v>
      </c>
      <c r="J972" s="306">
        <f t="shared" ca="1" si="449"/>
        <v>772.03857426345655</v>
      </c>
      <c r="K972" s="307">
        <f t="shared" ca="1" si="450"/>
        <v>-8.2824769760188115</v>
      </c>
      <c r="L972" s="304">
        <f t="shared" ca="1" si="435"/>
        <v>772.08300044464704</v>
      </c>
      <c r="M972" s="306">
        <f t="shared" ca="1" si="451"/>
        <v>-1.4822848141481004</v>
      </c>
      <c r="N972" s="304">
        <f t="shared" ca="1" si="452"/>
        <v>-84.928663887019766</v>
      </c>
      <c r="P972" s="310">
        <f t="shared" ca="1" si="453"/>
        <v>23</v>
      </c>
      <c r="Q972" s="304">
        <f t="shared" ca="1" si="454"/>
        <v>0</v>
      </c>
      <c r="R972" s="306">
        <f t="shared" ca="1" si="455"/>
        <v>0</v>
      </c>
      <c r="S972" s="307">
        <f t="shared" ca="1" si="456"/>
        <v>7.2810000000000015</v>
      </c>
      <c r="T972" s="304">
        <f t="shared" ca="1" si="436"/>
        <v>71.426610000000025</v>
      </c>
      <c r="U972" s="311">
        <f t="shared" ca="1" si="437"/>
        <v>0</v>
      </c>
      <c r="V972" s="306">
        <f t="shared" ca="1" si="438"/>
        <v>1.2260150237751146</v>
      </c>
      <c r="W972" s="304">
        <f t="shared" ca="1" si="439"/>
        <v>57.922541071732482</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1.8163306230835223</v>
      </c>
      <c r="AH972" s="304">
        <f t="shared" ca="1" si="463"/>
        <v>-7.9552666490468047</v>
      </c>
    </row>
    <row r="973" spans="1:34" x14ac:dyDescent="0.2">
      <c r="A973" s="347">
        <f t="shared" ca="1" si="441"/>
        <v>1E-4</v>
      </c>
      <c r="B973" s="304">
        <f t="shared" ca="1" si="442"/>
        <v>34.74420000000169</v>
      </c>
      <c r="D973" s="306">
        <f t="shared" ca="1" si="443"/>
        <v>-0.70321661793130552</v>
      </c>
      <c r="E973" s="307">
        <f t="shared" ca="1" si="444"/>
        <v>-1.8858414737024782</v>
      </c>
      <c r="F973" s="304">
        <f t="shared" ca="1" si="445"/>
        <v>2.0126876746457905</v>
      </c>
      <c r="G973" s="306">
        <f t="shared" ca="1" si="446"/>
        <v>10.605317608700176</v>
      </c>
      <c r="H973" s="307">
        <f t="shared" ca="1" si="447"/>
        <v>-119.50643040234078</v>
      </c>
      <c r="I973" s="304">
        <f t="shared" ca="1" si="448"/>
        <v>119.97607957043323</v>
      </c>
      <c r="J973" s="306">
        <f t="shared" ca="1" si="449"/>
        <v>772.03857426345655</v>
      </c>
      <c r="K973" s="307">
        <f t="shared" ca="1" si="450"/>
        <v>-8.2944276096298388</v>
      </c>
      <c r="L973" s="304">
        <f t="shared" ca="1" si="435"/>
        <v>772.0831287368751</v>
      </c>
      <c r="M973" s="306">
        <f t="shared" ca="1" si="451"/>
        <v>-1.4822855369293724</v>
      </c>
      <c r="N973" s="304">
        <f t="shared" ca="1" si="452"/>
        <v>-84.928705299336158</v>
      </c>
      <c r="P973" s="310">
        <f t="shared" ca="1" si="453"/>
        <v>23</v>
      </c>
      <c r="Q973" s="304">
        <f t="shared" ca="1" si="454"/>
        <v>0</v>
      </c>
      <c r="R973" s="306">
        <f t="shared" ca="1" si="455"/>
        <v>0</v>
      </c>
      <c r="S973" s="307">
        <f t="shared" ca="1" si="456"/>
        <v>7.2810000000000015</v>
      </c>
      <c r="T973" s="304">
        <f t="shared" ca="1" si="436"/>
        <v>71.426610000000025</v>
      </c>
      <c r="U973" s="311">
        <f t="shared" ca="1" si="437"/>
        <v>0</v>
      </c>
      <c r="V973" s="306">
        <f t="shared" ca="1" si="438"/>
        <v>1.2260164889418772</v>
      </c>
      <c r="W973" s="304">
        <f t="shared" ca="1" si="439"/>
        <v>57.922785669448587</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1.8162976555728703</v>
      </c>
      <c r="AH973" s="304">
        <f t="shared" ca="1" si="463"/>
        <v>-7.9553002433364197</v>
      </c>
    </row>
    <row r="974" spans="1:34" x14ac:dyDescent="0.2">
      <c r="A974" s="347">
        <f t="shared" ca="1" si="441"/>
        <v>1E-4</v>
      </c>
      <c r="B974" s="304">
        <f t="shared" ca="1" si="442"/>
        <v>34.744300000001694</v>
      </c>
      <c r="D974" s="306">
        <f t="shared" ca="1" si="443"/>
        <v>-0.70321386004594622</v>
      </c>
      <c r="E974" s="307">
        <f t="shared" ca="1" si="444"/>
        <v>-1.8858075029643171</v>
      </c>
      <c r="F974" s="304">
        <f t="shared" ca="1" si="445"/>
        <v>2.0126548812941656</v>
      </c>
      <c r="G974" s="306">
        <f t="shared" ca="1" si="446"/>
        <v>10.605247287314171</v>
      </c>
      <c r="H974" s="307">
        <f t="shared" ca="1" si="447"/>
        <v>-119.50661898309107</v>
      </c>
      <c r="I974" s="304">
        <f t="shared" ca="1" si="448"/>
        <v>119.97626119693341</v>
      </c>
      <c r="J974" s="306">
        <f t="shared" ca="1" si="449"/>
        <v>772.03857426345655</v>
      </c>
      <c r="K974" s="307">
        <f t="shared" ca="1" si="450"/>
        <v>-8.3063782620991109</v>
      </c>
      <c r="L974" s="304">
        <f t="shared" ca="1" si="435"/>
        <v>772.08325721426172</v>
      </c>
      <c r="M974" s="306">
        <f t="shared" ca="1" si="451"/>
        <v>-1.482286259703663</v>
      </c>
      <c r="N974" s="304">
        <f t="shared" ca="1" si="452"/>
        <v>-84.928746711252558</v>
      </c>
      <c r="P974" s="310">
        <f t="shared" ca="1" si="453"/>
        <v>23</v>
      </c>
      <c r="Q974" s="304">
        <f t="shared" ca="1" si="454"/>
        <v>0</v>
      </c>
      <c r="R974" s="306">
        <f t="shared" ca="1" si="455"/>
        <v>0</v>
      </c>
      <c r="S974" s="307">
        <f t="shared" ca="1" si="456"/>
        <v>7.2810000000000015</v>
      </c>
      <c r="T974" s="304">
        <f t="shared" ca="1" si="436"/>
        <v>71.426610000000025</v>
      </c>
      <c r="U974" s="311">
        <f t="shared" ca="1" si="437"/>
        <v>0</v>
      </c>
      <c r="V974" s="306">
        <f t="shared" ca="1" si="438"/>
        <v>1.226017954112703</v>
      </c>
      <c r="W974" s="304">
        <f t="shared" ca="1" si="439"/>
        <v>57.923030264858141</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1.8162646883678555</v>
      </c>
      <c r="AH974" s="304">
        <f t="shared" ca="1" si="463"/>
        <v>-7.9553338373092402</v>
      </c>
    </row>
    <row r="975" spans="1:34" x14ac:dyDescent="0.2">
      <c r="A975" s="347">
        <f t="shared" ca="1" si="441"/>
        <v>1E-4</v>
      </c>
      <c r="B975" s="304">
        <f t="shared" ca="1" si="442"/>
        <v>34.744400000001697</v>
      </c>
      <c r="D975" s="306">
        <f t="shared" ca="1" si="443"/>
        <v>-0.70321110213916627</v>
      </c>
      <c r="E975" s="307">
        <f t="shared" ca="1" si="444"/>
        <v>-1.8857735325464651</v>
      </c>
      <c r="F975" s="304">
        <f t="shared" ca="1" si="445"/>
        <v>2.0126220882780141</v>
      </c>
      <c r="G975" s="306">
        <f t="shared" ca="1" si="446"/>
        <v>10.605176966203958</v>
      </c>
      <c r="H975" s="307">
        <f t="shared" ca="1" si="447"/>
        <v>-119.50680756044433</v>
      </c>
      <c r="I975" s="304">
        <f t="shared" ca="1" si="448"/>
        <v>119.9764428201369</v>
      </c>
      <c r="J975" s="306">
        <f t="shared" ca="1" si="449"/>
        <v>772.03857426345655</v>
      </c>
      <c r="K975" s="307">
        <f t="shared" ca="1" si="450"/>
        <v>-8.3183289334262884</v>
      </c>
      <c r="L975" s="304">
        <f t="shared" ca="1" si="435"/>
        <v>772.0833858768076</v>
      </c>
      <c r="M975" s="306">
        <f t="shared" ca="1" si="451"/>
        <v>-1.482286982470973</v>
      </c>
      <c r="N975" s="304">
        <f t="shared" ca="1" si="452"/>
        <v>-84.928788122768992</v>
      </c>
      <c r="P975" s="310">
        <f t="shared" ca="1" si="453"/>
        <v>23</v>
      </c>
      <c r="Q975" s="304">
        <f t="shared" ca="1" si="454"/>
        <v>0</v>
      </c>
      <c r="R975" s="306">
        <f t="shared" ca="1" si="455"/>
        <v>0</v>
      </c>
      <c r="S975" s="307">
        <f t="shared" ca="1" si="456"/>
        <v>7.2810000000000015</v>
      </c>
      <c r="T975" s="304">
        <f t="shared" ca="1" si="436"/>
        <v>71.426610000000025</v>
      </c>
      <c r="U975" s="311">
        <f t="shared" ca="1" si="437"/>
        <v>0</v>
      </c>
      <c r="V975" s="306">
        <f t="shared" ca="1" si="438"/>
        <v>1.2260194192875926</v>
      </c>
      <c r="W975" s="304">
        <f t="shared" ca="1" si="439"/>
        <v>57.923274857961118</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1.8162317214684709</v>
      </c>
      <c r="AH975" s="304">
        <f t="shared" ca="1" si="463"/>
        <v>-7.9553674309652695</v>
      </c>
    </row>
    <row r="976" spans="1:34" x14ac:dyDescent="0.2">
      <c r="A976" s="347">
        <f t="shared" ca="1" si="441"/>
        <v>1E-4</v>
      </c>
      <c r="B976" s="304">
        <f t="shared" ca="1" si="442"/>
        <v>34.7445000000017</v>
      </c>
      <c r="D976" s="306">
        <f t="shared" ca="1" si="443"/>
        <v>-0.70320834421096157</v>
      </c>
      <c r="E976" s="307">
        <f t="shared" ca="1" si="444"/>
        <v>-1.8857395624489204</v>
      </c>
      <c r="F976" s="304">
        <f t="shared" ca="1" si="445"/>
        <v>2.0125892955973326</v>
      </c>
      <c r="G976" s="306">
        <f t="shared" ca="1" si="446"/>
        <v>10.605106645369537</v>
      </c>
      <c r="H976" s="307">
        <f t="shared" ca="1" si="447"/>
        <v>-119.50699613440058</v>
      </c>
      <c r="I976" s="304">
        <f t="shared" ca="1" si="448"/>
        <v>119.97662444004372</v>
      </c>
      <c r="J976" s="306">
        <f t="shared" ca="1" si="449"/>
        <v>772.03857426345655</v>
      </c>
      <c r="K976" s="307">
        <f t="shared" ca="1" si="450"/>
        <v>-8.3302796236110304</v>
      </c>
      <c r="L976" s="304">
        <f t="shared" ca="1" si="435"/>
        <v>772.08351472451363</v>
      </c>
      <c r="M976" s="306">
        <f t="shared" ca="1" si="451"/>
        <v>-1.4822877052313024</v>
      </c>
      <c r="N976" s="304">
        <f t="shared" ca="1" si="452"/>
        <v>-84.928829533885462</v>
      </c>
      <c r="P976" s="310">
        <f t="shared" ca="1" si="453"/>
        <v>23</v>
      </c>
      <c r="Q976" s="304">
        <f t="shared" ca="1" si="454"/>
        <v>0</v>
      </c>
      <c r="R976" s="306">
        <f t="shared" ca="1" si="455"/>
        <v>0</v>
      </c>
      <c r="S976" s="307">
        <f t="shared" ca="1" si="456"/>
        <v>7.2810000000000015</v>
      </c>
      <c r="T976" s="304">
        <f t="shared" ca="1" si="436"/>
        <v>71.426610000000025</v>
      </c>
      <c r="U976" s="311">
        <f t="shared" ca="1" si="437"/>
        <v>0</v>
      </c>
      <c r="V976" s="306">
        <f t="shared" ca="1" si="438"/>
        <v>1.2260208844665459</v>
      </c>
      <c r="W976" s="304">
        <f t="shared" ca="1" si="439"/>
        <v>57.923519448757538</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1.8161987548747236</v>
      </c>
      <c r="AH976" s="304">
        <f t="shared" ca="1" si="463"/>
        <v>-7.9554010243045061</v>
      </c>
    </row>
    <row r="977" spans="1:34" x14ac:dyDescent="0.2">
      <c r="A977" s="347">
        <f t="shared" ca="1" si="441"/>
        <v>1E-4</v>
      </c>
      <c r="B977" s="304">
        <f t="shared" ca="1" si="442"/>
        <v>34.744600000001704</v>
      </c>
      <c r="D977" s="306">
        <f t="shared" ca="1" si="443"/>
        <v>-0.70320558626133378</v>
      </c>
      <c r="E977" s="307">
        <f t="shared" ca="1" si="444"/>
        <v>-1.8857055926716839</v>
      </c>
      <c r="F977" s="304">
        <f t="shared" ca="1" si="445"/>
        <v>2.0125565032521231</v>
      </c>
      <c r="G977" s="306">
        <f t="shared" ca="1" si="446"/>
        <v>10.605036324810911</v>
      </c>
      <c r="H977" s="307">
        <f t="shared" ca="1" si="447"/>
        <v>-119.50718470495985</v>
      </c>
      <c r="I977" s="304">
        <f t="shared" ca="1" si="448"/>
        <v>119.97680605665391</v>
      </c>
      <c r="J977" s="306">
        <f t="shared" ca="1" si="449"/>
        <v>772.03857426345655</v>
      </c>
      <c r="K977" s="307">
        <f t="shared" ca="1" si="450"/>
        <v>-8.3422303326529992</v>
      </c>
      <c r="L977" s="304">
        <f t="shared" ca="1" si="435"/>
        <v>772.08364375738063</v>
      </c>
      <c r="M977" s="306">
        <f t="shared" ca="1" si="451"/>
        <v>-1.4822884279846509</v>
      </c>
      <c r="N977" s="304">
        <f t="shared" ca="1" si="452"/>
        <v>-84.928870944601968</v>
      </c>
      <c r="P977" s="310">
        <f t="shared" ca="1" si="453"/>
        <v>23</v>
      </c>
      <c r="Q977" s="304">
        <f t="shared" ca="1" si="454"/>
        <v>0</v>
      </c>
      <c r="R977" s="306">
        <f t="shared" ca="1" si="455"/>
        <v>0</v>
      </c>
      <c r="S977" s="307">
        <f t="shared" ca="1" si="456"/>
        <v>7.2810000000000015</v>
      </c>
      <c r="T977" s="304">
        <f t="shared" ca="1" si="436"/>
        <v>71.426610000000025</v>
      </c>
      <c r="U977" s="311">
        <f t="shared" ca="1" si="437"/>
        <v>0</v>
      </c>
      <c r="V977" s="306">
        <f t="shared" ca="1" si="438"/>
        <v>1.2260223496495626</v>
      </c>
      <c r="W977" s="304">
        <f t="shared" ca="1" si="439"/>
        <v>57.923764037247381</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1.8161657885866092</v>
      </c>
      <c r="AH977" s="304">
        <f t="shared" ca="1" si="463"/>
        <v>-7.9554346173269508</v>
      </c>
    </row>
    <row r="978" spans="1:34" x14ac:dyDescent="0.2">
      <c r="A978" s="347">
        <f t="shared" ca="1" si="441"/>
        <v>1E-4</v>
      </c>
      <c r="B978" s="304">
        <f t="shared" ca="1" si="442"/>
        <v>34.744700000001707</v>
      </c>
      <c r="D978" s="306">
        <f t="shared" ca="1" si="443"/>
        <v>-0.70320282829028569</v>
      </c>
      <c r="E978" s="307">
        <f t="shared" ca="1" si="444"/>
        <v>-1.8856716232147583</v>
      </c>
      <c r="F978" s="304">
        <f t="shared" ca="1" si="445"/>
        <v>2.0125237112423888</v>
      </c>
      <c r="G978" s="306">
        <f t="shared" ca="1" si="446"/>
        <v>10.604966004528082</v>
      </c>
      <c r="H978" s="307">
        <f t="shared" ca="1" si="447"/>
        <v>-119.50737327212218</v>
      </c>
      <c r="I978" s="304">
        <f t="shared" ca="1" si="448"/>
        <v>119.97698766996753</v>
      </c>
      <c r="J978" s="306">
        <f t="shared" ca="1" si="449"/>
        <v>772.03857426345655</v>
      </c>
      <c r="K978" s="307">
        <f t="shared" ca="1" si="450"/>
        <v>-8.3541810605518538</v>
      </c>
      <c r="L978" s="304">
        <f t="shared" ca="1" si="435"/>
        <v>772.08377297540915</v>
      </c>
      <c r="M978" s="306">
        <f t="shared" ca="1" si="451"/>
        <v>-1.4822891507310187</v>
      </c>
      <c r="N978" s="304">
        <f t="shared" ca="1" si="452"/>
        <v>-84.928912354918495</v>
      </c>
      <c r="P978" s="310">
        <f t="shared" ca="1" si="453"/>
        <v>23</v>
      </c>
      <c r="Q978" s="304">
        <f t="shared" ca="1" si="454"/>
        <v>0</v>
      </c>
      <c r="R978" s="306">
        <f t="shared" ca="1" si="455"/>
        <v>0</v>
      </c>
      <c r="S978" s="307">
        <f t="shared" ca="1" si="456"/>
        <v>7.2810000000000015</v>
      </c>
      <c r="T978" s="304">
        <f t="shared" ca="1" si="436"/>
        <v>71.426610000000025</v>
      </c>
      <c r="U978" s="311">
        <f t="shared" ca="1" si="437"/>
        <v>0</v>
      </c>
      <c r="V978" s="306">
        <f t="shared" ca="1" si="438"/>
        <v>1.2260238148366438</v>
      </c>
      <c r="W978" s="304">
        <f t="shared" ca="1" si="439"/>
        <v>57.924008623430758</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1.816132822604132</v>
      </c>
      <c r="AH978" s="304">
        <f t="shared" ca="1" si="463"/>
        <v>-7.9554682100326009</v>
      </c>
    </row>
    <row r="979" spans="1:34" x14ac:dyDescent="0.2">
      <c r="A979" s="347">
        <f t="shared" ca="1" si="441"/>
        <v>1E-4</v>
      </c>
      <c r="B979" s="304">
        <f t="shared" ca="1" si="442"/>
        <v>34.74480000000171</v>
      </c>
      <c r="D979" s="306">
        <f t="shared" ca="1" si="443"/>
        <v>-0.7032000702978185</v>
      </c>
      <c r="E979" s="307">
        <f t="shared" ca="1" si="444"/>
        <v>-1.8856376540781268</v>
      </c>
      <c r="F979" s="304">
        <f t="shared" ca="1" si="445"/>
        <v>2.0124909195681151</v>
      </c>
      <c r="G979" s="306">
        <f t="shared" ca="1" si="446"/>
        <v>10.604895684521052</v>
      </c>
      <c r="H979" s="307">
        <f t="shared" ca="1" si="447"/>
        <v>-119.50756183588759</v>
      </c>
      <c r="I979" s="304">
        <f t="shared" ca="1" si="448"/>
        <v>119.97716927998455</v>
      </c>
      <c r="J979" s="306">
        <f t="shared" ca="1" si="449"/>
        <v>772.03857426345655</v>
      </c>
      <c r="K979" s="307">
        <f t="shared" ca="1" si="450"/>
        <v>-8.366131807307255</v>
      </c>
      <c r="L979" s="304">
        <f t="shared" ca="1" si="435"/>
        <v>772.08390237860021</v>
      </c>
      <c r="M979" s="306">
        <f t="shared" ca="1" si="451"/>
        <v>-1.4822898734704064</v>
      </c>
      <c r="N979" s="304">
        <f t="shared" ca="1" si="452"/>
        <v>-84.9289537648351</v>
      </c>
      <c r="P979" s="310">
        <f t="shared" ca="1" si="453"/>
        <v>23</v>
      </c>
      <c r="Q979" s="304">
        <f t="shared" ca="1" si="454"/>
        <v>0</v>
      </c>
      <c r="R979" s="306">
        <f t="shared" ca="1" si="455"/>
        <v>0</v>
      </c>
      <c r="S979" s="307">
        <f t="shared" ca="1" si="456"/>
        <v>7.2810000000000015</v>
      </c>
      <c r="T979" s="304">
        <f t="shared" ca="1" si="436"/>
        <v>71.426610000000025</v>
      </c>
      <c r="U979" s="311">
        <f t="shared" ca="1" si="437"/>
        <v>0</v>
      </c>
      <c r="V979" s="306">
        <f t="shared" ca="1" si="438"/>
        <v>1.2260252800277878</v>
      </c>
      <c r="W979" s="304">
        <f t="shared" ca="1" si="439"/>
        <v>57.924253207307515</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1.8160998569272717</v>
      </c>
      <c r="AH979" s="304">
        <f t="shared" ca="1" si="463"/>
        <v>-7.9555018024214732</v>
      </c>
    </row>
    <row r="980" spans="1:34" x14ac:dyDescent="0.2">
      <c r="A980" s="347">
        <f t="shared" ca="1" si="441"/>
        <v>1E-4</v>
      </c>
      <c r="B980" s="304">
        <f t="shared" ca="1" si="442"/>
        <v>34.744900000001714</v>
      </c>
      <c r="D980" s="306">
        <f t="shared" ca="1" si="443"/>
        <v>-0.7031973122839279</v>
      </c>
      <c r="E980" s="307">
        <f t="shared" ca="1" si="444"/>
        <v>-1.8856036852618105</v>
      </c>
      <c r="F980" s="304">
        <f t="shared" ca="1" si="445"/>
        <v>2.0124581282293206</v>
      </c>
      <c r="G980" s="306">
        <f t="shared" ca="1" si="446"/>
        <v>10.604825364789823</v>
      </c>
      <c r="H980" s="307">
        <f t="shared" ca="1" si="447"/>
        <v>-119.50775039625611</v>
      </c>
      <c r="I980" s="304">
        <f t="shared" ca="1" si="448"/>
        <v>119.97735088670504</v>
      </c>
      <c r="J980" s="306">
        <f t="shared" ca="1" si="449"/>
        <v>772.03857426345655</v>
      </c>
      <c r="K980" s="307">
        <f t="shared" ca="1" si="450"/>
        <v>-8.3780825729188617</v>
      </c>
      <c r="L980" s="304">
        <f t="shared" ca="1" si="435"/>
        <v>772.08403196695463</v>
      </c>
      <c r="M980" s="306">
        <f t="shared" ca="1" si="451"/>
        <v>-1.4822905962028134</v>
      </c>
      <c r="N980" s="304">
        <f t="shared" ca="1" si="452"/>
        <v>-84.928995174351741</v>
      </c>
      <c r="P980" s="310">
        <f t="shared" ca="1" si="453"/>
        <v>23</v>
      </c>
      <c r="Q980" s="304">
        <f t="shared" ca="1" si="454"/>
        <v>0</v>
      </c>
      <c r="R980" s="306">
        <f t="shared" ca="1" si="455"/>
        <v>0</v>
      </c>
      <c r="S980" s="307">
        <f t="shared" ca="1" si="456"/>
        <v>7.2810000000000015</v>
      </c>
      <c r="T980" s="304">
        <f t="shared" ca="1" si="436"/>
        <v>71.426610000000025</v>
      </c>
      <c r="U980" s="311">
        <f t="shared" ca="1" si="437"/>
        <v>0</v>
      </c>
      <c r="V980" s="306">
        <f t="shared" ca="1" si="438"/>
        <v>1.2260267452229956</v>
      </c>
      <c r="W980" s="304">
        <f t="shared" ca="1" si="439"/>
        <v>57.924497788877765</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1.8160668915560594</v>
      </c>
      <c r="AH980" s="304">
        <f t="shared" ca="1" si="463"/>
        <v>-7.9555353944935456</v>
      </c>
    </row>
    <row r="981" spans="1:34" x14ac:dyDescent="0.2">
      <c r="A981" s="347">
        <f t="shared" ca="1" si="441"/>
        <v>1E-4</v>
      </c>
      <c r="B981" s="304">
        <f t="shared" ca="1" si="442"/>
        <v>34.745000000001717</v>
      </c>
      <c r="D981" s="306">
        <f t="shared" ca="1" si="443"/>
        <v>-0.70319455424862054</v>
      </c>
      <c r="E981" s="307">
        <f t="shared" ca="1" si="444"/>
        <v>-1.8855697167657954</v>
      </c>
      <c r="F981" s="304">
        <f t="shared" ca="1" si="445"/>
        <v>2.0124253372259946</v>
      </c>
      <c r="G981" s="306">
        <f t="shared" ca="1" si="446"/>
        <v>10.604755045334398</v>
      </c>
      <c r="H981" s="307">
        <f t="shared" ca="1" si="447"/>
        <v>-119.50793895322779</v>
      </c>
      <c r="I981" s="304">
        <f t="shared" ca="1" si="448"/>
        <v>119.97753249012904</v>
      </c>
      <c r="J981" s="306">
        <f t="shared" ca="1" si="449"/>
        <v>772.03857426345655</v>
      </c>
      <c r="K981" s="307">
        <f t="shared" ca="1" si="450"/>
        <v>-8.3900333573863364</v>
      </c>
      <c r="L981" s="304">
        <f t="shared" ca="1" si="435"/>
        <v>772.08416174047295</v>
      </c>
      <c r="M981" s="306">
        <f t="shared" ca="1" si="451"/>
        <v>-1.4822913189282403</v>
      </c>
      <c r="N981" s="304">
        <f t="shared" ca="1" si="452"/>
        <v>-84.929036583468445</v>
      </c>
      <c r="P981" s="310">
        <f t="shared" ca="1" si="453"/>
        <v>23</v>
      </c>
      <c r="Q981" s="304">
        <f t="shared" ca="1" si="454"/>
        <v>0</v>
      </c>
      <c r="R981" s="306">
        <f t="shared" ca="1" si="455"/>
        <v>0</v>
      </c>
      <c r="S981" s="307">
        <f t="shared" ca="1" si="456"/>
        <v>7.2810000000000015</v>
      </c>
      <c r="T981" s="304">
        <f t="shared" ca="1" si="436"/>
        <v>71.426610000000025</v>
      </c>
      <c r="U981" s="311">
        <f t="shared" ca="1" si="437"/>
        <v>0</v>
      </c>
      <c r="V981" s="306">
        <f t="shared" ca="1" si="438"/>
        <v>1.2260282104222671</v>
      </c>
      <c r="W981" s="304">
        <f t="shared" ca="1" si="439"/>
        <v>57.924742368141501</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1.8160339264904728</v>
      </c>
      <c r="AH981" s="304">
        <f t="shared" ca="1" si="463"/>
        <v>-7.9555689862488332</v>
      </c>
    </row>
    <row r="982" spans="1:34" x14ac:dyDescent="0.2">
      <c r="A982" s="347">
        <f t="shared" ca="1" si="441"/>
        <v>1E-4</v>
      </c>
      <c r="B982" s="304">
        <f t="shared" ca="1" si="442"/>
        <v>34.74510000000172</v>
      </c>
      <c r="D982" s="306">
        <f t="shared" ca="1" si="443"/>
        <v>-0.70319179619189376</v>
      </c>
      <c r="E982" s="307">
        <f t="shared" ca="1" si="444"/>
        <v>-1.8855357485900814</v>
      </c>
      <c r="F982" s="304">
        <f t="shared" ca="1" si="445"/>
        <v>2.0123925465581363</v>
      </c>
      <c r="G982" s="306">
        <f t="shared" ca="1" si="446"/>
        <v>10.60468472615478</v>
      </c>
      <c r="H982" s="307">
        <f t="shared" ca="1" si="447"/>
        <v>-119.50812750680265</v>
      </c>
      <c r="I982" s="304">
        <f t="shared" ca="1" si="448"/>
        <v>119.97771409025653</v>
      </c>
      <c r="J982" s="306">
        <f t="shared" ca="1" si="449"/>
        <v>772.03857426345655</v>
      </c>
      <c r="K982" s="307">
        <f t="shared" ca="1" si="450"/>
        <v>-8.401984160709338</v>
      </c>
      <c r="L982" s="304">
        <f t="shared" ca="1" si="435"/>
        <v>772.08429169915598</v>
      </c>
      <c r="M982" s="306">
        <f t="shared" ca="1" si="451"/>
        <v>-1.4822920416466869</v>
      </c>
      <c r="N982" s="304">
        <f t="shared" ca="1" si="452"/>
        <v>-84.929077992185213</v>
      </c>
      <c r="P982" s="310">
        <f t="shared" ca="1" si="453"/>
        <v>23</v>
      </c>
      <c r="Q982" s="304">
        <f t="shared" ca="1" si="454"/>
        <v>0</v>
      </c>
      <c r="R982" s="306">
        <f t="shared" ca="1" si="455"/>
        <v>0</v>
      </c>
      <c r="S982" s="307">
        <f t="shared" ca="1" si="456"/>
        <v>7.2810000000000015</v>
      </c>
      <c r="T982" s="304">
        <f t="shared" ca="1" si="436"/>
        <v>71.426610000000025</v>
      </c>
      <c r="U982" s="311">
        <f t="shared" ca="1" si="437"/>
        <v>0</v>
      </c>
      <c r="V982" s="306">
        <f t="shared" ca="1" si="438"/>
        <v>1.2260296756256017</v>
      </c>
      <c r="W982" s="304">
        <f t="shared" ca="1" si="439"/>
        <v>57.924986945098638</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1.8160009617305146</v>
      </c>
      <c r="AH982" s="304">
        <f t="shared" ca="1" si="463"/>
        <v>-7.9556025776873351</v>
      </c>
    </row>
    <row r="983" spans="1:34" x14ac:dyDescent="0.2">
      <c r="A983" s="347">
        <f t="shared" ca="1" si="441"/>
        <v>1E-4</v>
      </c>
      <c r="B983" s="304">
        <f t="shared" ca="1" si="442"/>
        <v>34.745200000001724</v>
      </c>
      <c r="D983" s="306">
        <f t="shared" ca="1" si="443"/>
        <v>-0.70318903811374833</v>
      </c>
      <c r="E983" s="307">
        <f t="shared" ca="1" si="444"/>
        <v>-1.885501780734681</v>
      </c>
      <c r="F983" s="304">
        <f t="shared" ca="1" si="445"/>
        <v>2.012359756225758</v>
      </c>
      <c r="G983" s="306">
        <f t="shared" ca="1" si="446"/>
        <v>10.604614407250969</v>
      </c>
      <c r="H983" s="307">
        <f t="shared" ca="1" si="447"/>
        <v>-119.50831605698073</v>
      </c>
      <c r="I983" s="304">
        <f t="shared" ca="1" si="448"/>
        <v>119.9778956870876</v>
      </c>
      <c r="J983" s="306">
        <f t="shared" ca="1" si="449"/>
        <v>772.03857426345655</v>
      </c>
      <c r="K983" s="307">
        <f t="shared" ca="1" si="450"/>
        <v>-8.4139349828875272</v>
      </c>
      <c r="L983" s="304">
        <f t="shared" ca="1" si="435"/>
        <v>772.08442184300475</v>
      </c>
      <c r="M983" s="306">
        <f t="shared" ca="1" si="451"/>
        <v>-1.4822927643581536</v>
      </c>
      <c r="N983" s="304">
        <f t="shared" ca="1" si="452"/>
        <v>-84.92911940050206</v>
      </c>
      <c r="P983" s="310">
        <f t="shared" ca="1" si="453"/>
        <v>23</v>
      </c>
      <c r="Q983" s="304">
        <f t="shared" ca="1" si="454"/>
        <v>0</v>
      </c>
      <c r="R983" s="306">
        <f t="shared" ca="1" si="455"/>
        <v>0</v>
      </c>
      <c r="S983" s="307">
        <f t="shared" ca="1" si="456"/>
        <v>7.2810000000000015</v>
      </c>
      <c r="T983" s="304">
        <f t="shared" ca="1" si="436"/>
        <v>71.426610000000025</v>
      </c>
      <c r="U983" s="311">
        <f t="shared" ca="1" si="437"/>
        <v>0</v>
      </c>
      <c r="V983" s="306">
        <f t="shared" ca="1" si="438"/>
        <v>1.2260311408330002</v>
      </c>
      <c r="W983" s="304">
        <f t="shared" ca="1" si="439"/>
        <v>57.925231519749325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1.8159679972761973</v>
      </c>
      <c r="AH983" s="304">
        <f t="shared" ca="1" si="463"/>
        <v>-7.9556361688090407</v>
      </c>
    </row>
    <row r="984" spans="1:34" x14ac:dyDescent="0.2">
      <c r="A984" s="347">
        <f t="shared" ca="1" si="441"/>
        <v>1E-4</v>
      </c>
      <c r="B984" s="304">
        <f t="shared" ca="1" si="442"/>
        <v>34.745300000001727</v>
      </c>
      <c r="D984" s="306">
        <f t="shared" ca="1" si="443"/>
        <v>-0.70318628001418559</v>
      </c>
      <c r="E984" s="307">
        <f t="shared" ca="1" si="444"/>
        <v>-1.8854678131995719</v>
      </c>
      <c r="F984" s="304">
        <f t="shared" ca="1" si="445"/>
        <v>2.0123269662288394</v>
      </c>
      <c r="G984" s="306">
        <f t="shared" ca="1" si="446"/>
        <v>10.604544088622967</v>
      </c>
      <c r="H984" s="307">
        <f t="shared" ca="1" si="447"/>
        <v>-119.50850460376205</v>
      </c>
      <c r="I984" s="304">
        <f t="shared" ca="1" si="448"/>
        <v>119.97807728062223</v>
      </c>
      <c r="J984" s="306">
        <f t="shared" ca="1" si="449"/>
        <v>772.03857426345655</v>
      </c>
      <c r="K984" s="307">
        <f t="shared" ca="1" si="450"/>
        <v>-8.4258858239205647</v>
      </c>
      <c r="L984" s="304">
        <f t="shared" ca="1" si="435"/>
        <v>772.08455217201981</v>
      </c>
      <c r="M984" s="306">
        <f t="shared" ca="1" si="451"/>
        <v>-1.4822934870626403</v>
      </c>
      <c r="N984" s="304">
        <f t="shared" ca="1" si="452"/>
        <v>-84.929160808418985</v>
      </c>
      <c r="P984" s="310">
        <f t="shared" ca="1" si="453"/>
        <v>23</v>
      </c>
      <c r="Q984" s="304">
        <f t="shared" ca="1" si="454"/>
        <v>0</v>
      </c>
      <c r="R984" s="306">
        <f t="shared" ca="1" si="455"/>
        <v>0</v>
      </c>
      <c r="S984" s="307">
        <f t="shared" ca="1" si="456"/>
        <v>7.2810000000000015</v>
      </c>
      <c r="T984" s="304">
        <f t="shared" ca="1" si="436"/>
        <v>71.426610000000025</v>
      </c>
      <c r="U984" s="311">
        <f t="shared" ca="1" si="437"/>
        <v>0</v>
      </c>
      <c r="V984" s="306">
        <f t="shared" ca="1" si="438"/>
        <v>1.2260326060444617</v>
      </c>
      <c r="W984" s="304">
        <f t="shared" ca="1" si="439"/>
        <v>57.925476092093433</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1.8159350331274995</v>
      </c>
      <c r="AH984" s="304">
        <f t="shared" ca="1" si="463"/>
        <v>-7.9556697596139694</v>
      </c>
    </row>
    <row r="985" spans="1:34" x14ac:dyDescent="0.2">
      <c r="A985" s="347">
        <f t="shared" ca="1" si="441"/>
        <v>1E-4</v>
      </c>
      <c r="B985" s="304">
        <f t="shared" ca="1" si="442"/>
        <v>34.74540000000173</v>
      </c>
      <c r="D985" s="306">
        <f t="shared" ca="1" si="443"/>
        <v>-0.70318352189320543</v>
      </c>
      <c r="E985" s="307">
        <f t="shared" ca="1" si="444"/>
        <v>-1.8854338459847737</v>
      </c>
      <c r="F985" s="304">
        <f t="shared" ca="1" si="445"/>
        <v>2.0122941765673992</v>
      </c>
      <c r="G985" s="306">
        <f t="shared" ca="1" si="446"/>
        <v>10.604473770270777</v>
      </c>
      <c r="H985" s="307">
        <f t="shared" ca="1" si="447"/>
        <v>-119.50869314714664</v>
      </c>
      <c r="I985" s="304">
        <f t="shared" ca="1" si="448"/>
        <v>119.9782588708605</v>
      </c>
      <c r="J985" s="306">
        <f t="shared" ca="1" si="449"/>
        <v>772.03857426345655</v>
      </c>
      <c r="K985" s="307">
        <f t="shared" ca="1" si="450"/>
        <v>-8.4378366838081096</v>
      </c>
      <c r="L985" s="304">
        <f t="shared" ca="1" si="435"/>
        <v>772.08468268620197</v>
      </c>
      <c r="M985" s="306">
        <f t="shared" ca="1" si="451"/>
        <v>-1.482294209760147</v>
      </c>
      <c r="N985" s="304">
        <f t="shared" ca="1" si="452"/>
        <v>-84.929202215935987</v>
      </c>
      <c r="P985" s="310">
        <f t="shared" ca="1" si="453"/>
        <v>23</v>
      </c>
      <c r="Q985" s="304">
        <f t="shared" ca="1" si="454"/>
        <v>0</v>
      </c>
      <c r="R985" s="306">
        <f t="shared" ca="1" si="455"/>
        <v>0</v>
      </c>
      <c r="S985" s="307">
        <f t="shared" ca="1" si="456"/>
        <v>7.2810000000000015</v>
      </c>
      <c r="T985" s="304">
        <f t="shared" ca="1" si="436"/>
        <v>71.426610000000025</v>
      </c>
      <c r="U985" s="311">
        <f t="shared" ca="1" si="437"/>
        <v>0</v>
      </c>
      <c r="V985" s="306">
        <f t="shared" ca="1" si="438"/>
        <v>1.2260340712599869</v>
      </c>
      <c r="W985" s="304">
        <f t="shared" ca="1" si="439"/>
        <v>57.92572066213107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1.8159020692844399</v>
      </c>
      <c r="AH985" s="304">
        <f t="shared" ca="1" si="463"/>
        <v>-7.9557033501021044</v>
      </c>
    </row>
    <row r="986" spans="1:34" x14ac:dyDescent="0.2">
      <c r="A986" s="347">
        <f t="shared" ca="1" si="441"/>
        <v>1E-4</v>
      </c>
      <c r="B986" s="304">
        <f t="shared" ca="1" si="442"/>
        <v>34.745500000001734</v>
      </c>
      <c r="D986" s="306">
        <f t="shared" ca="1" si="443"/>
        <v>-0.70318076375081029</v>
      </c>
      <c r="E986" s="307">
        <f t="shared" ca="1" si="444"/>
        <v>-1.8853998790902704</v>
      </c>
      <c r="F986" s="304">
        <f t="shared" ca="1" si="445"/>
        <v>2.0122613872414239</v>
      </c>
      <c r="G986" s="306">
        <f t="shared" ca="1" si="446"/>
        <v>10.604403452194402</v>
      </c>
      <c r="H986" s="307">
        <f t="shared" ca="1" si="447"/>
        <v>-119.50888168713455</v>
      </c>
      <c r="I986" s="304">
        <f t="shared" ca="1" si="448"/>
        <v>119.97844045780239</v>
      </c>
      <c r="J986" s="306">
        <f t="shared" ca="1" si="449"/>
        <v>772.03857426345655</v>
      </c>
      <c r="K986" s="307">
        <f t="shared" ca="1" si="450"/>
        <v>-8.4497875625498242</v>
      </c>
      <c r="L986" s="304">
        <f t="shared" ca="1" si="435"/>
        <v>772.08481338555214</v>
      </c>
      <c r="M986" s="306">
        <f t="shared" ca="1" si="451"/>
        <v>-1.4822949324506738</v>
      </c>
      <c r="N986" s="304">
        <f t="shared" ca="1" si="452"/>
        <v>-84.929243623053054</v>
      </c>
      <c r="P986" s="310">
        <f t="shared" ca="1" si="453"/>
        <v>23</v>
      </c>
      <c r="Q986" s="304">
        <f t="shared" ca="1" si="454"/>
        <v>0</v>
      </c>
      <c r="R986" s="306">
        <f t="shared" ca="1" si="455"/>
        <v>0</v>
      </c>
      <c r="S986" s="307">
        <f t="shared" ca="1" si="456"/>
        <v>7.2810000000000015</v>
      </c>
      <c r="T986" s="304">
        <f t="shared" ca="1" si="436"/>
        <v>71.426610000000025</v>
      </c>
      <c r="U986" s="311">
        <f t="shared" ca="1" si="437"/>
        <v>0</v>
      </c>
      <c r="V986" s="306">
        <f t="shared" ca="1" si="438"/>
        <v>1.2260355364795756</v>
      </c>
      <c r="W986" s="304">
        <f t="shared" ca="1" si="439"/>
        <v>57.925965229862172</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1.8158691057470024</v>
      </c>
      <c r="AH986" s="304">
        <f t="shared" ca="1" si="463"/>
        <v>-7.9557369402734599</v>
      </c>
    </row>
    <row r="987" spans="1:34" x14ac:dyDescent="0.2">
      <c r="A987" s="347">
        <f t="shared" ca="1" si="441"/>
        <v>1E-4</v>
      </c>
      <c r="B987" s="304">
        <f t="shared" ca="1" si="442"/>
        <v>34.745600000001737</v>
      </c>
      <c r="D987" s="306">
        <f t="shared" ca="1" si="443"/>
        <v>-0.70317800558700094</v>
      </c>
      <c r="E987" s="307">
        <f t="shared" ca="1" si="444"/>
        <v>-1.8853659125160718</v>
      </c>
      <c r="F987" s="304">
        <f t="shared" ca="1" si="445"/>
        <v>2.0122285982509225</v>
      </c>
      <c r="G987" s="306">
        <f t="shared" ca="1" si="446"/>
        <v>10.604333134393844</v>
      </c>
      <c r="H987" s="307">
        <f t="shared" ca="1" si="447"/>
        <v>-119.5090702237258</v>
      </c>
      <c r="I987" s="304">
        <f t="shared" ca="1" si="448"/>
        <v>119.97862204144798</v>
      </c>
      <c r="J987" s="306">
        <f t="shared" ca="1" si="449"/>
        <v>772.03857426345655</v>
      </c>
      <c r="K987" s="307">
        <f t="shared" ca="1" si="450"/>
        <v>-8.4617384601453676</v>
      </c>
      <c r="L987" s="304">
        <f t="shared" ca="1" si="435"/>
        <v>772.08494427007099</v>
      </c>
      <c r="M987" s="306">
        <f t="shared" ca="1" si="451"/>
        <v>-1.4822956551342212</v>
      </c>
      <c r="N987" s="304">
        <f t="shared" ca="1" si="452"/>
        <v>-84.929285029770256</v>
      </c>
      <c r="P987" s="310">
        <f t="shared" ca="1" si="453"/>
        <v>23</v>
      </c>
      <c r="Q987" s="304">
        <f t="shared" ca="1" si="454"/>
        <v>0</v>
      </c>
      <c r="R987" s="306">
        <f t="shared" ca="1" si="455"/>
        <v>0</v>
      </c>
      <c r="S987" s="307">
        <f t="shared" ca="1" si="456"/>
        <v>7.2810000000000015</v>
      </c>
      <c r="T987" s="304">
        <f t="shared" ca="1" si="436"/>
        <v>71.426610000000025</v>
      </c>
      <c r="U987" s="311">
        <f t="shared" ca="1" si="437"/>
        <v>0</v>
      </c>
      <c r="V987" s="306">
        <f t="shared" ca="1" si="438"/>
        <v>1.2260370017032276</v>
      </c>
      <c r="W987" s="304">
        <f t="shared" ca="1" si="439"/>
        <v>57.926209795286802</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1.8158361425152023</v>
      </c>
      <c r="AH987" s="304">
        <f t="shared" ca="1" si="463"/>
        <v>-7.9557705301280262</v>
      </c>
    </row>
    <row r="988" spans="1:34" x14ac:dyDescent="0.2">
      <c r="A988" s="347">
        <f t="shared" ca="1" si="441"/>
        <v>1E-4</v>
      </c>
      <c r="B988" s="304">
        <f t="shared" ca="1" si="442"/>
        <v>34.74570000000174</v>
      </c>
      <c r="D988" s="306">
        <f t="shared" ca="1" si="443"/>
        <v>-0.70317524740177428</v>
      </c>
      <c r="E988" s="307">
        <f t="shared" ca="1" si="444"/>
        <v>-1.8853319462621689</v>
      </c>
      <c r="F988" s="304">
        <f t="shared" ca="1" si="445"/>
        <v>2.0121958095958861</v>
      </c>
      <c r="G988" s="306">
        <f t="shared" ca="1" si="446"/>
        <v>10.604262816869104</v>
      </c>
      <c r="H988" s="307">
        <f t="shared" ca="1" si="447"/>
        <v>-119.50925875692043</v>
      </c>
      <c r="I988" s="304">
        <f t="shared" ca="1" si="448"/>
        <v>119.97880362179728</v>
      </c>
      <c r="J988" s="306">
        <f t="shared" ca="1" si="449"/>
        <v>772.03857426345655</v>
      </c>
      <c r="K988" s="307">
        <f t="shared" ca="1" si="450"/>
        <v>-8.4736893765944004</v>
      </c>
      <c r="L988" s="304">
        <f t="shared" ca="1" si="435"/>
        <v>772.08507533975921</v>
      </c>
      <c r="M988" s="306">
        <f t="shared" ca="1" si="451"/>
        <v>-1.4822963778107887</v>
      </c>
      <c r="N988" s="304">
        <f t="shared" ca="1" si="452"/>
        <v>-84.929326436087521</v>
      </c>
      <c r="P988" s="310">
        <f t="shared" ca="1" si="453"/>
        <v>23</v>
      </c>
      <c r="Q988" s="304">
        <f t="shared" ca="1" si="454"/>
        <v>0</v>
      </c>
      <c r="R988" s="306">
        <f t="shared" ca="1" si="455"/>
        <v>0</v>
      </c>
      <c r="S988" s="307">
        <f t="shared" ca="1" si="456"/>
        <v>7.2810000000000015</v>
      </c>
      <c r="T988" s="304">
        <f t="shared" ca="1" si="436"/>
        <v>71.426610000000025</v>
      </c>
      <c r="U988" s="311">
        <f t="shared" ca="1" si="437"/>
        <v>0</v>
      </c>
      <c r="V988" s="306">
        <f t="shared" ca="1" si="438"/>
        <v>1.226038466930943</v>
      </c>
      <c r="W988" s="304">
        <f t="shared" ca="1" si="439"/>
        <v>57.926454358404925</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1.8158031795890217</v>
      </c>
      <c r="AH988" s="304">
        <f t="shared" ca="1" si="463"/>
        <v>-7.9558041196658138</v>
      </c>
    </row>
    <row r="989" spans="1:34" x14ac:dyDescent="0.2">
      <c r="A989" s="347">
        <f t="shared" ca="1" si="441"/>
        <v>1E-4</v>
      </c>
      <c r="B989" s="304">
        <f t="shared" ca="1" si="442"/>
        <v>34.745800000001744</v>
      </c>
      <c r="D989" s="306">
        <f t="shared" ca="1" si="443"/>
        <v>-0.70317248919513653</v>
      </c>
      <c r="E989" s="307">
        <f t="shared" ca="1" si="444"/>
        <v>-1.8852979803285663</v>
      </c>
      <c r="F989" s="304">
        <f t="shared" ca="1" si="445"/>
        <v>2.0121630212763217</v>
      </c>
      <c r="G989" s="306">
        <f t="shared" ca="1" si="446"/>
        <v>10.604192499620185</v>
      </c>
      <c r="H989" s="307">
        <f t="shared" ca="1" si="447"/>
        <v>-119.50944728671847</v>
      </c>
      <c r="I989" s="304">
        <f t="shared" ca="1" si="448"/>
        <v>119.97898519885031</v>
      </c>
      <c r="J989" s="306">
        <f t="shared" ca="1" si="449"/>
        <v>772.03857426345655</v>
      </c>
      <c r="K989" s="307">
        <f t="shared" ca="1" si="450"/>
        <v>-8.4856403118965815</v>
      </c>
      <c r="L989" s="304">
        <f t="shared" ca="1" si="435"/>
        <v>772.08520659461772</v>
      </c>
      <c r="M989" s="306">
        <f t="shared" ca="1" si="451"/>
        <v>-1.4822971004803771</v>
      </c>
      <c r="N989" s="304">
        <f t="shared" ca="1" si="452"/>
        <v>-84.929367842004922</v>
      </c>
      <c r="P989" s="310">
        <f t="shared" ca="1" si="453"/>
        <v>23</v>
      </c>
      <c r="Q989" s="304">
        <f t="shared" ca="1" si="454"/>
        <v>0</v>
      </c>
      <c r="R989" s="306">
        <f t="shared" ca="1" si="455"/>
        <v>0</v>
      </c>
      <c r="S989" s="307">
        <f t="shared" ca="1" si="456"/>
        <v>7.2810000000000015</v>
      </c>
      <c r="T989" s="304">
        <f t="shared" ca="1" si="436"/>
        <v>71.426610000000025</v>
      </c>
      <c r="U989" s="311">
        <f t="shared" ca="1" si="437"/>
        <v>0</v>
      </c>
      <c r="V989" s="306">
        <f t="shared" ca="1" si="438"/>
        <v>1.2260399321627218</v>
      </c>
      <c r="W989" s="304">
        <f t="shared" ca="1" si="439"/>
        <v>57.926698919216562</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1.8157702169684722</v>
      </c>
      <c r="AH989" s="304">
        <f t="shared" ca="1" si="463"/>
        <v>-7.9558377088868166</v>
      </c>
    </row>
    <row r="990" spans="1:34" x14ac:dyDescent="0.2">
      <c r="A990" s="347">
        <f t="shared" ca="1" si="441"/>
        <v>1E-4</v>
      </c>
      <c r="B990" s="304">
        <f t="shared" ca="1" si="442"/>
        <v>34.745900000001747</v>
      </c>
      <c r="D990" s="306">
        <f t="shared" ca="1" si="443"/>
        <v>-0.70316973096708246</v>
      </c>
      <c r="E990" s="307">
        <f t="shared" ca="1" si="444"/>
        <v>-1.8852640147152595</v>
      </c>
      <c r="F990" s="304">
        <f t="shared" ca="1" si="445"/>
        <v>2.0121302332922233</v>
      </c>
      <c r="G990" s="306">
        <f t="shared" ca="1" si="446"/>
        <v>10.604122182647087</v>
      </c>
      <c r="H990" s="307">
        <f t="shared" ca="1" si="447"/>
        <v>-119.50963581311994</v>
      </c>
      <c r="I990" s="304">
        <f t="shared" ca="1" si="448"/>
        <v>119.9791667726071</v>
      </c>
      <c r="J990" s="306">
        <f t="shared" ca="1" si="449"/>
        <v>772.03857426345655</v>
      </c>
      <c r="K990" s="307">
        <f t="shared" ca="1" si="450"/>
        <v>-8.4975912660515736</v>
      </c>
      <c r="L990" s="304">
        <f t="shared" ca="1" si="435"/>
        <v>772.08533803464729</v>
      </c>
      <c r="M990" s="306">
        <f t="shared" ca="1" si="451"/>
        <v>-1.4822978231429857</v>
      </c>
      <c r="N990" s="304">
        <f t="shared" ca="1" si="452"/>
        <v>-84.929409247522401</v>
      </c>
      <c r="P990" s="310">
        <f t="shared" ca="1" si="453"/>
        <v>23</v>
      </c>
      <c r="Q990" s="304">
        <f t="shared" ca="1" si="454"/>
        <v>0</v>
      </c>
      <c r="R990" s="306">
        <f t="shared" ca="1" si="455"/>
        <v>0</v>
      </c>
      <c r="S990" s="307">
        <f t="shared" ca="1" si="456"/>
        <v>7.2810000000000015</v>
      </c>
      <c r="T990" s="304">
        <f t="shared" ca="1" si="436"/>
        <v>71.426610000000025</v>
      </c>
      <c r="U990" s="311">
        <f t="shared" ca="1" si="437"/>
        <v>0</v>
      </c>
      <c r="V990" s="306">
        <f t="shared" ca="1" si="438"/>
        <v>1.2260413973985633</v>
      </c>
      <c r="W990" s="304">
        <f t="shared" ca="1" si="439"/>
        <v>57.926943477721665</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1.815737254653552</v>
      </c>
      <c r="AH990" s="304">
        <f t="shared" ca="1" si="463"/>
        <v>-7.9558712977910382</v>
      </c>
    </row>
    <row r="991" spans="1:34" x14ac:dyDescent="0.2">
      <c r="A991" s="347">
        <f t="shared" ca="1" si="441"/>
        <v>1E-4</v>
      </c>
      <c r="B991" s="304">
        <f t="shared" ca="1" si="442"/>
        <v>34.74600000000175</v>
      </c>
      <c r="D991" s="306">
        <f t="shared" ca="1" si="443"/>
        <v>-0.70316697271761786</v>
      </c>
      <c r="E991" s="307">
        <f t="shared" ca="1" si="444"/>
        <v>-1.8852300494222582</v>
      </c>
      <c r="F991" s="304">
        <f t="shared" ca="1" si="445"/>
        <v>2.0120974456436027</v>
      </c>
      <c r="G991" s="306">
        <f t="shared" ca="1" si="446"/>
        <v>10.604051865949815</v>
      </c>
      <c r="H991" s="307">
        <f t="shared" ca="1" si="447"/>
        <v>-119.50982433612488</v>
      </c>
      <c r="I991" s="304">
        <f t="shared" ca="1" si="448"/>
        <v>119.9793483430677</v>
      </c>
      <c r="J991" s="306">
        <f t="shared" ca="1" si="449"/>
        <v>772.03857426345655</v>
      </c>
      <c r="K991" s="307">
        <f t="shared" ca="1" si="450"/>
        <v>-8.5095422390590354</v>
      </c>
      <c r="L991" s="304">
        <f t="shared" ca="1" si="435"/>
        <v>772.08546965984863</v>
      </c>
      <c r="M991" s="306">
        <f t="shared" ca="1" si="451"/>
        <v>-1.4822985457986153</v>
      </c>
      <c r="N991" s="304">
        <f t="shared" ca="1" si="452"/>
        <v>-84.929450652640028</v>
      </c>
      <c r="P991" s="310">
        <f t="shared" ca="1" si="453"/>
        <v>23</v>
      </c>
      <c r="Q991" s="304">
        <f t="shared" ca="1" si="454"/>
        <v>0</v>
      </c>
      <c r="R991" s="306">
        <f t="shared" ca="1" si="455"/>
        <v>0</v>
      </c>
      <c r="S991" s="307">
        <f t="shared" ca="1" si="456"/>
        <v>7.2810000000000015</v>
      </c>
      <c r="T991" s="304">
        <f t="shared" ca="1" si="436"/>
        <v>71.426610000000025</v>
      </c>
      <c r="U991" s="311">
        <f t="shared" ca="1" si="437"/>
        <v>0</v>
      </c>
      <c r="V991" s="306">
        <f t="shared" ca="1" si="438"/>
        <v>1.2260428626384683</v>
      </c>
      <c r="W991" s="304">
        <f t="shared" ca="1" si="439"/>
        <v>57.927188033920324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1.815704292644261</v>
      </c>
      <c r="AH991" s="304">
        <f t="shared" ca="1" si="463"/>
        <v>-7.9559048863784714</v>
      </c>
    </row>
    <row r="992" spans="1:34" x14ac:dyDescent="0.2">
      <c r="A992" s="347">
        <f t="shared" ca="1" si="441"/>
        <v>1E-4</v>
      </c>
      <c r="B992" s="304">
        <f t="shared" ca="1" si="442"/>
        <v>34.746100000001753</v>
      </c>
      <c r="D992" s="306">
        <f t="shared" ca="1" si="443"/>
        <v>-0.70316421444674015</v>
      </c>
      <c r="E992" s="307">
        <f t="shared" ca="1" si="444"/>
        <v>-1.8851960844495474</v>
      </c>
      <c r="F992" s="304">
        <f t="shared" ca="1" si="445"/>
        <v>2.012064658330444</v>
      </c>
      <c r="G992" s="306">
        <f t="shared" ca="1" si="446"/>
        <v>10.60398154952837</v>
      </c>
      <c r="H992" s="307">
        <f t="shared" ca="1" si="447"/>
        <v>-119.51001285573332</v>
      </c>
      <c r="I992" s="304">
        <f t="shared" ca="1" si="448"/>
        <v>119.97952991023212</v>
      </c>
      <c r="J992" s="306">
        <f t="shared" ca="1" si="449"/>
        <v>772.03857426345655</v>
      </c>
      <c r="K992" s="307">
        <f t="shared" ca="1" si="450"/>
        <v>-8.5214932309186278</v>
      </c>
      <c r="L992" s="304">
        <f t="shared" ca="1" si="435"/>
        <v>772.08560147022251</v>
      </c>
      <c r="M992" s="306">
        <f t="shared" ca="1" si="451"/>
        <v>-1.4822992684472656</v>
      </c>
      <c r="N992" s="304">
        <f t="shared" ca="1" si="452"/>
        <v>-84.929492057357749</v>
      </c>
      <c r="P992" s="310">
        <f t="shared" ca="1" si="453"/>
        <v>23</v>
      </c>
      <c r="Q992" s="304">
        <f t="shared" ca="1" si="454"/>
        <v>0</v>
      </c>
      <c r="R992" s="306">
        <f t="shared" ca="1" si="455"/>
        <v>0</v>
      </c>
      <c r="S992" s="307">
        <f t="shared" ca="1" si="456"/>
        <v>7.2810000000000015</v>
      </c>
      <c r="T992" s="304">
        <f t="shared" ca="1" si="436"/>
        <v>71.426610000000025</v>
      </c>
      <c r="U992" s="311">
        <f t="shared" ca="1" si="437"/>
        <v>0</v>
      </c>
      <c r="V992" s="306">
        <f t="shared" ca="1" si="438"/>
        <v>1.2260443278824367</v>
      </c>
      <c r="W992" s="304">
        <f t="shared" ca="1" si="439"/>
        <v>57.92743258781249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1.8156713309405932</v>
      </c>
      <c r="AH992" s="304">
        <f t="shared" ca="1" si="463"/>
        <v>-7.9559384746491295</v>
      </c>
    </row>
    <row r="993" spans="1:34" x14ac:dyDescent="0.2">
      <c r="A993" s="347">
        <f t="shared" ca="1" si="441"/>
        <v>1E-4</v>
      </c>
      <c r="B993" s="304">
        <f t="shared" ca="1" si="442"/>
        <v>34.746200000001757</v>
      </c>
      <c r="D993" s="306">
        <f t="shared" ca="1" si="443"/>
        <v>-0.70316145615445169</v>
      </c>
      <c r="E993" s="307">
        <f t="shared" ca="1" si="444"/>
        <v>-1.885162119797136</v>
      </c>
      <c r="F993" s="304">
        <f t="shared" ca="1" si="445"/>
        <v>2.0120318713527579</v>
      </c>
      <c r="G993" s="306">
        <f t="shared" ca="1" si="446"/>
        <v>10.603911233382755</v>
      </c>
      <c r="H993" s="307">
        <f t="shared" ca="1" si="447"/>
        <v>-119.5102013719453</v>
      </c>
      <c r="I993" s="304">
        <f t="shared" ca="1" si="448"/>
        <v>119.9797114741004</v>
      </c>
      <c r="J993" s="306">
        <f t="shared" ca="1" si="449"/>
        <v>772.03857426345655</v>
      </c>
      <c r="K993" s="307">
        <f t="shared" ca="1" si="450"/>
        <v>-8.5334442416300114</v>
      </c>
      <c r="L993" s="304">
        <f t="shared" ca="1" si="435"/>
        <v>772.08573346576975</v>
      </c>
      <c r="M993" s="306">
        <f t="shared" ca="1" si="451"/>
        <v>-1.4822999910889367</v>
      </c>
      <c r="N993" s="304">
        <f t="shared" ca="1" si="452"/>
        <v>-84.929533461675618</v>
      </c>
      <c r="P993" s="310">
        <f t="shared" ca="1" si="453"/>
        <v>23</v>
      </c>
      <c r="Q993" s="304">
        <f t="shared" ca="1" si="454"/>
        <v>0</v>
      </c>
      <c r="R993" s="306">
        <f t="shared" ca="1" si="455"/>
        <v>0</v>
      </c>
      <c r="S993" s="307">
        <f t="shared" ca="1" si="456"/>
        <v>7.2810000000000015</v>
      </c>
      <c r="T993" s="304">
        <f t="shared" ca="1" si="436"/>
        <v>71.426610000000025</v>
      </c>
      <c r="U993" s="311">
        <f t="shared" ca="1" si="437"/>
        <v>0</v>
      </c>
      <c r="V993" s="306">
        <f t="shared" ca="1" si="438"/>
        <v>1.2260457931304682</v>
      </c>
      <c r="W993" s="304">
        <f t="shared" ca="1" si="439"/>
        <v>57.927677139398199</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1.8156383695425529</v>
      </c>
      <c r="AH993" s="304">
        <f t="shared" ca="1" si="463"/>
        <v>-7.9559720626030046</v>
      </c>
    </row>
    <row r="994" spans="1:34" x14ac:dyDescent="0.2">
      <c r="A994" s="347">
        <f t="shared" ca="1" si="441"/>
        <v>1E-4</v>
      </c>
      <c r="B994" s="304">
        <f t="shared" ca="1" si="442"/>
        <v>34.74630000000176</v>
      </c>
      <c r="D994" s="306">
        <f t="shared" ca="1" si="443"/>
        <v>-0.70315869784075291</v>
      </c>
      <c r="E994" s="307">
        <f t="shared" ca="1" si="444"/>
        <v>-1.8851281554650168</v>
      </c>
      <c r="F994" s="304">
        <f t="shared" ca="1" si="445"/>
        <v>2.0119990847105376</v>
      </c>
      <c r="G994" s="306">
        <f t="shared" ca="1" si="446"/>
        <v>10.60384091751297</v>
      </c>
      <c r="H994" s="307">
        <f t="shared" ca="1" si="447"/>
        <v>-119.51038988476084</v>
      </c>
      <c r="I994" s="304">
        <f t="shared" ca="1" si="448"/>
        <v>119.97989303467256</v>
      </c>
      <c r="J994" s="306">
        <f t="shared" ca="1" si="449"/>
        <v>772.03857426345655</v>
      </c>
      <c r="K994" s="307">
        <f t="shared" ca="1" si="450"/>
        <v>-8.5453952711928469</v>
      </c>
      <c r="L994" s="304">
        <f t="shared" ca="1" si="435"/>
        <v>772.08586564649113</v>
      </c>
      <c r="M994" s="306">
        <f t="shared" ca="1" si="451"/>
        <v>-1.4823007137236288</v>
      </c>
      <c r="N994" s="304">
        <f t="shared" ca="1" si="452"/>
        <v>-84.929574865593594</v>
      </c>
      <c r="P994" s="310">
        <f t="shared" ca="1" si="453"/>
        <v>23</v>
      </c>
      <c r="Q994" s="304">
        <f t="shared" ca="1" si="454"/>
        <v>0</v>
      </c>
      <c r="R994" s="306">
        <f t="shared" ca="1" si="455"/>
        <v>0</v>
      </c>
      <c r="S994" s="307">
        <f t="shared" ca="1" si="456"/>
        <v>7.2810000000000015</v>
      </c>
      <c r="T994" s="304">
        <f t="shared" ca="1" si="436"/>
        <v>71.426610000000025</v>
      </c>
      <c r="U994" s="311">
        <f t="shared" ca="1" si="437"/>
        <v>0</v>
      </c>
      <c r="V994" s="306">
        <f t="shared" ca="1" si="438"/>
        <v>1.2260472583825628</v>
      </c>
      <c r="W994" s="304">
        <f t="shared" ca="1" si="439"/>
        <v>57.927921688677415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1.8156054084501374</v>
      </c>
      <c r="AH994" s="304">
        <f t="shared" ca="1" si="463"/>
        <v>-7.9560056502401029</v>
      </c>
    </row>
    <row r="995" spans="1:34" x14ac:dyDescent="0.2">
      <c r="A995" s="347">
        <f t="shared" ca="1" si="441"/>
        <v>1E-4</v>
      </c>
      <c r="B995" s="304">
        <f t="shared" ca="1" si="442"/>
        <v>34.746400000001763</v>
      </c>
      <c r="D995" s="306">
        <f t="shared" ca="1" si="443"/>
        <v>-0.70315593950564448</v>
      </c>
      <c r="E995" s="307">
        <f t="shared" ca="1" si="444"/>
        <v>-1.8850941914531969</v>
      </c>
      <c r="F995" s="304">
        <f t="shared" ca="1" si="445"/>
        <v>2.0119662984037898</v>
      </c>
      <c r="G995" s="306">
        <f t="shared" ca="1" si="446"/>
        <v>10.60377060191902</v>
      </c>
      <c r="H995" s="307">
        <f t="shared" ca="1" si="447"/>
        <v>-119.51057839417999</v>
      </c>
      <c r="I995" s="304">
        <f t="shared" ca="1" si="448"/>
        <v>119.98007459194865</v>
      </c>
      <c r="J995" s="306">
        <f t="shared" ca="1" si="449"/>
        <v>772.03857426345655</v>
      </c>
      <c r="K995" s="307">
        <f t="shared" ca="1" si="450"/>
        <v>-8.5573463196067934</v>
      </c>
      <c r="L995" s="304">
        <f t="shared" ca="1" si="435"/>
        <v>772.08599801238745</v>
      </c>
      <c r="M995" s="306">
        <f t="shared" ca="1" si="451"/>
        <v>-1.482301436351342</v>
      </c>
      <c r="N995" s="304">
        <f t="shared" ca="1" si="452"/>
        <v>-84.929616269111719</v>
      </c>
      <c r="P995" s="310">
        <f t="shared" ca="1" si="453"/>
        <v>23</v>
      </c>
      <c r="Q995" s="304">
        <f t="shared" ca="1" si="454"/>
        <v>0</v>
      </c>
      <c r="R995" s="306">
        <f t="shared" ca="1" si="455"/>
        <v>0</v>
      </c>
      <c r="S995" s="307">
        <f t="shared" ca="1" si="456"/>
        <v>7.2810000000000015</v>
      </c>
      <c r="T995" s="304">
        <f t="shared" ca="1" si="436"/>
        <v>71.426610000000025</v>
      </c>
      <c r="U995" s="311">
        <f t="shared" ca="1" si="437"/>
        <v>0</v>
      </c>
      <c r="V995" s="306">
        <f t="shared" ca="1" si="438"/>
        <v>1.2260487236387201</v>
      </c>
      <c r="W995" s="304">
        <f t="shared" ca="1" si="439"/>
        <v>57.928166235650139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1.8155724476633477</v>
      </c>
      <c r="AH995" s="304">
        <f t="shared" ca="1" si="463"/>
        <v>-7.9560392375604181</v>
      </c>
    </row>
    <row r="996" spans="1:34" x14ac:dyDescent="0.2">
      <c r="A996" s="347">
        <f t="shared" ca="1" si="441"/>
        <v>1E-4</v>
      </c>
      <c r="B996" s="304">
        <f t="shared" ca="1" si="442"/>
        <v>34.746500000001767</v>
      </c>
      <c r="D996" s="306">
        <f t="shared" ca="1" si="443"/>
        <v>-0.70315318114912606</v>
      </c>
      <c r="E996" s="307">
        <f t="shared" ca="1" si="444"/>
        <v>-1.8850602277616746</v>
      </c>
      <c r="F996" s="304">
        <f t="shared" ca="1" si="445"/>
        <v>2.0119335124325137</v>
      </c>
      <c r="G996" s="306">
        <f t="shared" ca="1" si="446"/>
        <v>10.603700286600905</v>
      </c>
      <c r="H996" s="307">
        <f t="shared" ca="1" si="447"/>
        <v>-119.51076690020277</v>
      </c>
      <c r="I996" s="304">
        <f t="shared" ca="1" si="448"/>
        <v>119.98025614592871</v>
      </c>
      <c r="J996" s="306">
        <f t="shared" ca="1" si="449"/>
        <v>772.03857426345655</v>
      </c>
      <c r="K996" s="307">
        <f t="shared" ca="1" si="450"/>
        <v>-8.5692973868715132</v>
      </c>
      <c r="L996" s="304">
        <f t="shared" ca="1" si="435"/>
        <v>772.08613056345951</v>
      </c>
      <c r="M996" s="306">
        <f t="shared" ca="1" si="451"/>
        <v>-1.4823021589720766</v>
      </c>
      <c r="N996" s="304">
        <f t="shared" ca="1" si="452"/>
        <v>-84.929657672230007</v>
      </c>
      <c r="P996" s="310">
        <f t="shared" ca="1" si="453"/>
        <v>23</v>
      </c>
      <c r="Q996" s="304">
        <f t="shared" ca="1" si="454"/>
        <v>0</v>
      </c>
      <c r="R996" s="306">
        <f t="shared" ca="1" si="455"/>
        <v>0</v>
      </c>
      <c r="S996" s="307">
        <f t="shared" ca="1" si="456"/>
        <v>7.2810000000000015</v>
      </c>
      <c r="T996" s="304">
        <f t="shared" ca="1" si="436"/>
        <v>71.426610000000025</v>
      </c>
      <c r="U996" s="311">
        <f t="shared" ca="1" si="437"/>
        <v>0</v>
      </c>
      <c r="V996" s="306">
        <f t="shared" ca="1" si="438"/>
        <v>1.2260501888989412</v>
      </c>
      <c r="W996" s="304">
        <f t="shared" ca="1" si="439"/>
        <v>57.928410780316476</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1.8155394871821899</v>
      </c>
      <c r="AH996" s="304">
        <f t="shared" ca="1" si="463"/>
        <v>-7.9560728245639512</v>
      </c>
    </row>
    <row r="997" spans="1:34" x14ac:dyDescent="0.2">
      <c r="A997" s="347">
        <f t="shared" ca="1" si="441"/>
        <v>1E-4</v>
      </c>
      <c r="B997" s="304">
        <f t="shared" ca="1" si="442"/>
        <v>34.74660000000177</v>
      </c>
      <c r="D997" s="306">
        <f t="shared" ca="1" si="443"/>
        <v>-0.70315042277119866</v>
      </c>
      <c r="E997" s="307">
        <f t="shared" ca="1" si="444"/>
        <v>-1.8850262643904365</v>
      </c>
      <c r="F997" s="304">
        <f t="shared" ca="1" si="445"/>
        <v>2.0119007267966973</v>
      </c>
      <c r="G997" s="306">
        <f t="shared" ca="1" si="446"/>
        <v>10.603629971558627</v>
      </c>
      <c r="H997" s="307">
        <f t="shared" ca="1" si="447"/>
        <v>-119.51095540282921</v>
      </c>
      <c r="I997" s="304">
        <f t="shared" ca="1" si="448"/>
        <v>119.98043769661273</v>
      </c>
      <c r="J997" s="306">
        <f t="shared" ca="1" si="449"/>
        <v>772.03857426345655</v>
      </c>
      <c r="K997" s="307">
        <f t="shared" ca="1" si="450"/>
        <v>-8.5812484729866654</v>
      </c>
      <c r="L997" s="304">
        <f t="shared" ca="1" si="435"/>
        <v>772.08626329970787</v>
      </c>
      <c r="M997" s="306">
        <f t="shared" ca="1" si="451"/>
        <v>-1.4823028815858323</v>
      </c>
      <c r="N997" s="304">
        <f t="shared" ca="1" si="452"/>
        <v>-84.929699074948431</v>
      </c>
      <c r="P997" s="310">
        <f t="shared" ca="1" si="453"/>
        <v>23</v>
      </c>
      <c r="Q997" s="304">
        <f t="shared" ca="1" si="454"/>
        <v>0</v>
      </c>
      <c r="R997" s="306">
        <f t="shared" ca="1" si="455"/>
        <v>0</v>
      </c>
      <c r="S997" s="307">
        <f t="shared" ca="1" si="456"/>
        <v>7.2810000000000015</v>
      </c>
      <c r="T997" s="304">
        <f t="shared" ca="1" si="436"/>
        <v>71.426610000000025</v>
      </c>
      <c r="U997" s="311">
        <f t="shared" ca="1" si="437"/>
        <v>0</v>
      </c>
      <c r="V997" s="306">
        <f t="shared" ca="1" si="438"/>
        <v>1.2260516541632251</v>
      </c>
      <c r="W997" s="304">
        <f t="shared" ca="1" si="439"/>
        <v>57.928655322676327</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1.8155065270066464</v>
      </c>
      <c r="AH997" s="304">
        <f t="shared" ca="1" si="463"/>
        <v>-7.9561064112507163</v>
      </c>
    </row>
    <row r="998" spans="1:34" x14ac:dyDescent="0.2">
      <c r="A998" s="347">
        <f t="shared" ca="1" si="441"/>
        <v>1E-4</v>
      </c>
      <c r="B998" s="304">
        <f t="shared" ca="1" si="442"/>
        <v>34.746700000001773</v>
      </c>
      <c r="D998" s="306">
        <f t="shared" ca="1" si="443"/>
        <v>-0.70314766437186416</v>
      </c>
      <c r="E998" s="307">
        <f t="shared" ca="1" si="444"/>
        <v>-1.8849923013394951</v>
      </c>
      <c r="F998" s="304">
        <f t="shared" ca="1" si="445"/>
        <v>2.0118679414963534</v>
      </c>
      <c r="G998" s="306">
        <f t="shared" ca="1" si="446"/>
        <v>10.603559656792189</v>
      </c>
      <c r="H998" s="307">
        <f t="shared" ca="1" si="447"/>
        <v>-119.51114390205935</v>
      </c>
      <c r="I998" s="304">
        <f t="shared" ca="1" si="448"/>
        <v>119.98061924400078</v>
      </c>
      <c r="J998" s="306">
        <f t="shared" ca="1" si="449"/>
        <v>772.03857426345655</v>
      </c>
      <c r="K998" s="307">
        <f t="shared" ca="1" si="450"/>
        <v>-8.5931995779519106</v>
      </c>
      <c r="L998" s="304">
        <f t="shared" ca="1" si="435"/>
        <v>772.08639622113355</v>
      </c>
      <c r="M998" s="306">
        <f t="shared" ca="1" si="451"/>
        <v>-1.4823036041926094</v>
      </c>
      <c r="N998" s="304">
        <f t="shared" ca="1" si="452"/>
        <v>-84.929740477267003</v>
      </c>
      <c r="P998" s="310">
        <f t="shared" ca="1" si="453"/>
        <v>23</v>
      </c>
      <c r="Q998" s="304">
        <f t="shared" ca="1" si="454"/>
        <v>0</v>
      </c>
      <c r="R998" s="306">
        <f t="shared" ca="1" si="455"/>
        <v>0</v>
      </c>
      <c r="S998" s="307">
        <f t="shared" ca="1" si="456"/>
        <v>7.2810000000000015</v>
      </c>
      <c r="T998" s="304">
        <f t="shared" ca="1" si="436"/>
        <v>71.426610000000025</v>
      </c>
      <c r="U998" s="311">
        <f t="shared" ca="1" si="437"/>
        <v>0</v>
      </c>
      <c r="V998" s="306">
        <f t="shared" ca="1" si="438"/>
        <v>1.2260531194315718</v>
      </c>
      <c r="W998" s="304">
        <f t="shared" ca="1" si="439"/>
        <v>57.928899862729715</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1.8154735671367304</v>
      </c>
      <c r="AH998" s="304">
        <f t="shared" ca="1" si="463"/>
        <v>-7.9561399976207001</v>
      </c>
    </row>
    <row r="999" spans="1:34" x14ac:dyDescent="0.2">
      <c r="A999" s="347">
        <f t="shared" ca="1" si="441"/>
        <v>1E-4</v>
      </c>
      <c r="B999" s="304">
        <f t="shared" ca="1" si="442"/>
        <v>34.746800000001777</v>
      </c>
      <c r="D999" s="306">
        <f t="shared" ca="1" si="443"/>
        <v>-0.70314490595112245</v>
      </c>
      <c r="E999" s="307">
        <f t="shared" ca="1" si="444"/>
        <v>-1.8849583386088486</v>
      </c>
      <c r="F999" s="304">
        <f t="shared" ca="1" si="445"/>
        <v>2.0118351565314798</v>
      </c>
      <c r="G999" s="306">
        <f t="shared" ca="1" si="446"/>
        <v>10.603489342301595</v>
      </c>
      <c r="H999" s="307">
        <f t="shared" ca="1" si="447"/>
        <v>-119.51133239789321</v>
      </c>
      <c r="I999" s="304">
        <f t="shared" ca="1" si="448"/>
        <v>119.98080078809285</v>
      </c>
      <c r="J999" s="306">
        <f t="shared" ca="1" si="449"/>
        <v>772.03857426345655</v>
      </c>
      <c r="K999" s="307">
        <f t="shared" ca="1" si="450"/>
        <v>-8.6051507017669078</v>
      </c>
      <c r="L999" s="304">
        <f t="shared" ca="1" si="435"/>
        <v>772.08652932773725</v>
      </c>
      <c r="M999" s="306">
        <f t="shared" ca="1" si="451"/>
        <v>-1.4823043267924081</v>
      </c>
      <c r="N999" s="304">
        <f t="shared" ca="1" si="452"/>
        <v>-84.92978187918574</v>
      </c>
      <c r="P999" s="310">
        <f t="shared" ca="1" si="453"/>
        <v>23</v>
      </c>
      <c r="Q999" s="304">
        <f t="shared" ca="1" si="454"/>
        <v>0</v>
      </c>
      <c r="R999" s="306">
        <f t="shared" ca="1" si="455"/>
        <v>0</v>
      </c>
      <c r="S999" s="307">
        <f t="shared" ca="1" si="456"/>
        <v>7.2810000000000015</v>
      </c>
      <c r="T999" s="304">
        <f t="shared" ca="1" si="436"/>
        <v>71.426610000000025</v>
      </c>
      <c r="U999" s="311">
        <f t="shared" ca="1" si="437"/>
        <v>0</v>
      </c>
      <c r="V999" s="306">
        <f t="shared" ca="1" si="438"/>
        <v>1.2260545847039817</v>
      </c>
      <c r="W999" s="304">
        <f t="shared" ca="1" si="439"/>
        <v>57.929144400476666</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1.815440607572441</v>
      </c>
      <c r="AH999" s="304">
        <f t="shared" ca="1" si="463"/>
        <v>-7.9561735836739054</v>
      </c>
    </row>
    <row r="1000" spans="1:34" x14ac:dyDescent="0.2">
      <c r="A1000" s="347">
        <f t="shared" ca="1" si="441"/>
        <v>1E-4</v>
      </c>
      <c r="B1000" s="304">
        <f t="shared" ca="1" si="442"/>
        <v>34.74690000000178</v>
      </c>
      <c r="D1000" s="306">
        <f t="shared" ca="1" si="443"/>
        <v>-0.70314214750897364</v>
      </c>
      <c r="E1000" s="307">
        <f t="shared" ca="1" si="444"/>
        <v>-1.8849243761984917</v>
      </c>
      <c r="F1000" s="304">
        <f t="shared" ca="1" si="445"/>
        <v>2.0118023719020726</v>
      </c>
      <c r="G1000" s="306">
        <f t="shared" ca="1" si="446"/>
        <v>10.603419028086844</v>
      </c>
      <c r="H1000" s="307">
        <f t="shared" ca="1" si="447"/>
        <v>-119.51152089033083</v>
      </c>
      <c r="I1000" s="304">
        <f t="shared" ca="1" si="448"/>
        <v>119.980982328889</v>
      </c>
      <c r="J1000" s="306">
        <f t="shared" ca="1" si="449"/>
        <v>772.03857426345655</v>
      </c>
      <c r="K1000" s="307">
        <f t="shared" ca="1" si="450"/>
        <v>-8.6171018444313194</v>
      </c>
      <c r="L1000" s="304">
        <f t="shared" ca="1" si="435"/>
        <v>772.08666261951964</v>
      </c>
      <c r="M1000" s="306">
        <f t="shared" ca="1" si="451"/>
        <v>-1.4823050493852281</v>
      </c>
      <c r="N1000" s="304">
        <f t="shared" ca="1" si="452"/>
        <v>-84.929823280704639</v>
      </c>
      <c r="P1000" s="310">
        <f t="shared" ca="1" si="453"/>
        <v>23</v>
      </c>
      <c r="Q1000" s="304">
        <f t="shared" ca="1" si="454"/>
        <v>0</v>
      </c>
      <c r="R1000" s="306">
        <f t="shared" ca="1" si="455"/>
        <v>0</v>
      </c>
      <c r="S1000" s="307">
        <f t="shared" ca="1" si="456"/>
        <v>7.2810000000000015</v>
      </c>
      <c r="T1000" s="304">
        <f t="shared" ca="1" si="436"/>
        <v>71.426610000000025</v>
      </c>
      <c r="U1000" s="311">
        <f t="shared" ca="1" si="437"/>
        <v>0</v>
      </c>
      <c r="V1000" s="306">
        <f t="shared" ca="1" si="438"/>
        <v>1.2260560499804549</v>
      </c>
      <c r="W1000" s="304">
        <f t="shared" ca="1" si="439"/>
        <v>57.929388935917189</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1.8154076483137747</v>
      </c>
      <c r="AH1000" s="304">
        <f t="shared" ca="1" si="463"/>
        <v>-7.9562071694103356</v>
      </c>
    </row>
    <row r="1001" spans="1:34" x14ac:dyDescent="0.2">
      <c r="A1001" s="347">
        <f t="shared" ca="1" si="441"/>
        <v>1E-4</v>
      </c>
      <c r="B1001" s="304">
        <f t="shared" ca="1" si="442"/>
        <v>34.747000000001783</v>
      </c>
      <c r="D1001" s="306">
        <f t="shared" ca="1" si="443"/>
        <v>-0.70313938904542073</v>
      </c>
      <c r="E1001" s="307">
        <f t="shared" ca="1" si="444"/>
        <v>-1.8848904141084253</v>
      </c>
      <c r="F1001" s="304">
        <f t="shared" ca="1" si="445"/>
        <v>2.0117695876081334</v>
      </c>
      <c r="G1001" s="306">
        <f t="shared" ca="1" si="446"/>
        <v>10.603348714147939</v>
      </c>
      <c r="H1001" s="307">
        <f t="shared" ca="1" si="447"/>
        <v>-119.51170937937223</v>
      </c>
      <c r="I1001" s="304">
        <f t="shared" ca="1" si="448"/>
        <v>119.98116386638927</v>
      </c>
      <c r="J1001" s="306">
        <f t="shared" ca="1" si="449"/>
        <v>772.03857426345655</v>
      </c>
      <c r="K1001" s="307">
        <f t="shared" ca="1" si="450"/>
        <v>-8.6290530059448045</v>
      </c>
      <c r="L1001" s="304">
        <f t="shared" ca="1" si="435"/>
        <v>772.08679609648163</v>
      </c>
      <c r="M1001" s="306">
        <f t="shared" ca="1" si="451"/>
        <v>-1.4823057719710699</v>
      </c>
      <c r="N1001" s="304">
        <f t="shared" ca="1" si="452"/>
        <v>-84.929864681823702</v>
      </c>
      <c r="P1001" s="310">
        <f t="shared" ca="1" si="453"/>
        <v>23</v>
      </c>
      <c r="Q1001" s="304">
        <f t="shared" ca="1" si="454"/>
        <v>0</v>
      </c>
      <c r="R1001" s="306">
        <f t="shared" ca="1" si="455"/>
        <v>0</v>
      </c>
      <c r="S1001" s="307">
        <f t="shared" ca="1" si="456"/>
        <v>7.2810000000000015</v>
      </c>
      <c r="T1001" s="304">
        <f t="shared" ca="1" si="436"/>
        <v>71.426610000000025</v>
      </c>
      <c r="U1001" s="311">
        <f t="shared" ca="1" si="437"/>
        <v>0</v>
      </c>
      <c r="V1001" s="306">
        <f t="shared" ca="1" si="438"/>
        <v>1.2260575152609905</v>
      </c>
      <c r="W1001" s="304">
        <f t="shared" ca="1" si="439"/>
        <v>57.929633469051268</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1.8153746893607279</v>
      </c>
      <c r="AH1001" s="304">
        <f t="shared" ca="1" si="463"/>
        <v>-7.9562407548299925</v>
      </c>
    </row>
    <row r="1002" spans="1:34" x14ac:dyDescent="0.2">
      <c r="A1002" s="347">
        <f t="shared" ca="1" si="441"/>
        <v>1E-4</v>
      </c>
      <c r="B1002" s="304">
        <f t="shared" ca="1" si="442"/>
        <v>34.747100000001787</v>
      </c>
      <c r="D1002" s="306">
        <f t="shared" ca="1" si="443"/>
        <v>-0.70313663056046172</v>
      </c>
      <c r="E1002" s="307">
        <f t="shared" ca="1" si="444"/>
        <v>-1.8848564523386493</v>
      </c>
      <c r="F1002" s="304">
        <f t="shared" ca="1" si="445"/>
        <v>2.0117368036496619</v>
      </c>
      <c r="G1002" s="306">
        <f t="shared" ca="1" si="446"/>
        <v>10.603278400484884</v>
      </c>
      <c r="H1002" s="307">
        <f t="shared" ca="1" si="447"/>
        <v>-119.51189786501747</v>
      </c>
      <c r="I1002" s="304">
        <f t="shared" ca="1" si="448"/>
        <v>119.98134540059365</v>
      </c>
      <c r="J1002" s="306">
        <f t="shared" ca="1" si="449"/>
        <v>772.03857426345655</v>
      </c>
      <c r="K1002" s="307">
        <f t="shared" ca="1" si="450"/>
        <v>-8.6410041863070237</v>
      </c>
      <c r="L1002" s="304">
        <f t="shared" ca="1" si="435"/>
        <v>772.08692975862402</v>
      </c>
      <c r="M1002" s="306">
        <f t="shared" ca="1" si="451"/>
        <v>-1.4823064945499336</v>
      </c>
      <c r="N1002" s="304">
        <f t="shared" ca="1" si="452"/>
        <v>-84.929906082542956</v>
      </c>
      <c r="P1002" s="310">
        <f t="shared" ca="1" si="453"/>
        <v>23</v>
      </c>
      <c r="Q1002" s="304">
        <f t="shared" ca="1" si="454"/>
        <v>0</v>
      </c>
      <c r="R1002" s="306">
        <f t="shared" ca="1" si="455"/>
        <v>0</v>
      </c>
      <c r="S1002" s="307">
        <f t="shared" ca="1" si="456"/>
        <v>7.2810000000000015</v>
      </c>
      <c r="T1002" s="304">
        <f t="shared" ca="1" si="436"/>
        <v>71.426610000000025</v>
      </c>
      <c r="U1002" s="311">
        <f t="shared" ca="1" si="437"/>
        <v>0</v>
      </c>
      <c r="V1002" s="306">
        <f t="shared" ca="1" si="438"/>
        <v>1.2260589805455888</v>
      </c>
      <c r="W1002" s="304">
        <f t="shared" ca="1" si="439"/>
        <v>57.929877999878897</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1.8153417307133024</v>
      </c>
      <c r="AH1002" s="304">
        <f t="shared" ca="1" si="463"/>
        <v>-7.9562743399328744</v>
      </c>
    </row>
    <row r="1003" spans="1:34" x14ac:dyDescent="0.2">
      <c r="A1003" s="347">
        <f t="shared" ca="1" si="441"/>
        <v>1E-4</v>
      </c>
      <c r="B1003" s="304">
        <f t="shared" ca="1" si="442"/>
        <v>34.74720000000179</v>
      </c>
      <c r="D1003" s="306">
        <f t="shared" ca="1" si="443"/>
        <v>-0.7031338720540975</v>
      </c>
      <c r="E1003" s="307">
        <f t="shared" ca="1" si="444"/>
        <v>-1.8848224908891664</v>
      </c>
      <c r="F1003" s="304">
        <f t="shared" ca="1" si="445"/>
        <v>2.0117040200266612</v>
      </c>
      <c r="G1003" s="306">
        <f t="shared" ca="1" si="446"/>
        <v>10.603208087097679</v>
      </c>
      <c r="H1003" s="307">
        <f t="shared" ca="1" si="447"/>
        <v>-119.51208634726656</v>
      </c>
      <c r="I1003" s="304">
        <f t="shared" ca="1" si="448"/>
        <v>119.98152693150222</v>
      </c>
      <c r="J1003" s="306">
        <f t="shared" ca="1" si="449"/>
        <v>772.03857426345655</v>
      </c>
      <c r="K1003" s="307">
        <f t="shared" ca="1" si="450"/>
        <v>-8.6529553855176378</v>
      </c>
      <c r="L1003" s="304">
        <f t="shared" ca="1" si="435"/>
        <v>772.08706360594749</v>
      </c>
      <c r="M1003" s="306">
        <f t="shared" ca="1" si="451"/>
        <v>-1.482307217121819</v>
      </c>
      <c r="N1003" s="304">
        <f t="shared" ca="1" si="452"/>
        <v>-84.929947482862389</v>
      </c>
      <c r="P1003" s="310">
        <f t="shared" ca="1" si="453"/>
        <v>23</v>
      </c>
      <c r="Q1003" s="304">
        <f t="shared" ca="1" si="454"/>
        <v>0</v>
      </c>
      <c r="R1003" s="306">
        <f t="shared" ca="1" si="455"/>
        <v>0</v>
      </c>
      <c r="S1003" s="307">
        <f t="shared" ca="1" si="456"/>
        <v>7.2810000000000015</v>
      </c>
      <c r="T1003" s="304">
        <f t="shared" ca="1" si="436"/>
        <v>71.426610000000025</v>
      </c>
      <c r="U1003" s="311">
        <f t="shared" ca="1" si="437"/>
        <v>0</v>
      </c>
      <c r="V1003" s="306">
        <f ca="1">Rho_moyen*(20000-Alt_rampe-pos_z)/(20000+Alt_rampe+pos_z)</f>
        <v>1.2260604458342508</v>
      </c>
      <c r="W1003" s="304">
        <f t="shared" ca="1" si="439"/>
        <v>57.93012252840014</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1.8153087723715045</v>
      </c>
      <c r="AH1003" s="304">
        <f t="shared" ca="1" si="463"/>
        <v>-7.9563079247189785</v>
      </c>
    </row>
    <row r="1004" spans="1:34" x14ac:dyDescent="0.2">
      <c r="A1004" s="348">
        <f t="shared" ca="1" si="441"/>
        <v>1E-4</v>
      </c>
      <c r="B1004" s="305">
        <f t="shared" ca="1" si="442"/>
        <v>34.747300000001793</v>
      </c>
      <c r="D1004" s="308">
        <f t="shared" ca="1" si="443"/>
        <v>-0.70313111352633073</v>
      </c>
      <c r="E1004" s="309">
        <f t="shared" ca="1" si="444"/>
        <v>-1.8847885297599669</v>
      </c>
      <c r="F1004" s="305">
        <f t="shared" ca="1" si="445"/>
        <v>2.0116712367391236</v>
      </c>
      <c r="G1004" s="308">
        <f t="shared" ca="1" si="446"/>
        <v>10.603137773986326</v>
      </c>
      <c r="H1004" s="309">
        <f t="shared" ca="1" si="447"/>
        <v>-119.51227482611954</v>
      </c>
      <c r="I1004" s="305">
        <f t="shared" ca="1" si="448"/>
        <v>119.98170845911498</v>
      </c>
      <c r="J1004" s="308">
        <f t="shared" ca="1" si="449"/>
        <v>772.03857426345655</v>
      </c>
      <c r="K1004" s="309">
        <f t="shared" ca="1" si="450"/>
        <v>-8.6649066035763074</v>
      </c>
      <c r="L1004" s="305">
        <f t="shared" ca="1" si="435"/>
        <v>772.08719763845284</v>
      </c>
      <c r="M1004" s="308">
        <f t="shared" ca="1" si="451"/>
        <v>-1.4823079396867265</v>
      </c>
      <c r="N1004" s="305">
        <f t="shared" ca="1" si="452"/>
        <v>-84.929988882782013</v>
      </c>
      <c r="P1004" s="312">
        <f t="shared" ca="1" si="453"/>
        <v>23</v>
      </c>
      <c r="Q1004" s="305">
        <f t="shared" ca="1" si="454"/>
        <v>0</v>
      </c>
      <c r="R1004" s="308">
        <f t="shared" ca="1" si="455"/>
        <v>0</v>
      </c>
      <c r="S1004" s="309">
        <f t="shared" ca="1" si="456"/>
        <v>7.2810000000000015</v>
      </c>
      <c r="T1004" s="305">
        <f t="shared" ca="1" si="436"/>
        <v>71.426610000000025</v>
      </c>
      <c r="U1004" s="313">
        <f t="shared" ca="1" si="437"/>
        <v>0</v>
      </c>
      <c r="V1004" s="308">
        <f t="shared" ca="1" si="438"/>
        <v>1.2260619111269748</v>
      </c>
      <c r="W1004" s="305">
        <f ca="1">1/2*Rho*Sref*Cx*vit_xz^2</f>
        <v>57.930367054614948</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1.8152758143353251</v>
      </c>
      <c r="AH1004" s="305">
        <f t="shared" ca="1" si="463"/>
        <v>-7.9563415091883156</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563</v>
      </c>
      <c r="C10" s="662" t="str">
        <f>Matricule</f>
        <v>FX0</v>
      </c>
      <c r="D10" s="663"/>
      <c r="M10" s="75"/>
    </row>
    <row r="11" spans="1:13" x14ac:dyDescent="0.2">
      <c r="A11" s="59"/>
      <c r="B11" s="140" t="str">
        <f>IF(Lang="Français","Masse sans propu",IF(Lang="English","Mass without M",""))</f>
        <v>Masse sans propu</v>
      </c>
      <c r="C11" s="664">
        <f>MasseSans</f>
        <v>6.6310000000000002</v>
      </c>
      <c r="D11" s="664"/>
      <c r="M11" s="75"/>
    </row>
    <row r="12" spans="1:13" x14ac:dyDescent="0.2">
      <c r="A12" s="59"/>
      <c r="B12" s="140" t="str">
        <f>IF(Lang="Français","Masse totale",IF(Lang="English","Total mass",""))</f>
        <v>Masse totale</v>
      </c>
      <c r="C12" s="667" t="str">
        <f ca="1">MassePlein &amp; " kg ±" &amp; MasseSans &amp; " kg"</f>
        <v>8,263 kg ±6,631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99</v>
      </c>
      <c r="D16" s="665"/>
      <c r="M16" s="75"/>
    </row>
    <row r="17" spans="1:13" x14ac:dyDescent="0.2">
      <c r="A17" s="74"/>
      <c r="B17" s="140" t="s">
        <v>5</v>
      </c>
      <c r="C17" s="666">
        <f>Cx</f>
        <v>0.7</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2">
      <c r="B44" s="426">
        <f t="shared" ca="1" si="0"/>
        <v>54</v>
      </c>
      <c r="C44" s="404">
        <f t="shared" ca="1" si="1"/>
        <v>9.8193227281520882E-4</v>
      </c>
      <c r="D44" s="401">
        <f ca="1">MpropuPlein+0.25*MasseSans</f>
        <v>3.2897499999999997</v>
      </c>
      <c r="E44" s="401">
        <f t="shared" ca="1" si="2"/>
        <v>2.7987499999999996</v>
      </c>
      <c r="F44" s="401">
        <f t="shared" ca="1" si="3"/>
        <v>2.30775</v>
      </c>
      <c r="G44" s="408">
        <f t="shared" ca="1" si="4"/>
        <v>410.17642251004906</v>
      </c>
      <c r="H44" s="404">
        <f t="shared" ca="1" si="5"/>
        <v>3.508467254364302E-4</v>
      </c>
      <c r="I44" s="404">
        <f t="shared" ca="1" si="6"/>
        <v>4.2549334755290165E-4</v>
      </c>
      <c r="J44" s="404">
        <f t="shared" ca="1" si="7"/>
        <v>555.67011002915569</v>
      </c>
      <c r="K44" s="411">
        <f t="shared" ca="1" si="8"/>
        <v>614.39646935188387</v>
      </c>
      <c r="L44" s="414">
        <f t="shared" ca="1" si="9"/>
        <v>3910.4839356361676</v>
      </c>
      <c r="M44" s="417">
        <f t="shared" ca="1" si="10"/>
        <v>22.262929101096486</v>
      </c>
    </row>
    <row r="45" spans="1:13" x14ac:dyDescent="0.2">
      <c r="B45" s="426">
        <f t="shared" ca="1" si="0"/>
        <v>54</v>
      </c>
      <c r="C45" s="404">
        <f t="shared" ca="1" si="1"/>
        <v>9.8193227281520882E-4</v>
      </c>
      <c r="D45" s="401">
        <f ca="1">MpropuPlein+0.5*MasseSans</f>
        <v>4.9474999999999998</v>
      </c>
      <c r="E45" s="401">
        <f t="shared" ca="1" si="2"/>
        <v>4.4565000000000001</v>
      </c>
      <c r="F45" s="401">
        <f t="shared" ca="1" si="3"/>
        <v>3.9655</v>
      </c>
      <c r="G45" s="408">
        <f t="shared" ca="1" si="4"/>
        <v>253.94788174576451</v>
      </c>
      <c r="H45" s="404">
        <f t="shared" ca="1" si="5"/>
        <v>2.2033709700778836E-4</v>
      </c>
      <c r="I45" s="404">
        <f t="shared" ca="1" si="6"/>
        <v>2.4761878018287952E-4</v>
      </c>
      <c r="J45" s="404">
        <f t="shared" ca="1" si="7"/>
        <v>357.47138077082258</v>
      </c>
      <c r="K45" s="411">
        <f t="shared" ca="1" si="8"/>
        <v>409.85381370352155</v>
      </c>
      <c r="L45" s="414">
        <f t="shared" ca="1" si="9"/>
        <v>3701.9954460840859</v>
      </c>
      <c r="M45" s="417">
        <f t="shared" ca="1" si="10"/>
        <v>24.398052431056875</v>
      </c>
    </row>
    <row r="46" spans="1:13" x14ac:dyDescent="0.2">
      <c r="B46" s="426">
        <f t="shared" ca="1" si="0"/>
        <v>54</v>
      </c>
      <c r="C46" s="404">
        <f t="shared" ca="1" si="1"/>
        <v>9.8193227281520882E-4</v>
      </c>
      <c r="D46" s="401">
        <f ca="1">MpropuPlein+0.75*MasseSans</f>
        <v>6.6052499999999998</v>
      </c>
      <c r="E46" s="401">
        <f t="shared" ca="1" si="2"/>
        <v>6.1142500000000002</v>
      </c>
      <c r="F46" s="401">
        <f t="shared" ca="1" si="3"/>
        <v>5.6232499999999996</v>
      </c>
      <c r="G46" s="408">
        <f t="shared" ca="1" si="4"/>
        <v>182.43549208815466</v>
      </c>
      <c r="H46" s="404">
        <f t="shared" ca="1" si="5"/>
        <v>1.6059733782805886E-4</v>
      </c>
      <c r="I46" s="404">
        <f t="shared" ca="1" si="6"/>
        <v>1.7462006363138912E-4</v>
      </c>
      <c r="J46" s="404">
        <f t="shared" ca="1" si="7"/>
        <v>259.98094155119782</v>
      </c>
      <c r="K46" s="411">
        <f t="shared" ca="1" si="8"/>
        <v>301.67347194165461</v>
      </c>
      <c r="L46" s="414">
        <f t="shared" ca="1" si="9"/>
        <v>3017.8314299416347</v>
      </c>
      <c r="M46" s="417">
        <f t="shared" ca="1" si="10"/>
        <v>23.562092014573555</v>
      </c>
    </row>
    <row r="47" spans="1:13" x14ac:dyDescent="0.2">
      <c r="B47" s="426">
        <f t="shared" ca="1" si="0"/>
        <v>54</v>
      </c>
      <c r="C47" s="404">
        <f t="shared" ca="1" si="1"/>
        <v>9.8193227281520882E-4</v>
      </c>
      <c r="D47" s="401">
        <f ca="1">MpropuPlein+1*MasseSans</f>
        <v>8.2629999999999999</v>
      </c>
      <c r="E47" s="401">
        <f t="shared" ca="1" si="2"/>
        <v>7.7720000000000002</v>
      </c>
      <c r="F47" s="401">
        <f t="shared" ca="1" si="3"/>
        <v>7.2809999999999997</v>
      </c>
      <c r="G47" s="408">
        <f t="shared" ca="1" si="4"/>
        <v>141.42996397323722</v>
      </c>
      <c r="H47" s="404">
        <f t="shared" ca="1" si="5"/>
        <v>1.2634228934832846E-4</v>
      </c>
      <c r="I47" s="404">
        <f t="shared" ca="1" si="6"/>
        <v>1.3486228166669536E-4</v>
      </c>
      <c r="J47" s="404">
        <f t="shared" ca="1" si="7"/>
        <v>202.63122625567703</v>
      </c>
      <c r="K47" s="411">
        <f t="shared" ca="1" si="8"/>
        <v>236.37604162924021</v>
      </c>
      <c r="L47" s="414">
        <f t="shared" ca="1" si="9"/>
        <v>2315.5873532337741</v>
      </c>
      <c r="M47" s="417">
        <f t="shared" ca="1" si="10"/>
        <v>21.484863200529485</v>
      </c>
    </row>
    <row r="48" spans="1:13" x14ac:dyDescent="0.2">
      <c r="B48" s="426">
        <f t="shared" ca="1" si="0"/>
        <v>54</v>
      </c>
      <c r="C48" s="404">
        <f t="shared" ca="1" si="1"/>
        <v>9.8193227281520882E-4</v>
      </c>
      <c r="D48" s="401">
        <f ca="1">MpropuPlein+1.25*MasseSans</f>
        <v>9.92075</v>
      </c>
      <c r="E48" s="401">
        <f t="shared" ca="1" si="2"/>
        <v>9.4297500000000003</v>
      </c>
      <c r="F48" s="401">
        <f t="shared" ca="1" si="3"/>
        <v>8.9387500000000006</v>
      </c>
      <c r="G48" s="408">
        <f t="shared" ca="1" si="4"/>
        <v>114.84197910867198</v>
      </c>
      <c r="H48" s="404">
        <f t="shared" ca="1" si="5"/>
        <v>1.0413131555080556E-4</v>
      </c>
      <c r="I48" s="404">
        <f t="shared" ca="1" si="6"/>
        <v>1.0985118420530933E-4</v>
      </c>
      <c r="J48" s="404">
        <f t="shared" ca="1" si="7"/>
        <v>164.99951154167914</v>
      </c>
      <c r="K48" s="411">
        <f t="shared" ca="1" si="8"/>
        <v>193.01293043449522</v>
      </c>
      <c r="L48" s="414">
        <f t="shared" ca="1" si="9"/>
        <v>1751.9594559433162</v>
      </c>
      <c r="M48" s="417">
        <f t="shared" ca="1" si="10"/>
        <v>19.169415794973119</v>
      </c>
    </row>
    <row r="49" spans="2:13" x14ac:dyDescent="0.2">
      <c r="B49" s="426">
        <f t="shared" ca="1" si="0"/>
        <v>54</v>
      </c>
      <c r="C49" s="404">
        <f t="shared" ca="1" si="1"/>
        <v>9.8193227281520882E-4</v>
      </c>
      <c r="D49" s="401">
        <f ca="1">MpropuPlein+1.5*MasseSans</f>
        <v>11.5785</v>
      </c>
      <c r="E49" s="401">
        <f t="shared" ca="1" si="2"/>
        <v>11.0875</v>
      </c>
      <c r="F49" s="401">
        <f t="shared" ca="1" si="3"/>
        <v>10.596500000000001</v>
      </c>
      <c r="G49" s="408">
        <f t="shared" ca="1" si="4"/>
        <v>96.204611048477986</v>
      </c>
      <c r="H49" s="404">
        <f t="shared" ca="1" si="5"/>
        <v>8.8562099013773062E-5</v>
      </c>
      <c r="I49" s="404">
        <f t="shared" ca="1" si="6"/>
        <v>9.2665717247695815E-5</v>
      </c>
      <c r="J49" s="404">
        <f t="shared" ca="1" si="7"/>
        <v>138.44888317004714</v>
      </c>
      <c r="K49" s="411">
        <f t="shared" ca="1" si="8"/>
        <v>162.21858118666972</v>
      </c>
      <c r="L49" s="414">
        <f t="shared" ca="1" si="9"/>
        <v>1336.3032825490639</v>
      </c>
      <c r="M49" s="417">
        <f t="shared" ca="1" si="10"/>
        <v>17.039811710672211</v>
      </c>
    </row>
    <row r="50" spans="2:13" x14ac:dyDescent="0.2">
      <c r="B50" s="426">
        <f t="shared" ca="1" si="0"/>
        <v>54</v>
      </c>
      <c r="C50" s="404">
        <f t="shared" ca="1" si="1"/>
        <v>9.8193227281520882E-4</v>
      </c>
      <c r="D50" s="401">
        <f ca="1">MpropuPlein+1.75*MasseSans</f>
        <v>13.23625</v>
      </c>
      <c r="E50" s="401">
        <f t="shared" ca="1" si="2"/>
        <v>12.74525</v>
      </c>
      <c r="F50" s="401">
        <f t="shared" ca="1" si="3"/>
        <v>12.254250000000001</v>
      </c>
      <c r="G50" s="408">
        <f t="shared" ca="1" si="4"/>
        <v>82.415495772934989</v>
      </c>
      <c r="H50" s="404">
        <f t="shared" ca="1" si="5"/>
        <v>7.7042998200522455E-5</v>
      </c>
      <c r="I50" s="404">
        <f t="shared" ca="1" si="6"/>
        <v>8.0129936374336147E-5</v>
      </c>
      <c r="J50" s="404">
        <f t="shared" ca="1" si="7"/>
        <v>118.72794247276173</v>
      </c>
      <c r="K50" s="411">
        <f t="shared" ca="1" si="8"/>
        <v>139.25559546447269</v>
      </c>
      <c r="L50" s="414">
        <f t="shared" ca="1" si="9"/>
        <v>1036.2281023931075</v>
      </c>
      <c r="M50" s="417">
        <f t="shared" ca="1" si="10"/>
        <v>15.20981864486048</v>
      </c>
    </row>
    <row r="51" spans="2:13" x14ac:dyDescent="0.2">
      <c r="B51" s="427">
        <f t="shared" ca="1" si="0"/>
        <v>54</v>
      </c>
      <c r="C51" s="405">
        <f t="shared" ca="1" si="1"/>
        <v>9.8193227281520882E-4</v>
      </c>
      <c r="D51" s="402">
        <f ca="1">MpropuPlein+2*MasseSans</f>
        <v>14.894</v>
      </c>
      <c r="E51" s="402">
        <f t="shared" ca="1" si="2"/>
        <v>14.403</v>
      </c>
      <c r="F51" s="402">
        <f t="shared" ca="1" si="3"/>
        <v>13.912000000000001</v>
      </c>
      <c r="G51" s="409">
        <f t="shared" ca="1" si="4"/>
        <v>71.800567242935472</v>
      </c>
      <c r="H51" s="405">
        <f t="shared" ca="1" si="5"/>
        <v>6.817553793065395E-5</v>
      </c>
      <c r="I51" s="405">
        <f t="shared" ca="1" si="6"/>
        <v>7.0581675734273204E-5</v>
      </c>
      <c r="J51" s="405">
        <f t="shared" ca="1" si="7"/>
        <v>103.50811472010434</v>
      </c>
      <c r="K51" s="412">
        <f t="shared" ca="1" si="8"/>
        <v>121.4886173321056</v>
      </c>
      <c r="L51" s="415">
        <f t="shared" ca="1" si="9"/>
        <v>818.45290683996257</v>
      </c>
      <c r="M51" s="418">
        <f t="shared" ca="1" si="10"/>
        <v>13.671765480434479</v>
      </c>
    </row>
    <row r="52" spans="2:13" x14ac:dyDescent="0.2">
      <c r="B52" s="425">
        <f t="shared" ref="B52:B60" si="11">D_ref</f>
        <v>99</v>
      </c>
      <c r="C52" s="403">
        <f t="shared" si="1"/>
        <v>3.3003834725177849E-3</v>
      </c>
      <c r="D52" s="400">
        <f ca="1">MpropuPlein+0*MasseSans</f>
        <v>1.6319999999999999</v>
      </c>
      <c r="E52" s="400">
        <f t="shared" ca="1" si="2"/>
        <v>1.141</v>
      </c>
      <c r="F52" s="400">
        <f t="shared" ca="1" si="3"/>
        <v>0.65</v>
      </c>
      <c r="G52" s="407">
        <f t="shared" ca="1" si="4"/>
        <v>1020.3714198071864</v>
      </c>
      <c r="H52" s="403">
        <f t="shared" ca="1" si="5"/>
        <v>2.8925359093056836E-3</v>
      </c>
      <c r="I52" s="403">
        <f t="shared" ca="1" si="6"/>
        <v>5.0775130346427458E-3</v>
      </c>
      <c r="J52" s="403">
        <f t="shared" ca="1" si="7"/>
        <v>771.06145890577397</v>
      </c>
      <c r="K52" s="410">
        <f t="shared" ca="1" si="8"/>
        <v>590.49474934968862</v>
      </c>
      <c r="L52" s="413">
        <f t="shared" ca="1" si="9"/>
        <v>1283.2325904559127</v>
      </c>
      <c r="M52" s="416">
        <f t="shared" ca="1" si="10"/>
        <v>8.4052570892024328</v>
      </c>
    </row>
    <row r="53" spans="2:13" x14ac:dyDescent="0.2">
      <c r="B53" s="426">
        <f t="shared" si="11"/>
        <v>99</v>
      </c>
      <c r="C53" s="404">
        <f t="shared" si="1"/>
        <v>3.3003834725177849E-3</v>
      </c>
      <c r="D53" s="401">
        <f ca="1">MpropuPlein+0.25*MasseSans</f>
        <v>3.2897499999999997</v>
      </c>
      <c r="E53" s="401">
        <f t="shared" ca="1" si="2"/>
        <v>2.7987499999999996</v>
      </c>
      <c r="F53" s="401">
        <f t="shared" ca="1" si="3"/>
        <v>2.30775</v>
      </c>
      <c r="G53" s="408">
        <f t="shared" ca="1" si="4"/>
        <v>410.17642251004906</v>
      </c>
      <c r="H53" s="404">
        <f t="shared" ca="1" si="5"/>
        <v>1.1792348271613346E-3</v>
      </c>
      <c r="I53" s="404">
        <f t="shared" ca="1" si="6"/>
        <v>1.4301304181639194E-3</v>
      </c>
      <c r="J53" s="404">
        <f t="shared" ca="1" si="7"/>
        <v>490.9935582826937</v>
      </c>
      <c r="K53" s="411">
        <f t="shared" ca="1" si="8"/>
        <v>488.43927841295658</v>
      </c>
      <c r="L53" s="414">
        <f t="shared" ca="1" si="9"/>
        <v>1741.7134403812734</v>
      </c>
      <c r="M53" s="417">
        <f t="shared" ca="1" si="10"/>
        <v>13.543564163784431</v>
      </c>
    </row>
    <row r="54" spans="2:13" x14ac:dyDescent="0.2">
      <c r="B54" s="426">
        <f t="shared" si="11"/>
        <v>99</v>
      </c>
      <c r="C54" s="404">
        <f t="shared" si="1"/>
        <v>3.3003834725177849E-3</v>
      </c>
      <c r="D54" s="401">
        <f ca="1">MpropuPlein+0.5*MasseSans</f>
        <v>4.9474999999999998</v>
      </c>
      <c r="E54" s="401">
        <f t="shared" ca="1" si="2"/>
        <v>4.4565000000000001</v>
      </c>
      <c r="F54" s="401">
        <f t="shared" ca="1" si="3"/>
        <v>3.9655</v>
      </c>
      <c r="G54" s="408">
        <f t="shared" ca="1" si="4"/>
        <v>253.94788174576451</v>
      </c>
      <c r="H54" s="404">
        <f t="shared" ca="1" si="5"/>
        <v>7.4057746494284417E-4</v>
      </c>
      <c r="I54" s="404">
        <f t="shared" ca="1" si="6"/>
        <v>8.3227423339245611E-4</v>
      </c>
      <c r="J54" s="404">
        <f t="shared" ca="1" si="7"/>
        <v>337.85505932079303</v>
      </c>
      <c r="K54" s="411">
        <f t="shared" ca="1" si="8"/>
        <v>367.43588556586712</v>
      </c>
      <c r="L54" s="414">
        <f t="shared" ca="1" si="9"/>
        <v>1853.0101365227204</v>
      </c>
      <c r="M54" s="417">
        <f t="shared" ca="1" si="10"/>
        <v>15.904535296091916</v>
      </c>
    </row>
    <row r="55" spans="2:13" x14ac:dyDescent="0.2">
      <c r="B55" s="426">
        <f t="shared" si="11"/>
        <v>99</v>
      </c>
      <c r="C55" s="404">
        <f t="shared" si="1"/>
        <v>3.3003834725177849E-3</v>
      </c>
      <c r="D55" s="401">
        <f ca="1">MpropuPlein+0.75*MasseSans</f>
        <v>6.6052499999999998</v>
      </c>
      <c r="E55" s="401">
        <f t="shared" ca="1" si="2"/>
        <v>6.1142500000000002</v>
      </c>
      <c r="F55" s="401">
        <f t="shared" ca="1" si="3"/>
        <v>5.6232499999999996</v>
      </c>
      <c r="G55" s="408">
        <f t="shared" ca="1" si="4"/>
        <v>182.43549208815466</v>
      </c>
      <c r="H55" s="404">
        <f t="shared" ca="1" si="5"/>
        <v>5.3978549658875328E-4</v>
      </c>
      <c r="I55" s="404">
        <f t="shared" ca="1" si="6"/>
        <v>5.8691743609439113E-4</v>
      </c>
      <c r="J55" s="404">
        <f t="shared" ca="1" si="7"/>
        <v>251.9890159188183</v>
      </c>
      <c r="K55" s="411">
        <f t="shared" ca="1" si="8"/>
        <v>283.72217159263624</v>
      </c>
      <c r="L55" s="414">
        <f t="shared" ca="1" si="9"/>
        <v>1751.8832356223068</v>
      </c>
      <c r="M55" s="417">
        <f t="shared" ca="1" si="10"/>
        <v>16.766507763657323</v>
      </c>
    </row>
    <row r="56" spans="2:13" x14ac:dyDescent="0.2">
      <c r="B56" s="426">
        <f t="shared" si="11"/>
        <v>99</v>
      </c>
      <c r="C56" s="404">
        <f t="shared" si="1"/>
        <v>3.3003834725177849E-3</v>
      </c>
      <c r="D56" s="401">
        <f ca="1">MpropuPlein+1*MasseSans</f>
        <v>8.2629999999999999</v>
      </c>
      <c r="E56" s="401">
        <f t="shared" ca="1" si="2"/>
        <v>7.7720000000000002</v>
      </c>
      <c r="F56" s="401">
        <f t="shared" ca="1" si="3"/>
        <v>7.2809999999999997</v>
      </c>
      <c r="G56" s="408">
        <f t="shared" ca="1" si="4"/>
        <v>141.42996397323722</v>
      </c>
      <c r="H56" s="404">
        <f t="shared" ca="1" si="5"/>
        <v>4.2465047253188173E-4</v>
      </c>
      <c r="I56" s="404">
        <f t="shared" ca="1" si="6"/>
        <v>4.5328711337972599E-4</v>
      </c>
      <c r="J56" s="404">
        <f t="shared" ca="1" si="7"/>
        <v>198.71435458622994</v>
      </c>
      <c r="K56" s="411">
        <f t="shared" ca="1" si="8"/>
        <v>227.42290058198219</v>
      </c>
      <c r="L56" s="414">
        <f t="shared" ca="1" si="9"/>
        <v>1545.3102127409998</v>
      </c>
      <c r="M56" s="417">
        <f t="shared" ca="1" si="10"/>
        <v>16.645552180856992</v>
      </c>
    </row>
    <row r="57" spans="2:13" x14ac:dyDescent="0.2">
      <c r="B57" s="426">
        <f t="shared" si="11"/>
        <v>99</v>
      </c>
      <c r="C57" s="404">
        <f t="shared" si="1"/>
        <v>3.3003834725177849E-3</v>
      </c>
      <c r="D57" s="401">
        <f ca="1">MpropuPlein+1.25*MasseSans</f>
        <v>9.92075</v>
      </c>
      <c r="E57" s="401">
        <f t="shared" ca="1" si="2"/>
        <v>9.4297500000000003</v>
      </c>
      <c r="F57" s="401">
        <f t="shared" ca="1" si="3"/>
        <v>8.9387500000000006</v>
      </c>
      <c r="G57" s="408">
        <f t="shared" ca="1" si="4"/>
        <v>114.84197910867198</v>
      </c>
      <c r="H57" s="404">
        <f t="shared" ca="1" si="5"/>
        <v>3.4999692171242978E-4</v>
      </c>
      <c r="I57" s="404">
        <f t="shared" ca="1" si="6"/>
        <v>3.6922203580117853E-4</v>
      </c>
      <c r="J57" s="404">
        <f t="shared" ca="1" si="7"/>
        <v>162.83002512059053</v>
      </c>
      <c r="K57" s="411">
        <f t="shared" ca="1" si="8"/>
        <v>188.00737479128543</v>
      </c>
      <c r="L57" s="414">
        <f t="shared" ca="1" si="9"/>
        <v>1308.5115186973842</v>
      </c>
      <c r="M57" s="417">
        <f t="shared" ca="1" si="10"/>
        <v>15.931763425733747</v>
      </c>
    </row>
    <row r="58" spans="2:13" x14ac:dyDescent="0.2">
      <c r="B58" s="426">
        <f t="shared" si="11"/>
        <v>99</v>
      </c>
      <c r="C58" s="404">
        <f t="shared" si="1"/>
        <v>3.3003834725177849E-3</v>
      </c>
      <c r="D58" s="401">
        <f ca="1">MpropuPlein+1.5*MasseSans</f>
        <v>11.5785</v>
      </c>
      <c r="E58" s="401">
        <f t="shared" ca="1" si="2"/>
        <v>11.0875</v>
      </c>
      <c r="F58" s="401">
        <f t="shared" ca="1" si="3"/>
        <v>10.596500000000001</v>
      </c>
      <c r="G58" s="408">
        <f t="shared" ca="1" si="4"/>
        <v>96.204611048477986</v>
      </c>
      <c r="H58" s="404">
        <f t="shared" ca="1" si="5"/>
        <v>2.9766705501851497E-4</v>
      </c>
      <c r="I58" s="404">
        <f t="shared" ca="1" si="6"/>
        <v>3.1145977186031095E-4</v>
      </c>
      <c r="J58" s="404">
        <f t="shared" ca="1" si="7"/>
        <v>137.13943888400513</v>
      </c>
      <c r="K58" s="411">
        <f t="shared" ca="1" si="8"/>
        <v>159.1805757562129</v>
      </c>
      <c r="L58" s="414">
        <f t="shared" ca="1" si="9"/>
        <v>1084.7260973717389</v>
      </c>
      <c r="M58" s="417">
        <f t="shared" ca="1" si="10"/>
        <v>14.926644080083188</v>
      </c>
    </row>
    <row r="59" spans="2:13" x14ac:dyDescent="0.2">
      <c r="B59" s="426">
        <f t="shared" si="11"/>
        <v>99</v>
      </c>
      <c r="C59" s="404">
        <f t="shared" si="1"/>
        <v>3.3003834725177849E-3</v>
      </c>
      <c r="D59" s="401">
        <f ca="1">MpropuPlein+1.75*MasseSans</f>
        <v>13.23625</v>
      </c>
      <c r="E59" s="401">
        <f t="shared" ca="1" si="2"/>
        <v>12.74525</v>
      </c>
      <c r="F59" s="401">
        <f t="shared" ca="1" si="3"/>
        <v>12.254250000000001</v>
      </c>
      <c r="G59" s="408">
        <f t="shared" ca="1" si="4"/>
        <v>82.415495772934989</v>
      </c>
      <c r="H59" s="404">
        <f t="shared" ca="1" si="5"/>
        <v>2.5895007728508933E-4</v>
      </c>
      <c r="I59" s="404">
        <f t="shared" ca="1" si="6"/>
        <v>2.6932561948040762E-4</v>
      </c>
      <c r="J59" s="404">
        <f t="shared" ca="1" si="7"/>
        <v>117.88596790877351</v>
      </c>
      <c r="K59" s="411">
        <f t="shared" ca="1" si="8"/>
        <v>137.2952316544793</v>
      </c>
      <c r="L59" s="414">
        <f t="shared" ca="1" si="9"/>
        <v>892.17450417166719</v>
      </c>
      <c r="M59" s="417">
        <f t="shared" ca="1" si="10"/>
        <v>13.832324722812166</v>
      </c>
    </row>
    <row r="60" spans="2:13" x14ac:dyDescent="0.2">
      <c r="B60" s="427">
        <f t="shared" si="11"/>
        <v>99</v>
      </c>
      <c r="C60" s="405">
        <f t="shared" si="1"/>
        <v>3.3003834725177849E-3</v>
      </c>
      <c r="D60" s="402">
        <f ca="1">MpropuPlein+2*MasseSans</f>
        <v>14.894</v>
      </c>
      <c r="E60" s="402">
        <f t="shared" ca="1" si="2"/>
        <v>14.403</v>
      </c>
      <c r="F60" s="402">
        <f t="shared" ca="1" si="3"/>
        <v>13.912000000000001</v>
      </c>
      <c r="G60" s="409">
        <f t="shared" ca="1" si="4"/>
        <v>71.800567242935472</v>
      </c>
      <c r="H60" s="405">
        <f t="shared" ca="1" si="5"/>
        <v>2.2914555804469798E-4</v>
      </c>
      <c r="I60" s="405">
        <f t="shared" ca="1" si="6"/>
        <v>2.3723285455130714E-4</v>
      </c>
      <c r="J60" s="405">
        <f t="shared" ca="1" si="7"/>
        <v>102.93988886510039</v>
      </c>
      <c r="K60" s="412">
        <f t="shared" ca="1" si="8"/>
        <v>120.16245786755148</v>
      </c>
      <c r="L60" s="415">
        <f t="shared" ca="1" si="9"/>
        <v>734.16246724072585</v>
      </c>
      <c r="M60" s="418">
        <f t="shared" ca="1" si="10"/>
        <v>12.763252011079981</v>
      </c>
    </row>
    <row r="61" spans="2:13" x14ac:dyDescent="0.2">
      <c r="B61" s="425">
        <f t="shared" ref="B61:B69" si="12">D_ref*1.5</f>
        <v>148.5</v>
      </c>
      <c r="C61" s="403">
        <f t="shared" si="1"/>
        <v>7.4258628131650163E-3</v>
      </c>
      <c r="D61" s="400">
        <f ca="1">MpropuPlein+0*MasseSans</f>
        <v>1.6319999999999999</v>
      </c>
      <c r="E61" s="400">
        <f t="shared" ca="1" si="2"/>
        <v>1.141</v>
      </c>
      <c r="F61" s="400">
        <f t="shared" ca="1" si="3"/>
        <v>0.65</v>
      </c>
      <c r="G61" s="407">
        <f t="shared" ca="1" si="4"/>
        <v>1020.3714198071864</v>
      </c>
      <c r="H61" s="403">
        <f t="shared" ca="1" si="5"/>
        <v>6.5082057959377883E-3</v>
      </c>
      <c r="I61" s="403">
        <f t="shared" ca="1" si="6"/>
        <v>1.1424404327946178E-2</v>
      </c>
      <c r="J61" s="403">
        <f t="shared" ca="1" si="7"/>
        <v>566.64813074656661</v>
      </c>
      <c r="K61" s="410">
        <f t="shared" ca="1" si="8"/>
        <v>395.83342877308831</v>
      </c>
      <c r="L61" s="413">
        <f t="shared" ca="1" si="9"/>
        <v>794.75834496934203</v>
      </c>
      <c r="M61" s="416">
        <f t="shared" ca="1" si="10"/>
        <v>6.1713838175324387</v>
      </c>
    </row>
    <row r="62" spans="2:13" x14ac:dyDescent="0.2">
      <c r="B62" s="426">
        <f t="shared" si="12"/>
        <v>148.5</v>
      </c>
      <c r="C62" s="404">
        <f t="shared" si="1"/>
        <v>7.4258628131650163E-3</v>
      </c>
      <c r="D62" s="401">
        <f ca="1">MpropuPlein+0.25*MasseSans</f>
        <v>3.2897499999999997</v>
      </c>
      <c r="E62" s="401">
        <f t="shared" ca="1" si="2"/>
        <v>2.7987499999999996</v>
      </c>
      <c r="F62" s="401">
        <f t="shared" ca="1" si="3"/>
        <v>2.30775</v>
      </c>
      <c r="G62" s="408">
        <f t="shared" ca="1" si="4"/>
        <v>410.17642251004906</v>
      </c>
      <c r="H62" s="404">
        <f t="shared" ca="1" si="5"/>
        <v>2.653278361113003E-3</v>
      </c>
      <c r="I62" s="404">
        <f t="shared" ca="1" si="6"/>
        <v>3.2177934408688189E-3</v>
      </c>
      <c r="J62" s="404">
        <f t="shared" ca="1" si="7"/>
        <v>417.87370590330329</v>
      </c>
      <c r="K62" s="411">
        <f t="shared" ca="1" si="8"/>
        <v>371.15987140769613</v>
      </c>
      <c r="L62" s="414">
        <f t="shared" ca="1" si="9"/>
        <v>1013.4205006161043</v>
      </c>
      <c r="M62" s="417">
        <f t="shared" ca="1" si="10"/>
        <v>9.7098961490395794</v>
      </c>
    </row>
    <row r="63" spans="2:13" x14ac:dyDescent="0.2">
      <c r="B63" s="426">
        <f t="shared" si="12"/>
        <v>148.5</v>
      </c>
      <c r="C63" s="404">
        <f t="shared" si="1"/>
        <v>7.4258628131650163E-3</v>
      </c>
      <c r="D63" s="401">
        <f ca="1">MpropuPlein+0.5*MasseSans</f>
        <v>4.9474999999999998</v>
      </c>
      <c r="E63" s="401">
        <f t="shared" ca="1" si="2"/>
        <v>4.4565000000000001</v>
      </c>
      <c r="F63" s="401">
        <f t="shared" ca="1" si="3"/>
        <v>3.9655</v>
      </c>
      <c r="G63" s="408">
        <f t="shared" ca="1" si="4"/>
        <v>253.94788174576451</v>
      </c>
      <c r="H63" s="404">
        <f t="shared" ca="1" si="5"/>
        <v>1.6662992961213993E-3</v>
      </c>
      <c r="I63" s="404">
        <f t="shared" ca="1" si="6"/>
        <v>1.8726170251330263E-3</v>
      </c>
      <c r="J63" s="404">
        <f t="shared" ca="1" si="7"/>
        <v>310.0452938706074</v>
      </c>
      <c r="K63" s="411">
        <f t="shared" ca="1" si="8"/>
        <v>313.32176183527076</v>
      </c>
      <c r="L63" s="414">
        <f t="shared" ca="1" si="9"/>
        <v>1106.4250125354113</v>
      </c>
      <c r="M63" s="417">
        <f t="shared" ca="1" si="10"/>
        <v>11.614422998058645</v>
      </c>
    </row>
    <row r="64" spans="2:13" x14ac:dyDescent="0.2">
      <c r="B64" s="426">
        <f t="shared" si="12"/>
        <v>148.5</v>
      </c>
      <c r="C64" s="404">
        <f t="shared" si="1"/>
        <v>7.4258628131650163E-3</v>
      </c>
      <c r="D64" s="401">
        <f ca="1">MpropuPlein+0.75*MasseSans</f>
        <v>6.6052499999999998</v>
      </c>
      <c r="E64" s="401">
        <f t="shared" ca="1" si="2"/>
        <v>6.1142500000000002</v>
      </c>
      <c r="F64" s="401">
        <f t="shared" ca="1" si="3"/>
        <v>5.6232499999999996</v>
      </c>
      <c r="G64" s="408">
        <f t="shared" ca="1" si="4"/>
        <v>182.43549208815466</v>
      </c>
      <c r="H64" s="404">
        <f t="shared" ca="1" si="5"/>
        <v>1.214517367324695E-3</v>
      </c>
      <c r="I64" s="404">
        <f t="shared" ca="1" si="6"/>
        <v>1.3205642312123802E-3</v>
      </c>
      <c r="J64" s="404">
        <f t="shared" ca="1" si="7"/>
        <v>239.51475451582581</v>
      </c>
      <c r="K64" s="411">
        <f t="shared" ca="1" si="8"/>
        <v>257.40838573340358</v>
      </c>
      <c r="L64" s="414">
        <f t="shared" ca="1" si="9"/>
        <v>1108.2695365467105</v>
      </c>
      <c r="M64" s="417">
        <f t="shared" ca="1" si="10"/>
        <v>12.662101916986286</v>
      </c>
    </row>
    <row r="65" spans="2:13" x14ac:dyDescent="0.2">
      <c r="B65" s="426">
        <f t="shared" si="12"/>
        <v>148.5</v>
      </c>
      <c r="C65" s="404">
        <f t="shared" si="1"/>
        <v>7.4258628131650163E-3</v>
      </c>
      <c r="D65" s="401">
        <f ca="1">MpropuPlein+1*MasseSans</f>
        <v>8.2629999999999999</v>
      </c>
      <c r="E65" s="401">
        <f t="shared" ca="1" si="2"/>
        <v>7.7720000000000002</v>
      </c>
      <c r="F65" s="401">
        <f t="shared" ca="1" si="3"/>
        <v>7.2809999999999997</v>
      </c>
      <c r="G65" s="408">
        <f t="shared" ca="1" si="4"/>
        <v>141.42996397323722</v>
      </c>
      <c r="H65" s="404">
        <f t="shared" ca="1" si="5"/>
        <v>9.5546356319673397E-4</v>
      </c>
      <c r="I65" s="404">
        <f t="shared" ca="1" si="6"/>
        <v>1.0198960051043834E-3</v>
      </c>
      <c r="J65" s="404">
        <f t="shared" ca="1" si="7"/>
        <v>192.30388210334334</v>
      </c>
      <c r="K65" s="411">
        <f t="shared" ca="1" si="8"/>
        <v>213.35444439642777</v>
      </c>
      <c r="L65" s="414">
        <f t="shared" ca="1" si="9"/>
        <v>1048.347566709496</v>
      </c>
      <c r="M65" s="417">
        <f t="shared" ca="1" si="10"/>
        <v>13.096272677589925</v>
      </c>
    </row>
    <row r="66" spans="2:13" x14ac:dyDescent="0.2">
      <c r="B66" s="426">
        <f t="shared" si="12"/>
        <v>148.5</v>
      </c>
      <c r="C66" s="404">
        <f t="shared" si="1"/>
        <v>7.4258628131650163E-3</v>
      </c>
      <c r="D66" s="401">
        <f ca="1">MpropuPlein+1.25*MasseSans</f>
        <v>9.92075</v>
      </c>
      <c r="E66" s="401">
        <f t="shared" ca="1" si="2"/>
        <v>9.4297500000000003</v>
      </c>
      <c r="F66" s="401">
        <f t="shared" ca="1" si="3"/>
        <v>8.9387500000000006</v>
      </c>
      <c r="G66" s="408">
        <f t="shared" ca="1" si="4"/>
        <v>114.84197910867198</v>
      </c>
      <c r="H66" s="404">
        <f t="shared" ca="1" si="5"/>
        <v>7.8749307385296704E-4</v>
      </c>
      <c r="I66" s="404">
        <f t="shared" ca="1" si="6"/>
        <v>8.3074958055265173E-4</v>
      </c>
      <c r="J66" s="404">
        <f t="shared" ca="1" si="7"/>
        <v>159.18488094670766</v>
      </c>
      <c r="K66" s="411">
        <f t="shared" ca="1" si="8"/>
        <v>179.83066084978307</v>
      </c>
      <c r="L66" s="414">
        <f t="shared" ca="1" si="9"/>
        <v>952.87243771283829</v>
      </c>
      <c r="M66" s="417">
        <f t="shared" ca="1" si="10"/>
        <v>13.078935247055238</v>
      </c>
    </row>
    <row r="67" spans="2:13" x14ac:dyDescent="0.2">
      <c r="B67" s="426">
        <f t="shared" si="12"/>
        <v>148.5</v>
      </c>
      <c r="C67" s="404">
        <f t="shared" si="1"/>
        <v>7.4258628131650163E-3</v>
      </c>
      <c r="D67" s="401">
        <f ca="1">MpropuPlein+1.5*MasseSans</f>
        <v>11.5785</v>
      </c>
      <c r="E67" s="401">
        <f t="shared" ca="1" si="2"/>
        <v>11.0875</v>
      </c>
      <c r="F67" s="401">
        <f t="shared" ca="1" si="3"/>
        <v>10.596500000000001</v>
      </c>
      <c r="G67" s="408">
        <f t="shared" ca="1" si="4"/>
        <v>96.204611048477986</v>
      </c>
      <c r="H67" s="404">
        <f t="shared" ca="1" si="5"/>
        <v>6.697508737916587E-4</v>
      </c>
      <c r="I67" s="404">
        <f t="shared" ca="1" si="6"/>
        <v>7.0078448668569964E-4</v>
      </c>
      <c r="J67" s="404">
        <f t="shared" ca="1" si="7"/>
        <v>134.90408667207834</v>
      </c>
      <c r="K67" s="411">
        <f t="shared" ca="1" si="8"/>
        <v>154.09947034058789</v>
      </c>
      <c r="L67" s="414">
        <f t="shared" ca="1" si="9"/>
        <v>842.61263212448807</v>
      </c>
      <c r="M67" s="417">
        <f t="shared" ca="1" si="10"/>
        <v>12.74771632977799</v>
      </c>
    </row>
    <row r="68" spans="2:13" x14ac:dyDescent="0.2">
      <c r="B68" s="426">
        <f t="shared" si="12"/>
        <v>148.5</v>
      </c>
      <c r="C68" s="404">
        <f t="shared" si="1"/>
        <v>7.4258628131650163E-3</v>
      </c>
      <c r="D68" s="401">
        <f ca="1">MpropuPlein+1.75*MasseSans</f>
        <v>13.23625</v>
      </c>
      <c r="E68" s="401">
        <f t="shared" ca="1" si="2"/>
        <v>12.74525</v>
      </c>
      <c r="F68" s="401">
        <f t="shared" ca="1" si="3"/>
        <v>12.254250000000001</v>
      </c>
      <c r="G68" s="408">
        <f t="shared" ca="1" si="4"/>
        <v>82.415495772934989</v>
      </c>
      <c r="H68" s="404">
        <f t="shared" ca="1" si="5"/>
        <v>5.82637673891451E-4</v>
      </c>
      <c r="I68" s="404">
        <f t="shared" ca="1" si="6"/>
        <v>6.059826438309171E-4</v>
      </c>
      <c r="J68" s="404">
        <f t="shared" ca="1" si="7"/>
        <v>116.43378874719535</v>
      </c>
      <c r="K68" s="411">
        <f t="shared" ca="1" si="8"/>
        <v>133.96596936502851</v>
      </c>
      <c r="L68" s="414">
        <f t="shared" ca="1" si="9"/>
        <v>731.98823302002131</v>
      </c>
      <c r="M68" s="417">
        <f t="shared" ca="1" si="10"/>
        <v>12.220689995305552</v>
      </c>
    </row>
    <row r="69" spans="2:13" x14ac:dyDescent="0.2">
      <c r="B69" s="427">
        <f t="shared" si="12"/>
        <v>148.5</v>
      </c>
      <c r="C69" s="405">
        <f t="shared" si="1"/>
        <v>7.4258628131650163E-3</v>
      </c>
      <c r="D69" s="402">
        <f ca="1">MpropuPlein+2*MasseSans</f>
        <v>14.894</v>
      </c>
      <c r="E69" s="402">
        <f t="shared" ca="1" si="2"/>
        <v>14.403</v>
      </c>
      <c r="F69" s="402">
        <f t="shared" ca="1" si="3"/>
        <v>13.912000000000001</v>
      </c>
      <c r="G69" s="409">
        <f t="shared" ca="1" si="4"/>
        <v>71.800567242935472</v>
      </c>
      <c r="H69" s="405">
        <f t="shared" ca="1" si="5"/>
        <v>5.1557750560057044E-4</v>
      </c>
      <c r="I69" s="405">
        <f t="shared" ca="1" si="6"/>
        <v>5.33773922740441E-4</v>
      </c>
      <c r="J69" s="405">
        <f t="shared" ca="1" si="7"/>
        <v>101.95297318857455</v>
      </c>
      <c r="K69" s="412">
        <f t="shared" ca="1" si="8"/>
        <v>117.8866430900574</v>
      </c>
      <c r="L69" s="415">
        <f t="shared" ca="1" si="9"/>
        <v>629.45478410396083</v>
      </c>
      <c r="M69" s="418">
        <f t="shared" ca="1" si="10"/>
        <v>11.591197250379546</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workbookViewId="0">
      <selection activeCell="M22" sqref="M22"/>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G43" sqref="G43"/>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6.6310000000000002</v>
      </c>
      <c r="N5" s="75"/>
      <c r="O5" s="6"/>
      <c r="P5" s="273"/>
      <c r="Q5" s="436"/>
      <c r="R5" s="48"/>
      <c r="S5" s="48"/>
      <c r="T5" s="48"/>
      <c r="U5" s="48"/>
    </row>
    <row r="6" spans="2:21" x14ac:dyDescent="0.2">
      <c r="B6" s="74"/>
      <c r="D6" t="s">
        <v>455</v>
      </c>
      <c r="E6" s="2" t="str">
        <f>Trajecto!H34</f>
        <v>Brun/Orange…</v>
      </c>
      <c r="G6" t="s">
        <v>460</v>
      </c>
      <c r="H6">
        <f>D_ref</f>
        <v>99</v>
      </c>
      <c r="N6" s="75"/>
      <c r="O6" s="6"/>
      <c r="P6" s="273"/>
      <c r="Q6" s="436"/>
      <c r="R6" s="48"/>
      <c r="S6" s="48"/>
      <c r="T6" s="48"/>
      <c r="U6" s="48"/>
    </row>
    <row r="7" spans="2:21" x14ac:dyDescent="0.2">
      <c r="B7" s="74"/>
      <c r="D7" t="s">
        <v>457</v>
      </c>
      <c r="E7" s="2" t="str">
        <f>Trajecto!H35</f>
        <v>Rouge…</v>
      </c>
      <c r="G7" t="s">
        <v>5</v>
      </c>
      <c r="H7">
        <f>Cx</f>
        <v>0.7</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6.6310000000000002</v>
      </c>
      <c r="F11" s="246" t="s">
        <v>123</v>
      </c>
      <c r="G11" s="246" t="s">
        <v>125</v>
      </c>
      <c r="H11" s="668">
        <f ca="1">Vsortie_de_rampe</f>
        <v>33.774600970483206</v>
      </c>
      <c r="I11" s="669"/>
      <c r="J11" s="76"/>
      <c r="N11" s="75"/>
      <c r="P11" s="48"/>
      <c r="Q11" s="436"/>
      <c r="R11" s="48"/>
      <c r="S11" s="48"/>
      <c r="T11" s="48"/>
      <c r="U11" s="440">
        <f>IF(RIGHT(Nb_diam,1)=",", "", X_j)</f>
        <v>942</v>
      </c>
    </row>
    <row r="12" spans="2:21" ht="13.5" thickBot="1" x14ac:dyDescent="0.25">
      <c r="B12" s="74"/>
      <c r="C12" s="12"/>
      <c r="D12" s="276"/>
      <c r="E12" s="244"/>
      <c r="F12" s="6" t="s">
        <v>123</v>
      </c>
      <c r="G12" s="6" t="s">
        <v>126</v>
      </c>
      <c r="H12" s="670">
        <f>Finesse</f>
        <v>20.727272727272727</v>
      </c>
      <c r="I12" s="671"/>
      <c r="J12" s="76"/>
      <c r="N12" s="75"/>
      <c r="O12" s="6"/>
      <c r="P12" s="273" t="s">
        <v>341</v>
      </c>
      <c r="Q12" s="441">
        <f>D_og</f>
        <v>84</v>
      </c>
      <c r="R12" s="48"/>
      <c r="S12" s="48"/>
      <c r="T12" s="48"/>
      <c r="U12" s="436"/>
    </row>
    <row r="13" spans="2:21" x14ac:dyDescent="0.2">
      <c r="B13" s="74"/>
      <c r="C13" s="12"/>
      <c r="D13" s="276" t="s">
        <v>5</v>
      </c>
      <c r="E13" s="244">
        <f>Cx</f>
        <v>0.7</v>
      </c>
      <c r="F13" s="6" t="s">
        <v>123</v>
      </c>
      <c r="G13" s="6" t="s">
        <v>433</v>
      </c>
      <c r="H13" s="670">
        <f>Cn</f>
        <v>21.750417214765324</v>
      </c>
      <c r="I13" s="671"/>
      <c r="J13" s="76"/>
      <c r="N13" s="75"/>
      <c r="O13" s="6"/>
      <c r="P13" s="48"/>
      <c r="Q13" s="436"/>
      <c r="R13" s="48"/>
      <c r="S13" s="48"/>
      <c r="T13" s="48"/>
      <c r="U13" s="440">
        <f>IF(RIGHT(Nb_diam,1)=",", "", X_r)</f>
        <v>2002</v>
      </c>
    </row>
    <row r="14" spans="2:21" x14ac:dyDescent="0.2">
      <c r="B14" s="74"/>
      <c r="C14" s="12"/>
      <c r="D14" s="276" t="s">
        <v>143</v>
      </c>
      <c r="E14" s="244">
        <f>L_rampe</f>
        <v>4</v>
      </c>
      <c r="F14" s="6" t="s">
        <v>123</v>
      </c>
      <c r="G14" s="6" t="s">
        <v>127</v>
      </c>
      <c r="H14" s="247">
        <f ca="1">MS_min</f>
        <v>1.1741687960449341</v>
      </c>
      <c r="I14" s="254">
        <f ca="1">MS_max</f>
        <v>3.1055642841803608</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25.538661194536008</v>
      </c>
      <c r="I15" s="254">
        <f ca="1">MS_Cn_max</f>
        <v>81.437188843202136</v>
      </c>
      <c r="J15" s="76"/>
      <c r="K15" s="76"/>
      <c r="N15" s="75"/>
      <c r="P15" s="48"/>
      <c r="Q15" s="436"/>
      <c r="R15" s="48"/>
      <c r="S15" s="48"/>
      <c r="T15" s="48"/>
    </row>
    <row r="16" spans="2:21" x14ac:dyDescent="0.2">
      <c r="B16" s="74"/>
      <c r="C16" s="12"/>
      <c r="D16" s="276" t="s">
        <v>145</v>
      </c>
      <c r="E16" s="244">
        <f>Q_ail</f>
        <v>4</v>
      </c>
      <c r="F16" s="6" t="s">
        <v>128</v>
      </c>
      <c r="G16" s="6" t="s">
        <v>129</v>
      </c>
      <c r="H16" s="247">
        <f ca="1">V_para</f>
        <v>14.469354528662281</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15.5</v>
      </c>
      <c r="I17" s="671"/>
      <c r="J17" s="258"/>
      <c r="N17" s="75"/>
      <c r="P17" s="434" t="s">
        <v>342</v>
      </c>
      <c r="Q17" s="440">
        <f>IF(RIGHT(Nb_diam,1)=",", "", D2j)</f>
        <v>104</v>
      </c>
      <c r="R17" s="48"/>
      <c r="S17" s="48"/>
      <c r="T17" s="48"/>
      <c r="U17" s="436"/>
    </row>
    <row r="18" spans="2:21" x14ac:dyDescent="0.2">
      <c r="B18" s="74"/>
      <c r="C18" s="12"/>
      <c r="D18" s="276" t="s">
        <v>148</v>
      </c>
      <c r="E18" s="244">
        <f ca="1">XpropuRef-Long_propu</f>
        <v>1564</v>
      </c>
      <c r="F18" s="12" t="s">
        <v>130</v>
      </c>
      <c r="G18" s="12" t="s">
        <v>427</v>
      </c>
      <c r="H18" s="635">
        <f ca="1">T_para-Combustion-Depotage</f>
        <v>15.5</v>
      </c>
      <c r="I18" s="674"/>
      <c r="N18" s="75"/>
      <c r="P18" s="48"/>
      <c r="Q18" s="436"/>
      <c r="R18" s="48"/>
      <c r="S18" s="48"/>
    </row>
    <row r="19" spans="2:21" x14ac:dyDescent="0.2">
      <c r="B19" s="74"/>
      <c r="C19" s="531"/>
      <c r="D19" s="269"/>
      <c r="E19" s="271"/>
      <c r="F19" s="519" t="s">
        <v>132</v>
      </c>
      <c r="G19" s="274" t="s">
        <v>426</v>
      </c>
      <c r="H19" s="675">
        <f ca="1">Portee_balistique</f>
        <v>772.03857426345655</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1022</v>
      </c>
      <c r="E23" s="527" t="s">
        <v>38</v>
      </c>
      <c r="F23" s="528">
        <f>m_ail</f>
        <v>190</v>
      </c>
      <c r="G23" s="526">
        <f>m_can</f>
        <v>170</v>
      </c>
      <c r="I23" s="529" t="s">
        <v>448</v>
      </c>
      <c r="J23" s="528">
        <f>l_j</f>
        <v>60</v>
      </c>
      <c r="K23" s="526">
        <f>l_r</f>
        <v>50</v>
      </c>
      <c r="N23" s="75"/>
      <c r="O23" s="273"/>
      <c r="P23" s="436"/>
      <c r="Q23" s="48"/>
      <c r="R23" s="48"/>
      <c r="S23" s="48"/>
      <c r="T23" s="226"/>
      <c r="U23" s="436"/>
    </row>
    <row r="24" spans="2:21" x14ac:dyDescent="0.2">
      <c r="B24" s="74"/>
      <c r="C24" s="526" t="s">
        <v>440</v>
      </c>
      <c r="D24" s="526">
        <f>Long_tot</f>
        <v>2052</v>
      </c>
      <c r="E24" s="527" t="s">
        <v>443</v>
      </c>
      <c r="F24" s="528">
        <f>n_ail</f>
        <v>80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2052</v>
      </c>
      <c r="E25" s="527" t="s">
        <v>444</v>
      </c>
      <c r="F25" s="528">
        <f>p_ail</f>
        <v>180</v>
      </c>
      <c r="G25" s="526">
        <f>p_can</f>
        <v>120</v>
      </c>
      <c r="I25" s="529" t="s">
        <v>450</v>
      </c>
      <c r="J25" s="528">
        <f>D2j</f>
        <v>104</v>
      </c>
      <c r="K25" s="526">
        <f>D2r</f>
        <v>84</v>
      </c>
      <c r="N25" s="75"/>
      <c r="O25" s="273"/>
      <c r="P25" s="436"/>
      <c r="Q25" s="48"/>
      <c r="R25" s="48"/>
      <c r="S25" s="48"/>
      <c r="T25" s="226"/>
      <c r="U25" s="436"/>
    </row>
    <row r="26" spans="2:21" x14ac:dyDescent="0.2">
      <c r="B26" s="74"/>
      <c r="C26" s="526" t="s">
        <v>438</v>
      </c>
      <c r="D26" s="526">
        <f>D_ref</f>
        <v>99</v>
      </c>
      <c r="E26" s="527" t="s">
        <v>445</v>
      </c>
      <c r="F26" s="528">
        <f>E_ail</f>
        <v>140</v>
      </c>
      <c r="G26" s="526">
        <f>E_can</f>
        <v>107</v>
      </c>
      <c r="I26" s="529" t="s">
        <v>451</v>
      </c>
      <c r="J26" s="528">
        <f>X_j</f>
        <v>942</v>
      </c>
      <c r="K26" s="526">
        <f>X_r</f>
        <v>2002</v>
      </c>
      <c r="N26" s="75"/>
      <c r="O26" s="273"/>
      <c r="P26" s="436"/>
      <c r="Q26" s="48"/>
      <c r="R26" s="48"/>
      <c r="S26" s="48"/>
      <c r="T26" s="226"/>
      <c r="U26" s="436"/>
    </row>
    <row r="27" spans="2:21" x14ac:dyDescent="0.2">
      <c r="B27" s="74"/>
      <c r="C27" s="526" t="s">
        <v>439</v>
      </c>
      <c r="D27" s="526">
        <f>Long_ogive</f>
        <v>252</v>
      </c>
      <c r="E27" s="527" t="s">
        <v>446</v>
      </c>
      <c r="F27" s="528">
        <f>X_ail</f>
        <v>2002</v>
      </c>
      <c r="G27" s="526">
        <f>X_can</f>
        <v>942</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120</v>
      </c>
    </row>
    <row r="31" spans="2:21" ht="13.5" thickBot="1" x14ac:dyDescent="0.25">
      <c r="B31" s="74"/>
      <c r="C31" s="83">
        <f>Beta_rampe</f>
        <v>80</v>
      </c>
      <c r="D31" s="84">
        <f ca="1">Portee_balistique</f>
        <v>772.03857426345655</v>
      </c>
      <c r="E31" s="677">
        <f ca="1">T_para+Dt_para</f>
        <v>112.14969524160749</v>
      </c>
      <c r="F31" s="677"/>
      <c r="G31" s="677"/>
      <c r="H31" s="678">
        <f ca="1">Altitude_culmi</f>
        <v>1398.5780826298239</v>
      </c>
      <c r="I31" s="678"/>
      <c r="J31" s="85">
        <f ca="1">Temps_culmi</f>
        <v>15.599999999999962</v>
      </c>
      <c r="K31" s="86">
        <f ca="1">Vit_culmi</f>
        <v>22.714647815229846</v>
      </c>
      <c r="L31" s="84">
        <f ca="1">Acc_max</f>
        <v>154.88730010285988</v>
      </c>
      <c r="M31" s="86">
        <f ca="1">Vit_max</f>
        <v>223.83071662844398</v>
      </c>
      <c r="N31" s="75"/>
      <c r="O31" s="273" t="s">
        <v>436</v>
      </c>
      <c r="P31" s="441">
        <f>ep_ail</f>
        <v>3</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107</v>
      </c>
    </row>
    <row r="34" spans="2:21" ht="13.5" thickBot="1" x14ac:dyDescent="0.25">
      <c r="B34" s="77"/>
      <c r="C34" s="78"/>
      <c r="D34" s="78"/>
      <c r="E34" s="78"/>
      <c r="F34" s="78"/>
      <c r="G34" s="78"/>
      <c r="H34" s="78"/>
      <c r="I34" s="78"/>
      <c r="J34" s="78"/>
      <c r="K34" s="78"/>
      <c r="L34" s="78"/>
      <c r="M34" s="78"/>
      <c r="N34" s="79"/>
      <c r="O34" s="2"/>
      <c r="P34" s="273" t="s">
        <v>431</v>
      </c>
      <c r="Q34" s="441">
        <f>E_ail</f>
        <v>140</v>
      </c>
      <c r="T34" s="226" t="s">
        <v>436</v>
      </c>
      <c r="U34" s="523">
        <f>[0]!ep_can</f>
        <v>3</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99</v>
      </c>
      <c r="F40" s="265"/>
      <c r="G40" s="265"/>
      <c r="H40" s="261" t="s">
        <v>198</v>
      </c>
      <c r="I40" s="261" t="s">
        <v>199</v>
      </c>
      <c r="J40" s="262" t="s">
        <v>200</v>
      </c>
      <c r="N40" s="75"/>
    </row>
    <row r="41" spans="2:21" x14ac:dyDescent="0.2">
      <c r="B41" s="74"/>
      <c r="D41" s="276" t="s">
        <v>147</v>
      </c>
      <c r="E41" s="6">
        <f>Long_ogive</f>
        <v>252</v>
      </c>
      <c r="F41" s="2"/>
      <c r="G41" s="2" t="s">
        <v>201</v>
      </c>
      <c r="H41" s="6">
        <f>MasseSans</f>
        <v>6.6310000000000002</v>
      </c>
      <c r="I41" s="6">
        <f ca="1">MasseVide</f>
        <v>7.2810000000000006</v>
      </c>
      <c r="J41" s="244">
        <f ca="1">MassePlein</f>
        <v>8.2629999999999999</v>
      </c>
      <c r="N41" s="75"/>
    </row>
    <row r="42" spans="2:21" x14ac:dyDescent="0.2">
      <c r="B42" s="74"/>
      <c r="D42" s="276" t="s">
        <v>150</v>
      </c>
      <c r="E42" s="6">
        <f>X_ail-m_ail</f>
        <v>1812</v>
      </c>
      <c r="F42" s="255"/>
      <c r="G42" s="255" t="s">
        <v>218</v>
      </c>
      <c r="H42" s="263">
        <f>XcgSans</f>
        <v>1022</v>
      </c>
      <c r="I42" s="263">
        <f ca="1">XcgVide</f>
        <v>1091.8118390330999</v>
      </c>
      <c r="J42" s="245">
        <f ca="1">XcgPlein</f>
        <v>1178.4255113155029</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f ca="1">Vsortie_de_rampe</f>
        <v>33.774600970483206</v>
      </c>
      <c r="I44" s="669"/>
      <c r="N44" s="75"/>
    </row>
    <row r="45" spans="2:21" x14ac:dyDescent="0.2">
      <c r="B45" s="74"/>
      <c r="D45" s="276" t="str">
        <f>IF(Lang="Français","Flèche        'p'",IF(Lang="English","Offset         'p'",""))</f>
        <v>Flèche        'p'</v>
      </c>
      <c r="E45" s="244">
        <f>p_ail</f>
        <v>180</v>
      </c>
      <c r="F45" s="6" t="s">
        <v>203</v>
      </c>
      <c r="G45" s="6" t="s">
        <v>208</v>
      </c>
      <c r="H45" s="670">
        <f>Finesse</f>
        <v>20.727272727272727</v>
      </c>
      <c r="I45" s="671"/>
      <c r="N45" s="75"/>
    </row>
    <row r="46" spans="2:21" x14ac:dyDescent="0.2">
      <c r="B46" s="74"/>
      <c r="D46" s="276" t="str">
        <f>IF(Lang="Français","Envergure   'E'",IF(Lang="English","Span          'E'",""))</f>
        <v>Envergure   'E'</v>
      </c>
      <c r="E46" s="244">
        <f>E_ail</f>
        <v>140</v>
      </c>
      <c r="F46" s="6" t="s">
        <v>204</v>
      </c>
      <c r="G46" s="6" t="s">
        <v>209</v>
      </c>
      <c r="H46" s="670">
        <f>Cn</f>
        <v>21.750417214765324</v>
      </c>
      <c r="I46" s="671"/>
      <c r="N46" s="75"/>
    </row>
    <row r="47" spans="2:21" x14ac:dyDescent="0.2">
      <c r="B47" s="74"/>
      <c r="D47" s="276" t="s">
        <v>144</v>
      </c>
      <c r="E47" s="244">
        <f>ep_ail</f>
        <v>3</v>
      </c>
      <c r="F47" s="6" t="s">
        <v>205</v>
      </c>
      <c r="G47" s="6" t="s">
        <v>210</v>
      </c>
      <c r="H47" s="247">
        <f ca="1">MS_min</f>
        <v>1.1741687960449341</v>
      </c>
      <c r="I47" s="254">
        <f ca="1">MS_max</f>
        <v>3.1055642841803608</v>
      </c>
      <c r="N47" s="75"/>
    </row>
    <row r="48" spans="2:21" x14ac:dyDescent="0.2">
      <c r="B48" s="74"/>
      <c r="D48" s="276" t="s">
        <v>145</v>
      </c>
      <c r="E48" s="244">
        <f>Q_ail</f>
        <v>4</v>
      </c>
      <c r="F48" s="274" t="s">
        <v>206</v>
      </c>
      <c r="G48" s="274" t="s">
        <v>211</v>
      </c>
      <c r="H48" s="256">
        <f ca="1">MS_Cn_min</f>
        <v>25.538661194536008</v>
      </c>
      <c r="I48" s="264">
        <f ca="1">MS_Cn_max</f>
        <v>81.437188843202136</v>
      </c>
      <c r="N48" s="75"/>
    </row>
    <row r="49" spans="2:14" x14ac:dyDescent="0.2">
      <c r="B49" s="74"/>
      <c r="D49" s="276" t="s">
        <v>148</v>
      </c>
      <c r="E49" s="244">
        <f ca="1">XpropuRef-Long_propu</f>
        <v>1564</v>
      </c>
      <c r="N49" s="75"/>
    </row>
    <row r="50" spans="2:14" x14ac:dyDescent="0.2">
      <c r="B50" s="74"/>
      <c r="D50" s="276" t="s">
        <v>146</v>
      </c>
      <c r="E50" s="272" t="str">
        <f>Forme_ogive</f>
        <v>Conique (droite)</v>
      </c>
      <c r="F50" s="273" t="s">
        <v>183</v>
      </c>
      <c r="G50" s="275" t="s">
        <v>5</v>
      </c>
      <c r="H50" s="246">
        <f>Cx</f>
        <v>0.7</v>
      </c>
      <c r="I50" s="265"/>
      <c r="J50" s="266"/>
      <c r="N50" s="75"/>
    </row>
    <row r="51" spans="2:14" x14ac:dyDescent="0.2">
      <c r="B51" s="74"/>
      <c r="D51" s="276" t="s">
        <v>142</v>
      </c>
      <c r="E51" s="244">
        <f>Long_tot</f>
        <v>2052</v>
      </c>
      <c r="G51" s="276" t="s">
        <v>212</v>
      </c>
      <c r="H51" s="6">
        <f>Sref</f>
        <v>9.3776873994583908E-3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384</v>
      </c>
      <c r="G53" s="278" t="s">
        <v>215</v>
      </c>
      <c r="H53" s="247">
        <f ca="1">Temps_culmi</f>
        <v>15.599999999999962</v>
      </c>
      <c r="I53" s="259"/>
      <c r="J53" s="268"/>
      <c r="N53" s="75"/>
    </row>
    <row r="54" spans="2:14" x14ac:dyDescent="0.2">
      <c r="B54" s="74"/>
      <c r="G54" s="278" t="s">
        <v>216</v>
      </c>
      <c r="H54" s="242">
        <f ca="1">Altitude_culmi</f>
        <v>1398.5780826298239</v>
      </c>
      <c r="I54" s="259"/>
      <c r="J54" s="268"/>
      <c r="N54" s="75"/>
    </row>
    <row r="55" spans="2:14" x14ac:dyDescent="0.2">
      <c r="B55" s="74"/>
      <c r="C55" s="275" t="s">
        <v>233</v>
      </c>
      <c r="D55" s="249" t="s">
        <v>60</v>
      </c>
      <c r="E55" s="243">
        <f>Long_tot</f>
        <v>2052</v>
      </c>
      <c r="G55" s="278" t="s">
        <v>217</v>
      </c>
      <c r="H55" s="248">
        <f ca="1">Vit_culmi</f>
        <v>22.714647815229846</v>
      </c>
      <c r="I55" s="259"/>
      <c r="J55" s="268"/>
      <c r="N55" s="75"/>
    </row>
    <row r="56" spans="2:14" x14ac:dyDescent="0.2">
      <c r="B56" s="74"/>
      <c r="C56" s="276"/>
      <c r="D56" s="2" t="s">
        <v>219</v>
      </c>
      <c r="E56" s="244">
        <f>MAX(D_ref,D_ail,D_og,(RIGHT(Nb_diam,1)=",")*MAX(D1j,D1r,D2j,D2r))</f>
        <v>104</v>
      </c>
      <c r="G56" s="278" t="s">
        <v>133</v>
      </c>
      <c r="H56" s="242">
        <f ca="1">Portee_balistique</f>
        <v>772.03857426345655</v>
      </c>
      <c r="I56" s="259"/>
      <c r="J56" s="268"/>
      <c r="N56" s="75"/>
    </row>
    <row r="57" spans="2:14" x14ac:dyDescent="0.2">
      <c r="B57" s="74"/>
      <c r="C57" s="276"/>
      <c r="D57" s="2" t="s">
        <v>220</v>
      </c>
      <c r="E57" s="244">
        <f>E_ail*2+D_ail</f>
        <v>384</v>
      </c>
      <c r="G57" s="278" t="s">
        <v>214</v>
      </c>
      <c r="H57" s="242">
        <f ca="1">T_balistique</f>
        <v>34.700000000000223</v>
      </c>
      <c r="I57" s="259"/>
      <c r="J57" s="268"/>
      <c r="N57" s="75"/>
    </row>
    <row r="58" spans="2:14" x14ac:dyDescent="0.2">
      <c r="B58" s="74"/>
      <c r="C58" s="276"/>
      <c r="D58" s="2" t="s">
        <v>221</v>
      </c>
      <c r="E58" s="244">
        <f ca="1">MassePlein</f>
        <v>8.2629999999999999</v>
      </c>
      <c r="G58" s="278" t="s">
        <v>137</v>
      </c>
      <c r="H58" s="248">
        <f ca="1">Vit_max</f>
        <v>223.83071662844398</v>
      </c>
      <c r="I58" s="259"/>
      <c r="J58" s="268"/>
      <c r="N58" s="75"/>
    </row>
    <row r="59" spans="2:14" x14ac:dyDescent="0.2">
      <c r="B59" s="74"/>
      <c r="C59" s="277" t="s">
        <v>234</v>
      </c>
      <c r="D59" s="255" t="s">
        <v>145</v>
      </c>
      <c r="E59" s="260">
        <f>Q_ail</f>
        <v>4</v>
      </c>
      <c r="G59" s="278" t="s">
        <v>136</v>
      </c>
      <c r="H59" s="242">
        <f ca="1">Acc_max</f>
        <v>154.88730010285988</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2559.6675214998622</v>
      </c>
      <c r="F62" s="280">
        <f ca="1">E62/9.81</f>
        <v>260.92431411823264</v>
      </c>
      <c r="H62" s="2"/>
      <c r="I62" s="2"/>
      <c r="J62" s="2"/>
      <c r="K62" s="2"/>
      <c r="N62" s="75"/>
    </row>
    <row r="63" spans="2:14" x14ac:dyDescent="0.2">
      <c r="B63" s="74"/>
      <c r="C63" s="276"/>
      <c r="D63" s="2" t="s">
        <v>223</v>
      </c>
      <c r="E63" s="242">
        <f ca="1">2*Acc_max*Masse_ail</f>
        <v>35.128439663328621</v>
      </c>
      <c r="F63" s="248">
        <f ca="1">E63/9.81</f>
        <v>3.5808806996257512</v>
      </c>
      <c r="G63" s="246" t="s">
        <v>229</v>
      </c>
      <c r="H63" s="288">
        <f>S_ail*(ep_ail/1000)*2000</f>
        <v>0.1134</v>
      </c>
      <c r="I63" s="2"/>
      <c r="J63" s="2"/>
      <c r="K63" s="2"/>
      <c r="N63" s="75"/>
    </row>
    <row r="64" spans="2:14" x14ac:dyDescent="0.2">
      <c r="B64" s="74"/>
      <c r="C64" s="277"/>
      <c r="D64" s="255" t="s">
        <v>224</v>
      </c>
      <c r="E64" s="263">
        <f ca="1">0.104*S_ail*Vit_max^2</f>
        <v>98.476932886905317</v>
      </c>
      <c r="F64" s="281">
        <f ca="1">E64/9.81</f>
        <v>10.038423331998503</v>
      </c>
      <c r="G64" s="274" t="s">
        <v>228</v>
      </c>
      <c r="H64" s="289">
        <f>(E_ail*(m_ail+n_ail)/2)/10^6</f>
        <v>1.89E-2</v>
      </c>
      <c r="I64" s="2"/>
      <c r="J64" s="2"/>
      <c r="K64" s="2"/>
      <c r="N64" s="75"/>
    </row>
    <row r="65" spans="2:14" x14ac:dyDescent="0.2">
      <c r="B65" s="74"/>
      <c r="C65" s="282" t="s">
        <v>242</v>
      </c>
      <c r="D65" s="285" t="s">
        <v>240</v>
      </c>
      <c r="E65" s="286">
        <f ca="1">2*Acc_max*H65</f>
        <v>1279.8337607499311</v>
      </c>
      <c r="F65" s="286">
        <f ca="1">E65/9.81</f>
        <v>130.46215705911632</v>
      </c>
      <c r="G65" s="287" t="s">
        <v>241</v>
      </c>
      <c r="H65" s="279">
        <f ca="1">E58/2</f>
        <v>4.1315</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15.5</v>
      </c>
      <c r="I67" s="251">
        <f ca="1">Temps_culmi</f>
        <v>15.599999999999962</v>
      </c>
      <c r="J67" s="2"/>
      <c r="K67" s="2"/>
      <c r="N67" s="75"/>
    </row>
    <row r="68" spans="2:14" x14ac:dyDescent="0.2">
      <c r="B68" s="74"/>
      <c r="C68" s="6"/>
      <c r="D68" s="2"/>
      <c r="E68" s="2"/>
      <c r="F68" s="275" t="s">
        <v>231</v>
      </c>
      <c r="G68" s="249" t="s">
        <v>129</v>
      </c>
      <c r="H68" s="250">
        <f ca="1">V_para</f>
        <v>14.469354528662281</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22.791040951477019</v>
      </c>
      <c r="I70" s="253">
        <f ca="1">V_ouv_sat</f>
        <v>176.71085285003218</v>
      </c>
      <c r="N70" s="75"/>
    </row>
    <row r="71" spans="2:14" x14ac:dyDescent="0.2">
      <c r="B71" s="74"/>
      <c r="C71" s="226"/>
      <c r="F71" s="276"/>
      <c r="G71" s="2" t="s">
        <v>201</v>
      </c>
      <c r="H71" s="247">
        <f ca="1">m_vide</f>
        <v>6.2810000000000006</v>
      </c>
      <c r="I71" s="253">
        <f>m_satellite</f>
        <v>1</v>
      </c>
      <c r="N71" s="75"/>
    </row>
    <row r="72" spans="2:14" x14ac:dyDescent="0.2">
      <c r="B72" s="74"/>
      <c r="C72" s="226"/>
      <c r="F72" s="276"/>
      <c r="G72" s="2" t="s">
        <v>238</v>
      </c>
      <c r="H72" s="283">
        <f ca="1">1/2*Rho_moyen*S_para*V_ouverture^2</f>
        <v>152.87195092112773</v>
      </c>
      <c r="I72" s="284">
        <f ca="1">1/2*Rho_moyen*S_satellite*V_ouv_sat^2</f>
        <v>1912.6369377928759</v>
      </c>
      <c r="N72" s="75"/>
    </row>
    <row r="73" spans="2:14" x14ac:dyDescent="0.2">
      <c r="B73" s="74"/>
      <c r="D73" s="2"/>
      <c r="F73" s="277"/>
      <c r="G73" s="255" t="s">
        <v>239</v>
      </c>
      <c r="H73" s="256">
        <f ca="1">H72/9.81</f>
        <v>15.583277361990595</v>
      </c>
      <c r="I73" s="257">
        <f ca="1">I72/9.81</f>
        <v>194.96808744066013</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942</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2002</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1812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1564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6.6310000000000002</v>
      </c>
      <c r="F107" s="244">
        <f ca="1">MassePlein</f>
        <v>8.2629999999999999</v>
      </c>
      <c r="N107" s="75"/>
    </row>
    <row r="108" spans="2:14" x14ac:dyDescent="0.2">
      <c r="B108" s="74"/>
      <c r="D108" s="431" t="s">
        <v>352</v>
      </c>
      <c r="E108" s="274">
        <f>XcgSans</f>
        <v>1022</v>
      </c>
      <c r="F108" s="260">
        <f ca="1">XcgPlein</f>
        <v>1178.4255113155029</v>
      </c>
      <c r="N108" s="75"/>
    </row>
    <row r="109" spans="2:14" x14ac:dyDescent="0.2">
      <c r="B109" s="74"/>
      <c r="N109" s="75"/>
    </row>
    <row r="110" spans="2:14" x14ac:dyDescent="0.2">
      <c r="B110" s="74"/>
      <c r="D110" s="438" t="s">
        <v>355</v>
      </c>
      <c r="E110" s="439">
        <f ca="1">MasseVide</f>
        <v>7.2810000000000006</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15.599999999999962</v>
      </c>
      <c r="I112" s="259"/>
      <c r="J112" s="268"/>
      <c r="N112" s="75"/>
    </row>
    <row r="113" spans="2:14" ht="12.75" customHeight="1" x14ac:dyDescent="0.25">
      <c r="B113" s="74"/>
      <c r="D113" s="435" t="s">
        <v>357</v>
      </c>
      <c r="E113" s="48"/>
      <c r="G113" s="278" t="s">
        <v>216</v>
      </c>
      <c r="H113" s="242">
        <f ca="1">Altitude_culmi</f>
        <v>1398.5780826298239</v>
      </c>
      <c r="I113" s="259"/>
      <c r="J113" s="268"/>
      <c r="N113" s="75"/>
    </row>
    <row r="114" spans="2:14" ht="12.75" customHeight="1" x14ac:dyDescent="0.25">
      <c r="B114" s="74"/>
      <c r="D114" s="48"/>
      <c r="E114" s="48"/>
      <c r="F114" s="435"/>
      <c r="G114" s="278" t="s">
        <v>217</v>
      </c>
      <c r="H114" s="248">
        <f ca="1">Vit_culmi</f>
        <v>22.714647815229846</v>
      </c>
      <c r="I114" s="259"/>
      <c r="J114" s="268"/>
      <c r="N114" s="75"/>
    </row>
    <row r="115" spans="2:14" x14ac:dyDescent="0.2">
      <c r="B115" s="74"/>
      <c r="C115" s="429" t="s">
        <v>358</v>
      </c>
      <c r="D115" s="249"/>
      <c r="E115" s="446">
        <v>0.1</v>
      </c>
      <c r="G115" s="278" t="s">
        <v>133</v>
      </c>
      <c r="H115" s="242">
        <f ca="1">Portee_balistique</f>
        <v>772.03857426345655</v>
      </c>
      <c r="I115" s="259"/>
      <c r="J115" s="268"/>
      <c r="N115" s="75"/>
    </row>
    <row r="116" spans="2:14" ht="12.75" customHeight="1" x14ac:dyDescent="0.2">
      <c r="B116" s="74"/>
      <c r="C116" s="431" t="s">
        <v>359</v>
      </c>
      <c r="D116" s="255"/>
      <c r="E116" s="447">
        <f>E_ail*(m_ail+n_ail)/2</f>
        <v>18900</v>
      </c>
      <c r="G116" s="278" t="s">
        <v>137</v>
      </c>
      <c r="H116" s="248">
        <f ca="1">Vit_max</f>
        <v>223.83071662844398</v>
      </c>
      <c r="I116" s="259"/>
      <c r="J116" s="268"/>
      <c r="N116" s="75"/>
    </row>
    <row r="117" spans="2:14" ht="12.75" customHeight="1" x14ac:dyDescent="0.2">
      <c r="B117" s="74"/>
      <c r="D117" s="48"/>
      <c r="E117" s="48"/>
      <c r="F117" s="48"/>
      <c r="G117" s="278" t="s">
        <v>136</v>
      </c>
      <c r="H117" s="242">
        <f ca="1">Acc_max</f>
        <v>154.88730010285988</v>
      </c>
      <c r="I117" s="259"/>
      <c r="J117" s="268"/>
      <c r="N117" s="75"/>
    </row>
    <row r="118" spans="2:14" x14ac:dyDescent="0.2">
      <c r="B118" s="74"/>
      <c r="C118" s="429" t="s">
        <v>360</v>
      </c>
      <c r="D118" s="249"/>
      <c r="E118" s="457"/>
      <c r="F118" s="458">
        <f>J90/100</f>
        <v>18.12</v>
      </c>
      <c r="G118" s="276" t="s">
        <v>5</v>
      </c>
      <c r="H118" s="6">
        <f>Cx</f>
        <v>0.7</v>
      </c>
      <c r="I118" s="259"/>
      <c r="J118" s="268"/>
      <c r="N118" s="75"/>
    </row>
    <row r="119" spans="2:14" x14ac:dyDescent="0.2">
      <c r="B119" s="74"/>
      <c r="C119" s="437" t="s">
        <v>361</v>
      </c>
      <c r="D119" s="2"/>
      <c r="E119" s="459">
        <f ca="1">2*Acc_max*MasseSans</f>
        <v>2054.1153739641277</v>
      </c>
      <c r="F119" s="460">
        <f ca="1">E119/g</f>
        <v>209.38994637758691</v>
      </c>
      <c r="G119" s="269" t="s">
        <v>222</v>
      </c>
      <c r="H119" s="270"/>
      <c r="I119" s="270"/>
      <c r="J119" s="271"/>
      <c r="N119" s="75"/>
    </row>
    <row r="120" spans="2:14" x14ac:dyDescent="0.2">
      <c r="B120" s="74"/>
      <c r="C120" s="437" t="s">
        <v>362</v>
      </c>
      <c r="D120" s="2"/>
      <c r="E120" s="459">
        <f ca="1">2*Acc_max*E115</f>
        <v>30.977460020571979</v>
      </c>
      <c r="F120" s="460">
        <f ca="1">E120/g</f>
        <v>3.1577431213630964</v>
      </c>
      <c r="N120" s="75"/>
    </row>
    <row r="121" spans="2:14" x14ac:dyDescent="0.2">
      <c r="B121" s="74"/>
      <c r="C121" s="431" t="s">
        <v>363</v>
      </c>
      <c r="D121" s="255"/>
      <c r="E121" s="452">
        <f ca="1">0.104*E116/1000000*Vit_max^2</f>
        <v>98.476932886905317</v>
      </c>
      <c r="F121" s="453">
        <f ca="1">E121/g</f>
        <v>10.038423331998503</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151.84884754652776</v>
      </c>
      <c r="F128" s="451">
        <f ca="1">E128/g</f>
        <v>15.478985478749006</v>
      </c>
      <c r="H128" s="48"/>
      <c r="I128" s="48"/>
      <c r="J128" s="48"/>
      <c r="K128" s="48"/>
      <c r="N128" s="75"/>
    </row>
    <row r="129" spans="2:14" x14ac:dyDescent="0.2">
      <c r="B129" s="74"/>
      <c r="C129" s="679" t="s">
        <v>369</v>
      </c>
      <c r="D129" s="680"/>
      <c r="E129" s="452">
        <f ca="1">E128/E126*2</f>
        <v>75.924423773263882</v>
      </c>
      <c r="F129" s="453">
        <f ca="1">E129/g</f>
        <v>7.7394927393745032</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31.577431213630963</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2025-10-01T12:47:16Z</dcterms:modified>
</cp:coreProperties>
</file>